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2470\Desktop\"/>
    </mc:Choice>
  </mc:AlternateContent>
  <workbookProtection workbookAlgorithmName="SHA-512" workbookHashValue="1ePOlj6VnlZ2dT1i15edX1WMVakWSWYwF7fo436UKNaOwIVbudGVThQe1wPEI10YKPfw5BR7Sz80wlMRP4nh/A==" workbookSaltValue="rk9TavmzLc36bqKjIM/psw==" workbookSpinCount="100000" lockStructure="1"/>
  <bookViews>
    <workbookView xWindow="0" yWindow="0" windowWidth="28800" windowHeight="12300"/>
  </bookViews>
  <sheets>
    <sheet name="Зведена таблиця" sheetId="2" r:id="rId1"/>
    <sheet name="transl" sheetId="3" state="hidden" r:id="rId2"/>
  </sheets>
  <definedNames>
    <definedName name="_xlnm._FilterDatabase" localSheetId="0" hidden="1">'Зведена таблиця'!$A$8:$M$64</definedName>
    <definedName name="_xlnm.Print_Area" localSheetId="0">'Зведена таблиця'!$A$3:$M$64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2" l="1"/>
  <c r="N1" i="2"/>
  <c r="G6" i="2" l="1"/>
  <c r="G61" i="2"/>
  <c r="G57" i="2"/>
  <c r="G55" i="2"/>
  <c r="G23" i="2"/>
  <c r="G27" i="2"/>
  <c r="G31" i="2"/>
  <c r="G35" i="2"/>
  <c r="G39" i="2"/>
  <c r="G43" i="2"/>
  <c r="G47" i="2"/>
  <c r="G11" i="2"/>
  <c r="G15" i="2"/>
  <c r="G19" i="2"/>
  <c r="G58" i="2"/>
  <c r="G62" i="2"/>
  <c r="G52" i="2"/>
  <c r="G51" i="2"/>
  <c r="G24" i="2"/>
  <c r="G28" i="2"/>
  <c r="G32" i="2"/>
  <c r="G36" i="2"/>
  <c r="G40" i="2"/>
  <c r="G44" i="2"/>
  <c r="G48" i="2"/>
  <c r="G12" i="2"/>
  <c r="G16" i="2"/>
  <c r="G20" i="2"/>
  <c r="G59" i="2"/>
  <c r="G63" i="2"/>
  <c r="G53" i="2"/>
  <c r="G56" i="2"/>
  <c r="G25" i="2"/>
  <c r="G29" i="2"/>
  <c r="G33" i="2"/>
  <c r="G37" i="2"/>
  <c r="G41" i="2"/>
  <c r="G45" i="2"/>
  <c r="G49" i="2"/>
  <c r="G13" i="2"/>
  <c r="G17" i="2"/>
  <c r="G21" i="2"/>
  <c r="G60" i="2"/>
  <c r="G64" i="2"/>
  <c r="G54" i="2"/>
  <c r="G50" i="2"/>
  <c r="G26" i="2"/>
  <c r="G30" i="2"/>
  <c r="G34" i="2"/>
  <c r="G38" i="2"/>
  <c r="G42" i="2"/>
  <c r="G46" i="2"/>
  <c r="G10" i="2"/>
  <c r="G14" i="2"/>
  <c r="G18" i="2"/>
  <c r="G22" i="2"/>
  <c r="B3" i="2"/>
  <c r="G9" i="2"/>
  <c r="B51" i="2"/>
  <c r="B55" i="2"/>
  <c r="B39" i="2"/>
  <c r="B23" i="2"/>
  <c r="B35" i="2"/>
  <c r="B63" i="2"/>
  <c r="B47" i="2"/>
  <c r="B31" i="2"/>
  <c r="B15" i="2"/>
  <c r="B19" i="2"/>
  <c r="B59" i="2"/>
  <c r="B43" i="2"/>
  <c r="B27" i="2"/>
  <c r="B11" i="2"/>
  <c r="B62" i="2"/>
  <c r="B58" i="2"/>
  <c r="B54" i="2"/>
  <c r="B50" i="2"/>
  <c r="B46" i="2"/>
  <c r="B42" i="2"/>
  <c r="B38" i="2"/>
  <c r="B34" i="2"/>
  <c r="B30" i="2"/>
  <c r="B26" i="2"/>
  <c r="B22" i="2"/>
  <c r="B18" i="2"/>
  <c r="B14" i="2"/>
  <c r="B10" i="2"/>
  <c r="B9" i="2"/>
  <c r="B61" i="2"/>
  <c r="B57" i="2"/>
  <c r="B53" i="2"/>
  <c r="B49" i="2"/>
  <c r="B45" i="2"/>
  <c r="B41" i="2"/>
  <c r="B37" i="2"/>
  <c r="B33" i="2"/>
  <c r="B29" i="2"/>
  <c r="B25" i="2"/>
  <c r="B21" i="2"/>
  <c r="B17" i="2"/>
  <c r="B13" i="2"/>
  <c r="B64" i="2"/>
  <c r="B60" i="2"/>
  <c r="B56" i="2"/>
  <c r="B52" i="2"/>
  <c r="B48" i="2"/>
  <c r="B44" i="2"/>
  <c r="B40" i="2"/>
  <c r="B36" i="2"/>
  <c r="B32" i="2"/>
  <c r="B28" i="2"/>
  <c r="B24" i="2"/>
  <c r="B20" i="2"/>
  <c r="B16" i="2"/>
  <c r="B12" i="2"/>
  <c r="C7" i="2"/>
  <c r="G7" i="2" s="1"/>
  <c r="A3" i="2"/>
  <c r="M3" i="2"/>
  <c r="C3" i="2"/>
  <c r="D5" i="2"/>
  <c r="I5" i="2" s="1"/>
  <c r="L3" i="2"/>
  <c r="E5" i="2"/>
  <c r="J5" i="2" s="1"/>
  <c r="G3" i="2"/>
  <c r="C5" i="2"/>
  <c r="H5" i="2" s="1"/>
  <c r="A1" i="2"/>
  <c r="G5" i="2"/>
  <c r="F5" i="2"/>
  <c r="K5" i="2" s="1"/>
</calcChain>
</file>

<file path=xl/sharedStrings.xml><?xml version="1.0" encoding="utf-8"?>
<sst xmlns="http://schemas.openxmlformats.org/spreadsheetml/2006/main" count="114" uniqueCount="114">
  <si>
    <t>ПАТ "ОКСІ БАНК"</t>
  </si>
  <si>
    <t>АКБ "ІНДУСТРІАЛБАНК"</t>
  </si>
  <si>
    <t>АТ "МетаБанк"</t>
  </si>
  <si>
    <t>АТ "КІБ"</t>
  </si>
  <si>
    <t>АТ "ПІРЕУС БАНК МКБ"</t>
  </si>
  <si>
    <t>ПАТ "АБ "РАДАБАНК"</t>
  </si>
  <si>
    <t>АБ "КЛІРИНГОВИЙ ДІМ"</t>
  </si>
  <si>
    <t>ПАТ "ІНГ Банк Україна"</t>
  </si>
  <si>
    <t>ПАТ "АКБ "Траст-капітал"</t>
  </si>
  <si>
    <t>ПАТ "КРЕДИТ ЄВРОПА БАНК"</t>
  </si>
  <si>
    <t>ПАТ "КРЕДИТВЕСТ БАНК"</t>
  </si>
  <si>
    <t>ПАТ "АП БАНК"</t>
  </si>
  <si>
    <t>ПАТ "БАНК 3/4"</t>
  </si>
  <si>
    <t>ПАТ КБ "Центр"</t>
  </si>
  <si>
    <t>ПАТ "ДІВІ БАНК"</t>
  </si>
  <si>
    <t>ПАТ "ВіЕс Банк"</t>
  </si>
  <si>
    <t>ПАТ "КБ "ЗЕМЕЛЬНИЙ КАПІТАЛ"</t>
  </si>
  <si>
    <t>АТ "УКРБУДІНВЕСТБАНК"</t>
  </si>
  <si>
    <t>ПАТ "КБ "ГЛОБУС"</t>
  </si>
  <si>
    <t>ПуАТ "КБ "АКОРДБАНК"</t>
  </si>
  <si>
    <t>ПАТ "ВЕРНУМ БАНК"</t>
  </si>
  <si>
    <t>ПАТ "Дойче Банк ДБУ"</t>
  </si>
  <si>
    <t>ПАТ "БАНК "ПОРТАЛ"</t>
  </si>
  <si>
    <t>АТ "БАНК АЛЬЯНС"</t>
  </si>
  <si>
    <t>АТ "АЛЬТБАНК"</t>
  </si>
  <si>
    <t>АТ "Полікомбанк"</t>
  </si>
  <si>
    <t>ПрАТ "БАНК ФАМІЛЬНИЙ"</t>
  </si>
  <si>
    <t>ПАТ "МТБ БАНК"</t>
  </si>
  <si>
    <t>АТ "Полтава-банк"</t>
  </si>
  <si>
    <t>АТ "БАНК "ГРАНТ"</t>
  </si>
  <si>
    <t>АТ "БТА БАНК"</t>
  </si>
  <si>
    <t>АТ "АСВІО БАНК"</t>
  </si>
  <si>
    <t>АТ "КОМІНВЕСТБАНК"</t>
  </si>
  <si>
    <t>ПАТ "БАНК "УКРАЇНСЬКИЙ КАПІТАЛ"</t>
  </si>
  <si>
    <t>АТ "ПРАВЕКС БАНК"</t>
  </si>
  <si>
    <t>АТ "ЮНЕКС БАНК"</t>
  </si>
  <si>
    <t>АТ "АЙБОКС БАНК"</t>
  </si>
  <si>
    <t>АТ "ПЕРШИЙ ІНВЕСТИЦІЙНИЙ БАНК"</t>
  </si>
  <si>
    <t>АТ "СІТІБАНК"</t>
  </si>
  <si>
    <t>АТ "АКБ "КОНКОРД"</t>
  </si>
  <si>
    <t>АТ "МОТОР-БАНК"</t>
  </si>
  <si>
    <t>АТ "БАНК СІЧ"</t>
  </si>
  <si>
    <t>АТ "АЛЬПАРІ БАНК"</t>
  </si>
  <si>
    <t>АТ "БАНК АВАНГАРД"</t>
  </si>
  <si>
    <t>ПАТ "РВС БАНК"</t>
  </si>
  <si>
    <t>АТ "УКРСОЦБАНК"</t>
  </si>
  <si>
    <t>ПАТ АКБ "Львів"</t>
  </si>
  <si>
    <t>АТ "СКАЙ БАНК"</t>
  </si>
  <si>
    <t>АТ АКБ "АРКАДА"</t>
  </si>
  <si>
    <t>АТ "Місто Банк"</t>
  </si>
  <si>
    <t>АТ (публ.) "Український банк реконструкції та розвитку"</t>
  </si>
  <si>
    <t>АТ "БАНК ФОРВАРД"</t>
  </si>
  <si>
    <t>АТ "МІБ"</t>
  </si>
  <si>
    <t>АТ "ЄПБ"</t>
  </si>
  <si>
    <t>ПАТ "СЕБ КОРПОРАТИВНИЙ БАНК"</t>
  </si>
  <si>
    <t>АТ "КРИСТАЛБАНК"</t>
  </si>
  <si>
    <t>UA</t>
  </si>
  <si>
    <t>ENG</t>
  </si>
  <si>
    <t>Alians</t>
  </si>
  <si>
    <t>Altbank</t>
  </si>
  <si>
    <t>Polikombank</t>
  </si>
  <si>
    <t>Familnyi</t>
  </si>
  <si>
    <t>Oksi Bank</t>
  </si>
  <si>
    <t>Industrialbank</t>
  </si>
  <si>
    <t>MTB Bank</t>
  </si>
  <si>
    <t>Poltava-Bank</t>
  </si>
  <si>
    <t>Bank Hrant</t>
  </si>
  <si>
    <t>BTA Bank</t>
  </si>
  <si>
    <t>Asvio Bank</t>
  </si>
  <si>
    <t>Kominvestbank</t>
  </si>
  <si>
    <t>Bank Ukrainian capital</t>
  </si>
  <si>
    <t>Pravex Bank</t>
  </si>
  <si>
    <t>MetaBank</t>
  </si>
  <si>
    <t>Unex Bank</t>
  </si>
  <si>
    <t>CIM</t>
  </si>
  <si>
    <t>Ibox Bank</t>
  </si>
  <si>
    <t>Piraeus Bank MKB</t>
  </si>
  <si>
    <t>Radabank</t>
  </si>
  <si>
    <t>First Investment Bank</t>
  </si>
  <si>
    <t>Clearing House</t>
  </si>
  <si>
    <t>ING Bank Ukraine</t>
  </si>
  <si>
    <t>Citibank</t>
  </si>
  <si>
    <t>Trust-capital</t>
  </si>
  <si>
    <t>Concord</t>
  </si>
  <si>
    <t>Credit Europa Bank</t>
  </si>
  <si>
    <t>Creditwest Bank</t>
  </si>
  <si>
    <t>Motor-Bank</t>
  </si>
  <si>
    <t>AP Bank</t>
  </si>
  <si>
    <t>Bank 3/4</t>
  </si>
  <si>
    <t>Ukrsotsbank</t>
  </si>
  <si>
    <t>Lviv</t>
  </si>
  <si>
    <t>VS Bank</t>
  </si>
  <si>
    <t>Arkada</t>
  </si>
  <si>
    <t>Misto Bank</t>
  </si>
  <si>
    <t>Zemelny Capital</t>
  </si>
  <si>
    <t>UBRD</t>
  </si>
  <si>
    <t>Forward Bank</t>
  </si>
  <si>
    <t>Ukrbudinvest</t>
  </si>
  <si>
    <t>Globus</t>
  </si>
  <si>
    <t>IIB</t>
  </si>
  <si>
    <t>Accordbank</t>
  </si>
  <si>
    <t>Vernum Bank</t>
  </si>
  <si>
    <t>Bank Portal</t>
  </si>
  <si>
    <t>Crystalbank</t>
  </si>
  <si>
    <t>SEB</t>
  </si>
  <si>
    <t>Deutsche Bank in Ukraine</t>
  </si>
  <si>
    <t>EPB</t>
  </si>
  <si>
    <t>Bank Center</t>
  </si>
  <si>
    <t>Bank Sich</t>
  </si>
  <si>
    <t>DV Bank</t>
  </si>
  <si>
    <t>Alpari Bank</t>
  </si>
  <si>
    <t>Avangard</t>
  </si>
  <si>
    <t>RwS Bank</t>
  </si>
  <si>
    <t>Sky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</si>
</sst>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1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7.5"/>
      <color rgb="FF7D053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0" fillId="0" borderId="0" xfId="0" applyNumberFormat="1" applyFill="1"/>
    <xf numFmtId="0" fontId="1" fillId="0" borderId="1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0" fontId="5" fillId="0" borderId="0" xfId="0" applyFont="1"/>
    <xf numFmtId="164" fontId="0" fillId="0" borderId="0" xfId="0" applyNumberFormat="1"/>
    <xf numFmtId="164" fontId="0" fillId="0" borderId="0" xfId="2" applyNumberFormat="1" applyFont="1"/>
    <xf numFmtId="0" fontId="9" fillId="3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3">
    <cellStyle name="Відсотковий" xfId="2" builtinId="5"/>
    <cellStyle name="Звичайни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0" fmlaLink="$L$1" fmlaRange="$S$1:$S$2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914400</xdr:colOff>
          <xdr:row>0</xdr:row>
          <xdr:rowOff>0</xdr:rowOff>
        </xdr:from>
        <xdr:to>
          <xdr:col>13</xdr:col>
          <xdr:colOff>19050</xdr:colOff>
          <xdr:row>1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6"/>
  <sheetViews>
    <sheetView tabSelected="1" zoomScale="85" zoomScaleNormal="85" workbookViewId="0">
      <pane ySplit="8" topLeftCell="A9" activePane="bottomLeft" state="frozen"/>
      <selection pane="bottomLeft" activeCell="P22" sqref="P22"/>
    </sheetView>
  </sheetViews>
  <sheetFormatPr defaultRowHeight="15" x14ac:dyDescent="0.25"/>
  <cols>
    <col min="2" max="2" width="33.42578125" bestFit="1" customWidth="1"/>
    <col min="3" max="3" width="12" customWidth="1"/>
    <col min="4" max="4" width="11.7109375" customWidth="1"/>
    <col min="5" max="5" width="10.28515625" customWidth="1"/>
    <col min="6" max="7" width="8.85546875" customWidth="1"/>
    <col min="8" max="8" width="12" customWidth="1"/>
    <col min="9" max="9" width="11.7109375" customWidth="1"/>
    <col min="10" max="11" width="10" customWidth="1"/>
    <col min="12" max="13" width="15.85546875" customWidth="1"/>
  </cols>
  <sheetData>
    <row r="1" spans="1:37" ht="15.75" x14ac:dyDescent="0.25">
      <c r="A1" s="12" t="str">
        <f>IF($M$1="ENG","Results of the asset quality review taking into account extrapolation, (UAH mln, %)","Дані за результатами оцінки якості активів банку з урахуванням екстраполяції, (млн грн, %)")</f>
        <v>Results of the asset quality review taking into account extrapolation, (UAH mln, %)</v>
      </c>
      <c r="L1" s="16">
        <v>2</v>
      </c>
      <c r="M1" s="17" t="str">
        <f>INDEX(S1:S2,L1,1)</f>
        <v>ENG</v>
      </c>
      <c r="N1" s="15" t="str">
        <f>IF($J$1="ENG","Змінити мову тут","Change language here")</f>
        <v>Change language here</v>
      </c>
      <c r="S1" s="18" t="s">
        <v>56</v>
      </c>
    </row>
    <row r="2" spans="1:37" ht="15.75" thickBot="1" x14ac:dyDescent="0.3">
      <c r="S2" s="18" t="s">
        <v>57</v>
      </c>
    </row>
    <row r="3" spans="1:37" ht="52.5" customHeight="1" x14ac:dyDescent="0.25">
      <c r="A3" s="19" t="str">
        <f>IF($M$1="ENG","#","№ з/п")</f>
        <v>#</v>
      </c>
      <c r="B3" s="22" t="str">
        <f>IF($M$1="ENG","Name","Найменування банку")</f>
        <v>Name</v>
      </c>
      <c r="C3" s="25" t="str">
        <f>IF($M$1="ENG","Bank's data","Дані банку")</f>
        <v>Bank's data</v>
      </c>
      <c r="D3" s="26"/>
      <c r="E3" s="26"/>
      <c r="F3" s="27"/>
      <c r="G3" s="25" t="str">
        <f>IF($M$1="ENG","Asset quality review taking into account extrapolation","Дані за результатами оцінки якості активів та прийнятності забезпечення за кредитними операціями банку з урахуванням екстраполяції, коригувань фінансової звітності")</f>
        <v>Asset quality review taking into account extrapolation</v>
      </c>
      <c r="H3" s="26"/>
      <c r="I3" s="26"/>
      <c r="J3" s="26"/>
      <c r="K3" s="27"/>
      <c r="L3" s="31" t="str">
        <f>IF($M$1="ENG","Capital need, UAH mln","Сума потреби (нестачі) в капіталі і за результатами оцінки стійкості банку в поточному році, млн грн")</f>
        <v>Capital need, UAH mln</v>
      </c>
      <c r="M3" s="31" t="str">
        <f>IF($M$1="ENG","Capital need after measures taken by bank, UAH mln","Сума потреби (нестачі) в капіталі з урахуванням   здійснених банком заходів, млн грн")</f>
        <v>Capital need after measures taken by bank, UAH mln</v>
      </c>
    </row>
    <row r="4" spans="1:37" ht="15.75" thickBot="1" x14ac:dyDescent="0.3">
      <c r="A4" s="20"/>
      <c r="B4" s="23"/>
      <c r="C4" s="40"/>
      <c r="D4" s="41"/>
      <c r="E4" s="41"/>
      <c r="F4" s="42"/>
      <c r="G4" s="28"/>
      <c r="H4" s="29"/>
      <c r="I4" s="29"/>
      <c r="J4" s="29"/>
      <c r="K4" s="30"/>
      <c r="L4" s="32"/>
      <c r="M4" s="32"/>
    </row>
    <row r="5" spans="1:37" ht="30" x14ac:dyDescent="0.25">
      <c r="A5" s="20"/>
      <c r="B5" s="23"/>
      <c r="C5" s="43" t="str">
        <f>IF($M$1="ENG","Core capital, UAH mln","ОК, млн грн")</f>
        <v>Core capital, UAH mln</v>
      </c>
      <c r="D5" s="43" t="str">
        <f>IF($M$1="ENG","Regulatory capital, UAH mln","РК, млн грн")</f>
        <v>Regulatory capital, UAH mln</v>
      </c>
      <c r="E5" s="43" t="str">
        <f>IF($M$1="ENG","Regulatory CAR","Н2")</f>
        <v>Regulatory CAR</v>
      </c>
      <c r="F5" s="31" t="str">
        <f>IF($M$1="ENG","Core CAR","Н3")</f>
        <v>Core CAR</v>
      </c>
      <c r="G5" s="1" t="str">
        <f>IF($M$1="ENG","extrapo-lation","прове-дення екстра-поляції")</f>
        <v>extrapo-lation</v>
      </c>
      <c r="H5" s="34" t="str">
        <f>C5</f>
        <v>Core capital, UAH mln</v>
      </c>
      <c r="I5" s="34" t="str">
        <f>D5</f>
        <v>Regulatory capital, UAH mln</v>
      </c>
      <c r="J5" s="34" t="str">
        <f>E5</f>
        <v>Regulatory CAR</v>
      </c>
      <c r="K5" s="34" t="str">
        <f>F5</f>
        <v>Core CAR</v>
      </c>
      <c r="L5" s="32"/>
      <c r="M5" s="32"/>
    </row>
    <row r="6" spans="1:37" ht="15.75" thickBot="1" x14ac:dyDescent="0.3">
      <c r="A6" s="20"/>
      <c r="B6" s="23"/>
      <c r="C6" s="40"/>
      <c r="D6" s="40"/>
      <c r="E6" s="40"/>
      <c r="F6" s="33"/>
      <c r="G6" s="2" t="str">
        <f>IF($M$1="ENG","(yes/no)","(так/ні)")</f>
        <v>(yes/no)</v>
      </c>
      <c r="H6" s="33"/>
      <c r="I6" s="33"/>
      <c r="J6" s="33"/>
      <c r="K6" s="33"/>
      <c r="L6" s="32"/>
      <c r="M6" s="32"/>
    </row>
    <row r="7" spans="1:37" ht="16.5" customHeight="1" thickBot="1" x14ac:dyDescent="0.3">
      <c r="A7" s="21"/>
      <c r="B7" s="24"/>
      <c r="C7" s="38" t="str">
        <f>IF($M$1="ENG","reporting year","звітний рік")</f>
        <v>reporting year</v>
      </c>
      <c r="D7" s="38"/>
      <c r="E7" s="38"/>
      <c r="F7" s="39"/>
      <c r="G7" s="35" t="str">
        <f>C7</f>
        <v>reporting year</v>
      </c>
      <c r="H7" s="36"/>
      <c r="I7" s="36"/>
      <c r="J7" s="36"/>
      <c r="K7" s="37"/>
      <c r="L7" s="33"/>
      <c r="M7" s="33"/>
    </row>
    <row r="8" spans="1:37" ht="15.7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6">
        <v>12</v>
      </c>
      <c r="M8" s="6">
        <v>13</v>
      </c>
    </row>
    <row r="9" spans="1:37" x14ac:dyDescent="0.25">
      <c r="A9" s="7">
        <v>1</v>
      </c>
      <c r="B9" s="7" t="str">
        <f>IF($M$1="ENG",VLOOKUP(A9,transl!$A$1:$C$56,3,0),VLOOKUP(A9,transl!$A$1:$C$56,2,0))</f>
        <v>Alians</v>
      </c>
      <c r="C9" s="9">
        <v>222.24299999999999</v>
      </c>
      <c r="D9" s="9">
        <v>294.68799999999999</v>
      </c>
      <c r="E9" s="13">
        <v>0.187</v>
      </c>
      <c r="F9" s="13">
        <v>0.14099999999999999</v>
      </c>
      <c r="G9" s="8" t="str">
        <f>IF($M$1="ENG","no","ні")</f>
        <v>no</v>
      </c>
      <c r="H9" s="10">
        <v>222.24299999999999</v>
      </c>
      <c r="I9" s="10">
        <v>294.68799999999999</v>
      </c>
      <c r="J9" s="13">
        <v>0.187</v>
      </c>
      <c r="K9" s="13">
        <v>0.14099999999999999</v>
      </c>
      <c r="L9" s="11">
        <v>0</v>
      </c>
      <c r="M9" s="3">
        <v>0</v>
      </c>
      <c r="O9" s="9"/>
      <c r="P9" s="9"/>
      <c r="Q9" s="14"/>
      <c r="R9" s="14"/>
      <c r="T9" s="9"/>
      <c r="U9" s="9"/>
      <c r="V9" s="14"/>
      <c r="W9" s="14"/>
      <c r="AK9">
        <v>29</v>
      </c>
    </row>
    <row r="10" spans="1:37" x14ac:dyDescent="0.25">
      <c r="A10" s="7">
        <v>2</v>
      </c>
      <c r="B10" s="7" t="str">
        <f>IF($M$1="ENG",VLOOKUP(A10,transl!$A$1:$C$56,3,0),VLOOKUP(A10,transl!$A$1:$C$56,2,0))</f>
        <v>Altbank</v>
      </c>
      <c r="C10" s="9">
        <v>176.75899999999999</v>
      </c>
      <c r="D10" s="9">
        <v>210.42599999999999</v>
      </c>
      <c r="E10" s="13">
        <v>1.4655</v>
      </c>
      <c r="F10" s="13">
        <v>1.2310000000000001</v>
      </c>
      <c r="G10" s="8" t="str">
        <f t="shared" ref="G10:G64" si="0">IF($M$1="ENG","no","ні")</f>
        <v>no</v>
      </c>
      <c r="H10" s="10">
        <v>176.75899999999999</v>
      </c>
      <c r="I10" s="10">
        <v>210.42599999999999</v>
      </c>
      <c r="J10" s="13">
        <v>1.4452</v>
      </c>
      <c r="K10" s="13">
        <v>1.2139</v>
      </c>
      <c r="L10" s="11">
        <v>0</v>
      </c>
      <c r="M10" s="3">
        <v>0</v>
      </c>
      <c r="O10" s="9"/>
      <c r="P10" s="9"/>
      <c r="Q10" s="14"/>
      <c r="R10" s="14"/>
      <c r="T10" s="9"/>
      <c r="U10" s="9"/>
      <c r="V10" s="14"/>
      <c r="W10" s="14"/>
      <c r="AK10">
        <v>43</v>
      </c>
    </row>
    <row r="11" spans="1:37" x14ac:dyDescent="0.25">
      <c r="A11" s="7">
        <v>3</v>
      </c>
      <c r="B11" s="7" t="str">
        <f>IF($M$1="ENG",VLOOKUP(A11,transl!$A$1:$C$56,3,0),VLOOKUP(A11,transl!$A$1:$C$56,2,0))</f>
        <v>Polikombank</v>
      </c>
      <c r="C11" s="9">
        <v>136.59100000000001</v>
      </c>
      <c r="D11" s="9">
        <v>161.53200000000001</v>
      </c>
      <c r="E11" s="13">
        <v>0.35099999999999998</v>
      </c>
      <c r="F11" s="13">
        <v>0.29680000000000001</v>
      </c>
      <c r="G11" s="8" t="str">
        <f t="shared" si="0"/>
        <v>no</v>
      </c>
      <c r="H11" s="10">
        <v>130.79900000000001</v>
      </c>
      <c r="I11" s="10">
        <v>155.74</v>
      </c>
      <c r="J11" s="13">
        <v>0.3427</v>
      </c>
      <c r="K11" s="13">
        <v>0.2878</v>
      </c>
      <c r="L11" s="11">
        <v>0</v>
      </c>
      <c r="M11" s="3">
        <v>0</v>
      </c>
      <c r="O11" s="9"/>
      <c r="P11" s="9"/>
      <c r="Q11" s="14"/>
      <c r="R11" s="14"/>
      <c r="T11" s="9"/>
      <c r="U11" s="9"/>
      <c r="V11" s="14"/>
      <c r="W11" s="14"/>
      <c r="AK11">
        <v>49</v>
      </c>
    </row>
    <row r="12" spans="1:37" x14ac:dyDescent="0.25">
      <c r="A12" s="7">
        <v>4</v>
      </c>
      <c r="B12" s="7" t="str">
        <f>IF($M$1="ENG",VLOOKUP(A12,transl!$A$1:$C$56,3,0),VLOOKUP(A12,transl!$A$1:$C$56,2,0))</f>
        <v>Familnyi</v>
      </c>
      <c r="C12" s="9">
        <v>136.59100000000001</v>
      </c>
      <c r="D12" s="9">
        <v>212.23099999999999</v>
      </c>
      <c r="E12" s="13">
        <v>1.7064999999999999</v>
      </c>
      <c r="F12" s="13">
        <v>1.0983000000000001</v>
      </c>
      <c r="G12" s="8" t="str">
        <f t="shared" si="0"/>
        <v>no</v>
      </c>
      <c r="H12" s="10">
        <v>136.59100000000001</v>
      </c>
      <c r="I12" s="10">
        <v>212.23099999999999</v>
      </c>
      <c r="J12" s="13">
        <v>1.7065999999999999</v>
      </c>
      <c r="K12" s="13">
        <v>1.0984</v>
      </c>
      <c r="L12" s="11">
        <v>0</v>
      </c>
      <c r="M12" s="3">
        <v>0</v>
      </c>
      <c r="O12" s="9"/>
      <c r="P12" s="9"/>
      <c r="Q12" s="14"/>
      <c r="R12" s="14"/>
      <c r="T12" s="9"/>
      <c r="U12" s="9"/>
      <c r="V12" s="14"/>
      <c r="W12" s="14"/>
      <c r="AK12">
        <v>72</v>
      </c>
    </row>
    <row r="13" spans="1:37" x14ac:dyDescent="0.25">
      <c r="A13" s="7">
        <v>5</v>
      </c>
      <c r="B13" s="7" t="str">
        <f>IF($M$1="ENG",VLOOKUP(A13,transl!$A$1:$C$56,3,0),VLOOKUP(A13,transl!$A$1:$C$56,2,0))</f>
        <v>Oksi Bank</v>
      </c>
      <c r="C13" s="9">
        <v>203.06399999999999</v>
      </c>
      <c r="D13" s="9">
        <v>203.607</v>
      </c>
      <c r="E13" s="13">
        <v>0.50160000000000005</v>
      </c>
      <c r="F13" s="13">
        <v>0.50019999999999998</v>
      </c>
      <c r="G13" s="8" t="str">
        <f t="shared" si="0"/>
        <v>no</v>
      </c>
      <c r="H13" s="10">
        <v>203.06399999999999</v>
      </c>
      <c r="I13" s="10">
        <v>203.607</v>
      </c>
      <c r="J13" s="13">
        <v>0.50160000000000005</v>
      </c>
      <c r="K13" s="13">
        <v>0.50019999999999998</v>
      </c>
      <c r="L13" s="11">
        <v>0</v>
      </c>
      <c r="M13" s="3">
        <v>0</v>
      </c>
      <c r="O13" s="9"/>
      <c r="P13" s="9"/>
      <c r="Q13" s="14"/>
      <c r="R13" s="14"/>
      <c r="T13" s="9"/>
      <c r="U13" s="9"/>
      <c r="V13" s="14"/>
      <c r="W13" s="14"/>
      <c r="AK13">
        <v>95</v>
      </c>
    </row>
    <row r="14" spans="1:37" x14ac:dyDescent="0.25">
      <c r="A14" s="7">
        <v>6</v>
      </c>
      <c r="B14" s="7" t="str">
        <f>IF($M$1="ENG",VLOOKUP(A14,transl!$A$1:$C$56,3,0),VLOOKUP(A14,transl!$A$1:$C$56,2,0))</f>
        <v>Industrialbank</v>
      </c>
      <c r="C14" s="9">
        <v>1100.54</v>
      </c>
      <c r="D14" s="9">
        <v>1122.0409999999999</v>
      </c>
      <c r="E14" s="13">
        <v>0.40710000000000002</v>
      </c>
      <c r="F14" s="13">
        <v>0.39929999999999999</v>
      </c>
      <c r="G14" s="8" t="str">
        <f t="shared" si="0"/>
        <v>no</v>
      </c>
      <c r="H14" s="10">
        <v>952.77</v>
      </c>
      <c r="I14" s="10">
        <v>952.77</v>
      </c>
      <c r="J14" s="13">
        <v>0.35830000000000001</v>
      </c>
      <c r="K14" s="13">
        <v>0.35830000000000001</v>
      </c>
      <c r="L14" s="11">
        <v>0</v>
      </c>
      <c r="M14" s="3">
        <v>0</v>
      </c>
      <c r="O14" s="9"/>
      <c r="P14" s="9"/>
      <c r="Q14" s="14"/>
      <c r="R14" s="14"/>
      <c r="T14" s="9"/>
      <c r="U14" s="9"/>
      <c r="V14" s="14"/>
      <c r="W14" s="14"/>
      <c r="AK14">
        <v>101</v>
      </c>
    </row>
    <row r="15" spans="1:37" x14ac:dyDescent="0.25">
      <c r="A15" s="7">
        <v>7</v>
      </c>
      <c r="B15" s="7" t="str">
        <f>IF($M$1="ENG",VLOOKUP(A15,transl!$A$1:$C$56,3,0),VLOOKUP(A15,transl!$A$1:$C$56,2,0))</f>
        <v>MTB Bank</v>
      </c>
      <c r="C15" s="9">
        <v>150.767</v>
      </c>
      <c r="D15" s="9">
        <v>228.74700000000001</v>
      </c>
      <c r="E15" s="13">
        <v>0.1099</v>
      </c>
      <c r="F15" s="13">
        <v>7.2400000000000006E-2</v>
      </c>
      <c r="G15" s="8" t="str">
        <f t="shared" si="0"/>
        <v>no</v>
      </c>
      <c r="H15" s="10">
        <v>148.774</v>
      </c>
      <c r="I15" s="10">
        <v>226.75399999999999</v>
      </c>
      <c r="J15" s="13">
        <v>0.1089</v>
      </c>
      <c r="K15" s="13">
        <v>7.1499999999999994E-2</v>
      </c>
      <c r="L15" s="11">
        <v>0</v>
      </c>
      <c r="M15" s="3">
        <v>0</v>
      </c>
      <c r="O15" s="9"/>
      <c r="P15" s="9"/>
      <c r="Q15" s="14"/>
      <c r="R15" s="14"/>
      <c r="T15" s="9"/>
      <c r="U15" s="9"/>
      <c r="V15" s="14"/>
      <c r="W15" s="14"/>
      <c r="AK15">
        <v>105</v>
      </c>
    </row>
    <row r="16" spans="1:37" x14ac:dyDescent="0.25">
      <c r="A16" s="7">
        <v>8</v>
      </c>
      <c r="B16" s="7" t="str">
        <f>IF($M$1="ENG",VLOOKUP(A16,transl!$A$1:$C$56,3,0),VLOOKUP(A16,transl!$A$1:$C$56,2,0))</f>
        <v>Poltava-Bank</v>
      </c>
      <c r="C16" s="9">
        <v>329.613</v>
      </c>
      <c r="D16" s="9">
        <v>472.37400000000002</v>
      </c>
      <c r="E16" s="13">
        <v>0.33439999999999998</v>
      </c>
      <c r="F16" s="13">
        <v>0.2334</v>
      </c>
      <c r="G16" s="8" t="str">
        <f t="shared" si="0"/>
        <v>no</v>
      </c>
      <c r="H16" s="10">
        <v>329.613</v>
      </c>
      <c r="I16" s="10">
        <v>472.05700000000002</v>
      </c>
      <c r="J16" s="13">
        <v>0.33429999999999999</v>
      </c>
      <c r="K16" s="13">
        <v>0.2334</v>
      </c>
      <c r="L16" s="11">
        <v>0</v>
      </c>
      <c r="M16" s="3">
        <v>0</v>
      </c>
      <c r="O16" s="9"/>
      <c r="P16" s="9"/>
      <c r="Q16" s="14"/>
      <c r="R16" s="14"/>
      <c r="T16" s="9"/>
      <c r="U16" s="9"/>
      <c r="V16" s="14"/>
      <c r="W16" s="14"/>
      <c r="AK16">
        <v>113</v>
      </c>
    </row>
    <row r="17" spans="1:37" x14ac:dyDescent="0.25">
      <c r="A17" s="7">
        <v>9</v>
      </c>
      <c r="B17" s="7" t="str">
        <f>IF($M$1="ENG",VLOOKUP(A17,transl!$A$1:$C$56,3,0),VLOOKUP(A17,transl!$A$1:$C$56,2,0))</f>
        <v>Bank Hrant</v>
      </c>
      <c r="C17" s="9">
        <v>439.786</v>
      </c>
      <c r="D17" s="9">
        <v>528.524</v>
      </c>
      <c r="E17" s="13">
        <v>0.53969999999999996</v>
      </c>
      <c r="F17" s="13">
        <v>0.4491</v>
      </c>
      <c r="G17" s="8" t="str">
        <f t="shared" si="0"/>
        <v>no</v>
      </c>
      <c r="H17" s="10">
        <v>439.786</v>
      </c>
      <c r="I17" s="10">
        <v>506.24299999999999</v>
      </c>
      <c r="J17" s="13">
        <v>0.51670000000000005</v>
      </c>
      <c r="K17" s="13">
        <v>0.4491</v>
      </c>
      <c r="L17" s="11">
        <v>0</v>
      </c>
      <c r="M17" s="3">
        <v>0</v>
      </c>
      <c r="O17" s="9"/>
      <c r="P17" s="9"/>
      <c r="Q17" s="14"/>
      <c r="R17" s="14"/>
      <c r="T17" s="9"/>
      <c r="U17" s="9"/>
      <c r="V17" s="14"/>
      <c r="W17" s="14"/>
      <c r="AK17">
        <v>123</v>
      </c>
    </row>
    <row r="18" spans="1:37" x14ac:dyDescent="0.25">
      <c r="A18" s="7">
        <v>10</v>
      </c>
      <c r="B18" s="7" t="str">
        <f>IF($M$1="ENG",VLOOKUP(A18,transl!$A$1:$C$56,3,0),VLOOKUP(A18,transl!$A$1:$C$56,2,0))</f>
        <v>BTA Bank</v>
      </c>
      <c r="C18" s="9">
        <v>869.09799999999996</v>
      </c>
      <c r="D18" s="9">
        <v>869.09799999999996</v>
      </c>
      <c r="E18" s="13">
        <v>0.95399999999999996</v>
      </c>
      <c r="F18" s="13">
        <v>0.95399999999999996</v>
      </c>
      <c r="G18" s="8" t="str">
        <f t="shared" si="0"/>
        <v>no</v>
      </c>
      <c r="H18" s="10">
        <v>869.09799999999996</v>
      </c>
      <c r="I18" s="10">
        <v>869.09799999999996</v>
      </c>
      <c r="J18" s="13">
        <v>0.95399999999999996</v>
      </c>
      <c r="K18" s="13">
        <v>0.95399999999999996</v>
      </c>
      <c r="L18" s="11">
        <v>0</v>
      </c>
      <c r="M18" s="3">
        <v>0</v>
      </c>
      <c r="O18" s="9"/>
      <c r="P18" s="9"/>
      <c r="Q18" s="14"/>
      <c r="R18" s="14"/>
      <c r="T18" s="9"/>
      <c r="U18" s="9"/>
      <c r="V18" s="14"/>
      <c r="W18" s="14"/>
      <c r="AK18">
        <v>129</v>
      </c>
    </row>
    <row r="19" spans="1:37" x14ac:dyDescent="0.25">
      <c r="A19" s="7">
        <v>11</v>
      </c>
      <c r="B19" s="7" t="str">
        <f>IF($M$1="ENG",VLOOKUP(A19,transl!$A$1:$C$56,3,0),VLOOKUP(A19,transl!$A$1:$C$56,2,0))</f>
        <v>Asvio Bank</v>
      </c>
      <c r="C19" s="9">
        <v>318.20400000000001</v>
      </c>
      <c r="D19" s="9">
        <v>385.92099999999999</v>
      </c>
      <c r="E19" s="13">
        <v>0.53010000000000002</v>
      </c>
      <c r="F19" s="13">
        <v>0.43709999999999999</v>
      </c>
      <c r="G19" s="8" t="str">
        <f t="shared" si="0"/>
        <v>no</v>
      </c>
      <c r="H19" s="10">
        <v>318.20400000000001</v>
      </c>
      <c r="I19" s="10">
        <v>386.02800000000002</v>
      </c>
      <c r="J19" s="13">
        <v>0.53200000000000003</v>
      </c>
      <c r="K19" s="13">
        <v>0.438</v>
      </c>
      <c r="L19" s="11">
        <v>0</v>
      </c>
      <c r="M19" s="3">
        <v>0</v>
      </c>
      <c r="O19" s="9"/>
      <c r="P19" s="9"/>
      <c r="Q19" s="14"/>
      <c r="R19" s="14"/>
      <c r="T19" s="9"/>
      <c r="U19" s="9"/>
      <c r="V19" s="14"/>
      <c r="W19" s="14"/>
      <c r="AK19">
        <v>133</v>
      </c>
    </row>
    <row r="20" spans="1:37" x14ac:dyDescent="0.25">
      <c r="A20" s="7">
        <v>12</v>
      </c>
      <c r="B20" s="7" t="str">
        <f>IF($M$1="ENG",VLOOKUP(A20,transl!$A$1:$C$56,3,0),VLOOKUP(A20,transl!$A$1:$C$56,2,0))</f>
        <v>Kominvestbank</v>
      </c>
      <c r="C20" s="9">
        <v>261.93799999999999</v>
      </c>
      <c r="D20" s="9">
        <v>271.82499999999999</v>
      </c>
      <c r="E20" s="13">
        <v>0.26329999999999998</v>
      </c>
      <c r="F20" s="13">
        <v>0.25369999999999998</v>
      </c>
      <c r="G20" s="8" t="str">
        <f t="shared" si="0"/>
        <v>no</v>
      </c>
      <c r="H20" s="10">
        <v>197.66300000000001</v>
      </c>
      <c r="I20" s="10">
        <v>200.62299999999999</v>
      </c>
      <c r="J20" s="13">
        <v>0.19550000000000001</v>
      </c>
      <c r="K20" s="13">
        <v>0.19259999999999999</v>
      </c>
      <c r="L20" s="11">
        <v>0</v>
      </c>
      <c r="M20" s="3">
        <v>0</v>
      </c>
      <c r="O20" s="9"/>
      <c r="P20" s="9"/>
      <c r="Q20" s="14"/>
      <c r="R20" s="14"/>
      <c r="T20" s="9"/>
      <c r="U20" s="9"/>
      <c r="V20" s="14"/>
      <c r="W20" s="14"/>
      <c r="AK20">
        <v>143</v>
      </c>
    </row>
    <row r="21" spans="1:37" x14ac:dyDescent="0.25">
      <c r="A21" s="7">
        <v>13</v>
      </c>
      <c r="B21" s="7" t="str">
        <f>IF($M$1="ENG",VLOOKUP(A21,transl!$A$1:$C$56,3,0),VLOOKUP(A21,transl!$A$1:$C$56,2,0))</f>
        <v>Bank Ukrainian capital</v>
      </c>
      <c r="C21" s="9">
        <v>195.30099999999999</v>
      </c>
      <c r="D21" s="9">
        <v>204.501</v>
      </c>
      <c r="E21" s="13">
        <v>0.37840000000000001</v>
      </c>
      <c r="F21" s="13">
        <v>0.3614</v>
      </c>
      <c r="G21" s="8" t="str">
        <f t="shared" si="0"/>
        <v>no</v>
      </c>
      <c r="H21" s="10">
        <v>190.68899999999999</v>
      </c>
      <c r="I21" s="10">
        <v>201.38399999999999</v>
      </c>
      <c r="J21" s="13">
        <v>0.37390000000000001</v>
      </c>
      <c r="K21" s="13">
        <v>0.35410000000000003</v>
      </c>
      <c r="L21" s="11">
        <v>0</v>
      </c>
      <c r="M21" s="3">
        <v>0</v>
      </c>
      <c r="O21" s="9"/>
      <c r="P21" s="9"/>
      <c r="Q21" s="14"/>
      <c r="R21" s="14"/>
      <c r="T21" s="9"/>
      <c r="U21" s="9"/>
      <c r="V21" s="14"/>
      <c r="W21" s="14"/>
      <c r="AK21">
        <v>146</v>
      </c>
    </row>
    <row r="22" spans="1:37" x14ac:dyDescent="0.25">
      <c r="A22" s="7">
        <v>14</v>
      </c>
      <c r="B22" s="7" t="str">
        <f>IF($M$1="ENG",VLOOKUP(A22,transl!$A$1:$C$56,3,0),VLOOKUP(A22,transl!$A$1:$C$56,2,0))</f>
        <v>Pravex Bank</v>
      </c>
      <c r="C22" s="9">
        <v>578.81299999999999</v>
      </c>
      <c r="D22" s="9">
        <v>661.649</v>
      </c>
      <c r="E22" s="13">
        <v>0.51029999999999998</v>
      </c>
      <c r="F22" s="13">
        <v>0.44650000000000001</v>
      </c>
      <c r="G22" s="8" t="str">
        <f t="shared" si="0"/>
        <v>no</v>
      </c>
      <c r="H22" s="10">
        <v>569.15800000000002</v>
      </c>
      <c r="I22" s="10">
        <v>651.51599999999996</v>
      </c>
      <c r="J22" s="13">
        <v>0.49419999999999997</v>
      </c>
      <c r="K22" s="13">
        <v>0.43169999999999997</v>
      </c>
      <c r="L22" s="11">
        <v>0</v>
      </c>
      <c r="M22" s="3">
        <v>0</v>
      </c>
      <c r="O22" s="9"/>
      <c r="P22" s="9"/>
      <c r="Q22" s="14"/>
      <c r="R22" s="14"/>
      <c r="T22" s="9"/>
      <c r="U22" s="9"/>
      <c r="V22" s="14"/>
      <c r="W22" s="14"/>
      <c r="AK22">
        <v>153</v>
      </c>
    </row>
    <row r="23" spans="1:37" x14ac:dyDescent="0.25">
      <c r="A23" s="7">
        <v>15</v>
      </c>
      <c r="B23" s="7" t="str">
        <f>IF($M$1="ENG",VLOOKUP(A23,transl!$A$1:$C$56,3,0),VLOOKUP(A23,transl!$A$1:$C$56,2,0))</f>
        <v>MetaBank</v>
      </c>
      <c r="C23" s="9">
        <v>210.42599999999999</v>
      </c>
      <c r="D23" s="9">
        <v>233.85499999999999</v>
      </c>
      <c r="E23" s="13">
        <v>0.56189999999999996</v>
      </c>
      <c r="F23" s="13">
        <v>0.50560000000000005</v>
      </c>
      <c r="G23" s="8" t="str">
        <f t="shared" si="0"/>
        <v>no</v>
      </c>
      <c r="H23" s="10">
        <v>210.42599999999999</v>
      </c>
      <c r="I23" s="10">
        <v>230.98400000000001</v>
      </c>
      <c r="J23" s="13">
        <v>0.56089999999999995</v>
      </c>
      <c r="K23" s="13">
        <v>0.51090000000000002</v>
      </c>
      <c r="L23" s="11">
        <v>0</v>
      </c>
      <c r="M23" s="3">
        <v>0</v>
      </c>
      <c r="O23" s="9"/>
      <c r="P23" s="9"/>
      <c r="Q23" s="14"/>
      <c r="R23" s="14"/>
      <c r="T23" s="9"/>
      <c r="U23" s="9"/>
      <c r="V23" s="14"/>
      <c r="W23" s="14"/>
      <c r="AK23">
        <v>205</v>
      </c>
    </row>
    <row r="24" spans="1:37" x14ac:dyDescent="0.25">
      <c r="A24" s="7">
        <v>16</v>
      </c>
      <c r="B24" s="7" t="str">
        <f>IF($M$1="ENG",VLOOKUP(A24,transl!$A$1:$C$56,3,0),VLOOKUP(A24,transl!$A$1:$C$56,2,0))</f>
        <v>Unex Bank</v>
      </c>
      <c r="C24" s="9">
        <v>176.256</v>
      </c>
      <c r="D24" s="9">
        <v>253.65799999999999</v>
      </c>
      <c r="E24" s="13">
        <v>0.59079999999999999</v>
      </c>
      <c r="F24" s="13">
        <v>0.41049999999999998</v>
      </c>
      <c r="G24" s="8" t="str">
        <f t="shared" si="0"/>
        <v>no</v>
      </c>
      <c r="H24" s="10">
        <v>176.256</v>
      </c>
      <c r="I24" s="10">
        <v>231.19200000000001</v>
      </c>
      <c r="J24" s="13">
        <v>0.56820000000000004</v>
      </c>
      <c r="K24" s="13">
        <v>0.43319999999999997</v>
      </c>
      <c r="L24" s="11">
        <v>0</v>
      </c>
      <c r="M24" s="3">
        <v>0</v>
      </c>
      <c r="O24" s="9"/>
      <c r="P24" s="9"/>
      <c r="Q24" s="14"/>
      <c r="R24" s="14"/>
      <c r="T24" s="9"/>
      <c r="U24" s="9"/>
      <c r="V24" s="14"/>
      <c r="W24" s="14"/>
      <c r="AK24">
        <v>231</v>
      </c>
    </row>
    <row r="25" spans="1:37" x14ac:dyDescent="0.25">
      <c r="A25" s="7">
        <v>17</v>
      </c>
      <c r="B25" s="7" t="str">
        <f>IF($M$1="ENG",VLOOKUP(A25,transl!$A$1:$C$56,3,0),VLOOKUP(A25,transl!$A$1:$C$56,2,0))</f>
        <v>CIM</v>
      </c>
      <c r="C25" s="9">
        <v>188.98599999999999</v>
      </c>
      <c r="D25" s="9">
        <v>204.755</v>
      </c>
      <c r="E25" s="13">
        <v>0.60189999999999999</v>
      </c>
      <c r="F25" s="13">
        <v>0.55549999999999999</v>
      </c>
      <c r="G25" s="8" t="str">
        <f t="shared" si="0"/>
        <v>no</v>
      </c>
      <c r="H25" s="10">
        <v>188.98599999999999</v>
      </c>
      <c r="I25" s="10">
        <v>199.53299999999999</v>
      </c>
      <c r="J25" s="13">
        <v>0.59289999999999998</v>
      </c>
      <c r="K25" s="13">
        <v>0.5615</v>
      </c>
      <c r="L25" s="11">
        <v>0</v>
      </c>
      <c r="M25" s="3">
        <v>0</v>
      </c>
      <c r="O25" s="9"/>
      <c r="P25" s="9"/>
      <c r="Q25" s="14"/>
      <c r="R25" s="14"/>
      <c r="T25" s="9"/>
      <c r="U25" s="9"/>
      <c r="V25" s="14"/>
      <c r="W25" s="14"/>
      <c r="AK25">
        <v>240</v>
      </c>
    </row>
    <row r="26" spans="1:37" x14ac:dyDescent="0.25">
      <c r="A26" s="7">
        <v>18</v>
      </c>
      <c r="B26" s="7" t="str">
        <f>IF($M$1="ENG",VLOOKUP(A26,transl!$A$1:$C$56,3,0),VLOOKUP(A26,transl!$A$1:$C$56,2,0))</f>
        <v>Ibox Bank</v>
      </c>
      <c r="C26" s="9">
        <v>178.79</v>
      </c>
      <c r="D26" s="9">
        <v>200.279</v>
      </c>
      <c r="E26" s="13">
        <v>0.20219999999999999</v>
      </c>
      <c r="F26" s="13">
        <v>0.18049999999999999</v>
      </c>
      <c r="G26" s="8" t="str">
        <f t="shared" si="0"/>
        <v>no</v>
      </c>
      <c r="H26" s="10">
        <v>172.36799999999999</v>
      </c>
      <c r="I26" s="10">
        <v>193.857</v>
      </c>
      <c r="J26" s="13">
        <v>0.1963</v>
      </c>
      <c r="K26" s="13">
        <v>0.17460000000000001</v>
      </c>
      <c r="L26" s="11">
        <v>0</v>
      </c>
      <c r="M26" s="3">
        <v>0</v>
      </c>
      <c r="O26" s="9"/>
      <c r="P26" s="9"/>
      <c r="Q26" s="14"/>
      <c r="R26" s="14"/>
      <c r="T26" s="9"/>
      <c r="U26" s="9"/>
      <c r="V26" s="14"/>
      <c r="W26" s="14"/>
      <c r="AK26">
        <v>241</v>
      </c>
    </row>
    <row r="27" spans="1:37" x14ac:dyDescent="0.25">
      <c r="A27" s="7">
        <v>19</v>
      </c>
      <c r="B27" s="7" t="str">
        <f>IF($M$1="ENG",VLOOKUP(A27,transl!$A$1:$C$56,3,0),VLOOKUP(A27,transl!$A$1:$C$56,2,0))</f>
        <v>Piraeus Bank MKB</v>
      </c>
      <c r="C27" s="9">
        <v>484.40800000000002</v>
      </c>
      <c r="D27" s="9">
        <v>530.83100000000002</v>
      </c>
      <c r="E27" s="13">
        <v>0.3216</v>
      </c>
      <c r="F27" s="13">
        <v>0.29339999999999999</v>
      </c>
      <c r="G27" s="8" t="str">
        <f t="shared" si="0"/>
        <v>no</v>
      </c>
      <c r="H27" s="10">
        <v>484.40800000000002</v>
      </c>
      <c r="I27" s="10">
        <v>528.93799999999999</v>
      </c>
      <c r="J27" s="13">
        <v>0.3211</v>
      </c>
      <c r="K27" s="13">
        <v>0.29409999999999997</v>
      </c>
      <c r="L27" s="11">
        <v>0</v>
      </c>
      <c r="M27" s="3">
        <v>0</v>
      </c>
      <c r="O27" s="9"/>
      <c r="P27" s="9"/>
      <c r="Q27" s="14"/>
      <c r="R27" s="14"/>
      <c r="T27" s="9"/>
      <c r="U27" s="9"/>
      <c r="V27" s="14"/>
      <c r="W27" s="14"/>
      <c r="AK27">
        <v>251</v>
      </c>
    </row>
    <row r="28" spans="1:37" x14ac:dyDescent="0.25">
      <c r="A28" s="7">
        <v>20</v>
      </c>
      <c r="B28" s="7" t="str">
        <f>IF($M$1="ENG",VLOOKUP(A28,transl!$A$1:$C$56,3,0),VLOOKUP(A28,transl!$A$1:$C$56,2,0))</f>
        <v>Radabank</v>
      </c>
      <c r="C28" s="9">
        <v>216.96899999999999</v>
      </c>
      <c r="D28" s="9">
        <v>260.75599999999997</v>
      </c>
      <c r="E28" s="13">
        <v>0.32069999999999999</v>
      </c>
      <c r="F28" s="13">
        <v>0.26690000000000003</v>
      </c>
      <c r="G28" s="8" t="str">
        <f t="shared" si="0"/>
        <v>no</v>
      </c>
      <c r="H28" s="10">
        <v>216.96899999999999</v>
      </c>
      <c r="I28" s="10">
        <v>242.10400000000001</v>
      </c>
      <c r="J28" s="13">
        <v>0.30449999999999999</v>
      </c>
      <c r="K28" s="13">
        <v>0.27289999999999998</v>
      </c>
      <c r="L28" s="11">
        <v>0</v>
      </c>
      <c r="M28" s="3">
        <v>0</v>
      </c>
      <c r="O28" s="9"/>
      <c r="P28" s="9"/>
      <c r="Q28" s="14"/>
      <c r="R28" s="14"/>
      <c r="T28" s="9"/>
      <c r="U28" s="9"/>
      <c r="V28" s="14"/>
      <c r="W28" s="14"/>
      <c r="AK28">
        <v>286</v>
      </c>
    </row>
    <row r="29" spans="1:37" x14ac:dyDescent="0.25">
      <c r="A29" s="7">
        <v>21</v>
      </c>
      <c r="B29" s="7" t="str">
        <f>IF($M$1="ENG",VLOOKUP(A29,transl!$A$1:$C$56,3,0),VLOOKUP(A29,transl!$A$1:$C$56,2,0))</f>
        <v>Clearing House</v>
      </c>
      <c r="C29" s="9">
        <v>275.33</v>
      </c>
      <c r="D29" s="9">
        <v>324.00099999999998</v>
      </c>
      <c r="E29" s="13">
        <v>0.25119999999999998</v>
      </c>
      <c r="F29" s="13">
        <v>0.2135</v>
      </c>
      <c r="G29" s="8" t="str">
        <f t="shared" si="0"/>
        <v>no</v>
      </c>
      <c r="H29" s="10">
        <v>277.55500000000001</v>
      </c>
      <c r="I29" s="10">
        <v>326.226</v>
      </c>
      <c r="J29" s="13">
        <v>0.24349999999999999</v>
      </c>
      <c r="K29" s="13">
        <v>0.2072</v>
      </c>
      <c r="L29" s="11">
        <v>0</v>
      </c>
      <c r="M29" s="3">
        <v>0</v>
      </c>
      <c r="O29" s="9"/>
      <c r="P29" s="9"/>
      <c r="Q29" s="14"/>
      <c r="R29" s="14"/>
      <c r="T29" s="9"/>
      <c r="U29" s="9"/>
      <c r="V29" s="14"/>
      <c r="W29" s="14"/>
      <c r="AK29">
        <v>288</v>
      </c>
    </row>
    <row r="30" spans="1:37" x14ac:dyDescent="0.25">
      <c r="A30" s="7">
        <v>22</v>
      </c>
      <c r="B30" s="7" t="str">
        <f>IF($M$1="ENG",VLOOKUP(A30,transl!$A$1:$C$56,3,0),VLOOKUP(A30,transl!$A$1:$C$56,2,0))</f>
        <v>First Investment Bank</v>
      </c>
      <c r="C30" s="9">
        <v>231.19300000000001</v>
      </c>
      <c r="D30" s="9">
        <v>276.98</v>
      </c>
      <c r="E30" s="13">
        <v>0.28660000000000002</v>
      </c>
      <c r="F30" s="13">
        <v>0.2392</v>
      </c>
      <c r="G30" s="8" t="str">
        <f t="shared" si="0"/>
        <v>no</v>
      </c>
      <c r="H30" s="10">
        <v>218.684</v>
      </c>
      <c r="I30" s="10">
        <v>258.68400000000003</v>
      </c>
      <c r="J30" s="13">
        <v>0.26950000000000002</v>
      </c>
      <c r="K30" s="13">
        <v>0.2278</v>
      </c>
      <c r="L30" s="11">
        <v>0</v>
      </c>
      <c r="M30" s="3">
        <v>0</v>
      </c>
      <c r="O30" s="9"/>
      <c r="P30" s="9"/>
      <c r="Q30" s="14"/>
      <c r="R30" s="14"/>
      <c r="T30" s="9"/>
      <c r="U30" s="9"/>
      <c r="V30" s="14"/>
      <c r="W30" s="14"/>
      <c r="AK30">
        <v>290</v>
      </c>
    </row>
    <row r="31" spans="1:37" x14ac:dyDescent="0.25">
      <c r="A31" s="7">
        <v>23</v>
      </c>
      <c r="B31" s="7" t="str">
        <f>IF($M$1="ENG",VLOOKUP(A31,transl!$A$1:$C$56,3,0),VLOOKUP(A31,transl!$A$1:$C$56,2,0))</f>
        <v>ING Bank Ukraine</v>
      </c>
      <c r="C31" s="9">
        <v>1782.942</v>
      </c>
      <c r="D31" s="9">
        <v>3228.1239999999998</v>
      </c>
      <c r="E31" s="13">
        <v>1.0557000000000001</v>
      </c>
      <c r="F31" s="13">
        <v>0.58309999999999995</v>
      </c>
      <c r="G31" s="8" t="str">
        <f t="shared" si="0"/>
        <v>no</v>
      </c>
      <c r="H31" s="10">
        <v>1782.942</v>
      </c>
      <c r="I31" s="10">
        <v>3228.0340000000001</v>
      </c>
      <c r="J31" s="13">
        <v>1.0558000000000001</v>
      </c>
      <c r="K31" s="13">
        <v>0.58309999999999995</v>
      </c>
      <c r="L31" s="11">
        <v>0</v>
      </c>
      <c r="M31" s="3">
        <v>0</v>
      </c>
      <c r="O31" s="9"/>
      <c r="P31" s="9"/>
      <c r="Q31" s="14"/>
      <c r="R31" s="14"/>
      <c r="T31" s="9"/>
      <c r="U31" s="9"/>
      <c r="V31" s="14"/>
      <c r="W31" s="14"/>
      <c r="AK31">
        <v>295</v>
      </c>
    </row>
    <row r="32" spans="1:37" x14ac:dyDescent="0.25">
      <c r="A32" s="7">
        <v>24</v>
      </c>
      <c r="B32" s="7" t="str">
        <f>IF($M$1="ENG",VLOOKUP(A32,transl!$A$1:$C$56,3,0),VLOOKUP(A32,transl!$A$1:$C$56,2,0))</f>
        <v>Citibank</v>
      </c>
      <c r="C32" s="9">
        <v>811.70100000000002</v>
      </c>
      <c r="D32" s="9">
        <v>1332.825</v>
      </c>
      <c r="E32" s="13">
        <v>0.23760000000000001</v>
      </c>
      <c r="F32" s="13">
        <v>0.1447</v>
      </c>
      <c r="G32" s="8" t="str">
        <f t="shared" si="0"/>
        <v>no</v>
      </c>
      <c r="H32" s="10">
        <v>811.70100000000002</v>
      </c>
      <c r="I32" s="10">
        <v>1328.0119999999999</v>
      </c>
      <c r="J32" s="13">
        <v>0.2369</v>
      </c>
      <c r="K32" s="13">
        <v>0.14480000000000001</v>
      </c>
      <c r="L32" s="11">
        <v>0</v>
      </c>
      <c r="M32" s="3">
        <v>0</v>
      </c>
      <c r="O32" s="9"/>
      <c r="P32" s="9"/>
      <c r="Q32" s="14"/>
      <c r="R32" s="14"/>
      <c r="T32" s="9"/>
      <c r="U32" s="9"/>
      <c r="V32" s="14"/>
      <c r="W32" s="14"/>
      <c r="AK32">
        <v>297</v>
      </c>
    </row>
    <row r="33" spans="1:37" x14ac:dyDescent="0.25">
      <c r="A33" s="7">
        <v>25</v>
      </c>
      <c r="B33" s="7" t="str">
        <f>IF($M$1="ENG",VLOOKUP(A33,transl!$A$1:$C$56,3,0),VLOOKUP(A33,transl!$A$1:$C$56,2,0))</f>
        <v>Trust-capital</v>
      </c>
      <c r="C33" s="9">
        <v>226.34399999999999</v>
      </c>
      <c r="D33" s="9">
        <v>232.56</v>
      </c>
      <c r="E33" s="13">
        <v>0.89949999999999997</v>
      </c>
      <c r="F33" s="13">
        <v>0.87539999999999996</v>
      </c>
      <c r="G33" s="8" t="str">
        <f t="shared" si="0"/>
        <v>no</v>
      </c>
      <c r="H33" s="10">
        <v>226.898</v>
      </c>
      <c r="I33" s="10">
        <v>233.114</v>
      </c>
      <c r="J33" s="13">
        <v>0.83799999999999997</v>
      </c>
      <c r="K33" s="13">
        <v>0.81559999999999999</v>
      </c>
      <c r="L33" s="11">
        <v>0</v>
      </c>
      <c r="M33" s="3">
        <v>0</v>
      </c>
      <c r="O33" s="9"/>
      <c r="P33" s="9"/>
      <c r="Q33" s="14"/>
      <c r="R33" s="14"/>
      <c r="T33" s="9"/>
      <c r="U33" s="9"/>
      <c r="V33" s="14"/>
      <c r="W33" s="14"/>
      <c r="AK33">
        <v>311</v>
      </c>
    </row>
    <row r="34" spans="1:37" x14ac:dyDescent="0.25">
      <c r="A34" s="7">
        <v>26</v>
      </c>
      <c r="B34" s="7" t="str">
        <f>IF($M$1="ENG",VLOOKUP(A34,transl!$A$1:$C$56,3,0),VLOOKUP(A34,transl!$A$1:$C$56,2,0))</f>
        <v>Concord</v>
      </c>
      <c r="C34" s="9">
        <v>202.96100000000001</v>
      </c>
      <c r="D34" s="9">
        <v>202.96100000000001</v>
      </c>
      <c r="E34" s="13">
        <v>0.38019999999999998</v>
      </c>
      <c r="F34" s="13">
        <v>0.38019999999999998</v>
      </c>
      <c r="G34" s="8" t="str">
        <f t="shared" si="0"/>
        <v>no</v>
      </c>
      <c r="H34" s="10">
        <v>155.721</v>
      </c>
      <c r="I34" s="10">
        <v>155.721</v>
      </c>
      <c r="J34" s="13">
        <v>0.33069999999999999</v>
      </c>
      <c r="K34" s="13">
        <v>0.33069999999999999</v>
      </c>
      <c r="L34" s="11">
        <v>0</v>
      </c>
      <c r="M34" s="3">
        <v>0</v>
      </c>
      <c r="O34" s="9"/>
      <c r="P34" s="9"/>
      <c r="Q34" s="14"/>
      <c r="R34" s="14"/>
      <c r="T34" s="9"/>
      <c r="U34" s="9"/>
      <c r="V34" s="14"/>
      <c r="W34" s="14"/>
      <c r="AK34">
        <v>326</v>
      </c>
    </row>
    <row r="35" spans="1:37" x14ac:dyDescent="0.25">
      <c r="A35" s="7">
        <v>27</v>
      </c>
      <c r="B35" s="7" t="str">
        <f>IF($M$1="ENG",VLOOKUP(A35,transl!$A$1:$C$56,3,0),VLOOKUP(A35,transl!$A$1:$C$56,2,0))</f>
        <v>Credit Europa Bank</v>
      </c>
      <c r="C35" s="9">
        <v>273.64999999999998</v>
      </c>
      <c r="D35" s="9">
        <v>400.88900000000001</v>
      </c>
      <c r="E35" s="13">
        <v>0.50019999999999998</v>
      </c>
      <c r="F35" s="13">
        <v>0.34139999999999998</v>
      </c>
      <c r="G35" s="8" t="str">
        <f t="shared" si="0"/>
        <v>no</v>
      </c>
      <c r="H35" s="10">
        <v>273.65100000000001</v>
      </c>
      <c r="I35" s="10">
        <v>470.29300000000001</v>
      </c>
      <c r="J35" s="13">
        <v>0.52939999999999998</v>
      </c>
      <c r="K35" s="13">
        <v>0.30809999999999998</v>
      </c>
      <c r="L35" s="11">
        <v>0</v>
      </c>
      <c r="M35" s="3">
        <v>0</v>
      </c>
      <c r="O35" s="9"/>
      <c r="P35" s="9"/>
      <c r="Q35" s="14"/>
      <c r="R35" s="14"/>
      <c r="T35" s="9"/>
      <c r="U35" s="9"/>
      <c r="V35" s="14"/>
      <c r="W35" s="14"/>
      <c r="AK35">
        <v>329</v>
      </c>
    </row>
    <row r="36" spans="1:37" x14ac:dyDescent="0.25">
      <c r="A36" s="7">
        <v>28</v>
      </c>
      <c r="B36" s="7" t="str">
        <f>IF($M$1="ENG",VLOOKUP(A36,transl!$A$1:$C$56,3,0),VLOOKUP(A36,transl!$A$1:$C$56,2,0))</f>
        <v>Creditwest Bank</v>
      </c>
      <c r="C36" s="9">
        <v>301.66699999999997</v>
      </c>
      <c r="D36" s="9">
        <v>366.66899999999998</v>
      </c>
      <c r="E36" s="13">
        <v>0.3574</v>
      </c>
      <c r="F36" s="13">
        <v>0.29399999999999998</v>
      </c>
      <c r="G36" s="8" t="str">
        <f t="shared" si="0"/>
        <v>no</v>
      </c>
      <c r="H36" s="10">
        <v>301.66699999999997</v>
      </c>
      <c r="I36" s="10">
        <v>366.66899999999998</v>
      </c>
      <c r="J36" s="13">
        <v>0.35680000000000001</v>
      </c>
      <c r="K36" s="13">
        <v>0.29360000000000003</v>
      </c>
      <c r="L36" s="11">
        <v>0</v>
      </c>
      <c r="M36" s="3">
        <v>0</v>
      </c>
      <c r="O36" s="9"/>
      <c r="P36" s="9"/>
      <c r="Q36" s="14"/>
      <c r="R36" s="14"/>
      <c r="T36" s="9"/>
      <c r="U36" s="9"/>
      <c r="V36" s="14"/>
      <c r="W36" s="14"/>
      <c r="AK36">
        <v>331</v>
      </c>
    </row>
    <row r="37" spans="1:37" x14ac:dyDescent="0.25">
      <c r="A37" s="7">
        <v>29</v>
      </c>
      <c r="B37" s="7" t="str">
        <f>IF($M$1="ENG",VLOOKUP(A37,transl!$A$1:$C$56,3,0),VLOOKUP(A37,transl!$A$1:$C$56,2,0))</f>
        <v>Motor-Bank</v>
      </c>
      <c r="C37" s="9">
        <v>240.60300000000001</v>
      </c>
      <c r="D37" s="9">
        <v>298.565</v>
      </c>
      <c r="E37" s="13">
        <v>0.79069999999999996</v>
      </c>
      <c r="F37" s="13">
        <v>0.63719999999999999</v>
      </c>
      <c r="G37" s="8" t="str">
        <f t="shared" si="0"/>
        <v>no</v>
      </c>
      <c r="H37" s="10">
        <v>240.60300000000001</v>
      </c>
      <c r="I37" s="10">
        <v>298.565</v>
      </c>
      <c r="J37" s="13">
        <v>0.79069999999999996</v>
      </c>
      <c r="K37" s="13">
        <v>0.63719999999999999</v>
      </c>
      <c r="L37" s="11">
        <v>0</v>
      </c>
      <c r="M37" s="3">
        <v>0</v>
      </c>
      <c r="O37" s="9"/>
      <c r="P37" s="9"/>
      <c r="Q37" s="14"/>
      <c r="R37" s="14"/>
      <c r="T37" s="9"/>
      <c r="U37" s="9"/>
      <c r="V37" s="14"/>
      <c r="W37" s="14"/>
      <c r="AK37">
        <v>381</v>
      </c>
    </row>
    <row r="38" spans="1:37" x14ac:dyDescent="0.25">
      <c r="A38" s="7">
        <v>30</v>
      </c>
      <c r="B38" s="7" t="str">
        <f>IF($M$1="ENG",VLOOKUP(A38,transl!$A$1:$C$56,3,0),VLOOKUP(A38,transl!$A$1:$C$56,2,0))</f>
        <v>AP Bank</v>
      </c>
      <c r="C38" s="9">
        <v>275.69900000000001</v>
      </c>
      <c r="D38" s="9">
        <v>331.834</v>
      </c>
      <c r="E38" s="13">
        <v>1.5003</v>
      </c>
      <c r="F38" s="13">
        <v>1.2464999999999999</v>
      </c>
      <c r="G38" s="8" t="str">
        <f t="shared" si="0"/>
        <v>no</v>
      </c>
      <c r="H38" s="10">
        <v>279.62599999999998</v>
      </c>
      <c r="I38" s="10">
        <v>344.87</v>
      </c>
      <c r="J38" s="13">
        <v>1.5490999999999999</v>
      </c>
      <c r="K38" s="13">
        <v>1.256</v>
      </c>
      <c r="L38" s="11">
        <v>0</v>
      </c>
      <c r="M38" s="3">
        <v>0</v>
      </c>
      <c r="O38" s="9"/>
      <c r="P38" s="9"/>
      <c r="Q38" s="14"/>
      <c r="R38" s="14"/>
      <c r="T38" s="9"/>
      <c r="U38" s="9"/>
      <c r="V38" s="14"/>
      <c r="W38" s="14"/>
      <c r="AK38">
        <v>387</v>
      </c>
    </row>
    <row r="39" spans="1:37" x14ac:dyDescent="0.25">
      <c r="A39" s="7">
        <v>31</v>
      </c>
      <c r="B39" s="7" t="str">
        <f>IF($M$1="ENG",VLOOKUP(A39,transl!$A$1:$C$56,3,0),VLOOKUP(A39,transl!$A$1:$C$56,2,0))</f>
        <v>Bank 3/4</v>
      </c>
      <c r="C39" s="9">
        <v>472.98700000000002</v>
      </c>
      <c r="D39" s="9">
        <v>524.77800000000002</v>
      </c>
      <c r="E39" s="13">
        <v>0.8075</v>
      </c>
      <c r="F39" s="13">
        <v>0.7278</v>
      </c>
      <c r="G39" s="8" t="str">
        <f t="shared" si="0"/>
        <v>no</v>
      </c>
      <c r="H39" s="10">
        <v>472.98700000000002</v>
      </c>
      <c r="I39" s="10">
        <v>497.90800000000002</v>
      </c>
      <c r="J39" s="13">
        <v>0.79069999999999996</v>
      </c>
      <c r="K39" s="13">
        <v>0.75109999999999999</v>
      </c>
      <c r="L39" s="11">
        <v>0</v>
      </c>
      <c r="M39" s="3">
        <v>0</v>
      </c>
      <c r="O39" s="9"/>
      <c r="P39" s="9"/>
      <c r="Q39" s="14"/>
      <c r="R39" s="14"/>
      <c r="T39" s="9"/>
      <c r="U39" s="9"/>
      <c r="V39" s="14"/>
      <c r="W39" s="14"/>
      <c r="AK39">
        <v>394</v>
      </c>
    </row>
    <row r="40" spans="1:37" x14ac:dyDescent="0.25">
      <c r="A40" s="7">
        <v>32</v>
      </c>
      <c r="B40" s="7" t="str">
        <f>IF($M$1="ENG",VLOOKUP(A40,transl!$A$1:$C$56,3,0),VLOOKUP(A40,transl!$A$1:$C$56,2,0))</f>
        <v>Bank Center</v>
      </c>
      <c r="C40" s="9">
        <v>197.21299999999999</v>
      </c>
      <c r="D40" s="9">
        <v>204.24799999999999</v>
      </c>
      <c r="E40" s="13">
        <v>1.0159</v>
      </c>
      <c r="F40" s="13">
        <v>0.98099999999999998</v>
      </c>
      <c r="G40" s="8" t="str">
        <f t="shared" si="0"/>
        <v>no</v>
      </c>
      <c r="H40" s="10">
        <v>197.21299999999999</v>
      </c>
      <c r="I40" s="10">
        <v>200.447</v>
      </c>
      <c r="J40" s="13">
        <v>1.01</v>
      </c>
      <c r="K40" s="13">
        <v>0.99</v>
      </c>
      <c r="L40" s="11">
        <v>0</v>
      </c>
      <c r="M40" s="3">
        <v>0</v>
      </c>
      <c r="O40" s="9"/>
      <c r="P40" s="9"/>
      <c r="Q40" s="14"/>
      <c r="R40" s="14"/>
      <c r="T40" s="9"/>
      <c r="U40" s="9"/>
      <c r="V40" s="14"/>
      <c r="W40" s="14"/>
      <c r="AK40">
        <v>430</v>
      </c>
    </row>
    <row r="41" spans="1:37" x14ac:dyDescent="0.25">
      <c r="A41" s="7">
        <v>33</v>
      </c>
      <c r="B41" s="7" t="str">
        <f>IF($M$1="ENG",VLOOKUP(A41,transl!$A$1:$C$56,3,0),VLOOKUP(A41,transl!$A$1:$C$56,2,0))</f>
        <v>Bank Sich</v>
      </c>
      <c r="C41" s="9">
        <v>199.172</v>
      </c>
      <c r="D41" s="9">
        <v>200.34200000000001</v>
      </c>
      <c r="E41" s="13">
        <v>0.41439999999999999</v>
      </c>
      <c r="F41" s="13">
        <v>0.41199999999999998</v>
      </c>
      <c r="G41" s="8" t="str">
        <f t="shared" si="0"/>
        <v>no</v>
      </c>
      <c r="H41" s="10">
        <v>197.49100000000001</v>
      </c>
      <c r="I41" s="10">
        <v>197.49100000000001</v>
      </c>
      <c r="J41" s="13">
        <v>0.41120000000000001</v>
      </c>
      <c r="K41" s="13">
        <v>0.41120000000000001</v>
      </c>
      <c r="L41" s="11">
        <v>0</v>
      </c>
      <c r="M41" s="3">
        <v>0</v>
      </c>
      <c r="O41" s="9"/>
      <c r="P41" s="9"/>
      <c r="Q41" s="14"/>
      <c r="R41" s="14"/>
      <c r="T41" s="9"/>
      <c r="U41" s="9"/>
      <c r="V41" s="14"/>
      <c r="W41" s="14"/>
      <c r="AK41">
        <v>460</v>
      </c>
    </row>
    <row r="42" spans="1:37" x14ac:dyDescent="0.25">
      <c r="A42" s="7">
        <v>34</v>
      </c>
      <c r="B42" s="7" t="str">
        <f>IF($M$1="ENG",VLOOKUP(A42,transl!$A$1:$C$56,3,0),VLOOKUP(A42,transl!$A$1:$C$56,2,0))</f>
        <v>DV Bank</v>
      </c>
      <c r="C42" s="9">
        <v>238.71299999999999</v>
      </c>
      <c r="D42" s="9">
        <v>238.71299999999999</v>
      </c>
      <c r="E42" s="13">
        <v>0.26350000000000001</v>
      </c>
      <c r="F42" s="13">
        <v>0.26350000000000001</v>
      </c>
      <c r="G42" s="8" t="str">
        <f t="shared" si="0"/>
        <v>no</v>
      </c>
      <c r="H42" s="10">
        <v>238.88</v>
      </c>
      <c r="I42" s="10">
        <v>238.88</v>
      </c>
      <c r="J42" s="13">
        <v>0.26369999999999999</v>
      </c>
      <c r="K42" s="13">
        <v>0.26369999999999999</v>
      </c>
      <c r="L42" s="11">
        <v>0</v>
      </c>
      <c r="M42" s="3">
        <v>0</v>
      </c>
      <c r="O42" s="9"/>
      <c r="P42" s="9"/>
      <c r="Q42" s="14"/>
      <c r="R42" s="14"/>
      <c r="T42" s="9"/>
      <c r="U42" s="9"/>
      <c r="V42" s="14"/>
      <c r="W42" s="14"/>
      <c r="AK42">
        <v>463</v>
      </c>
    </row>
    <row r="43" spans="1:37" x14ac:dyDescent="0.25">
      <c r="A43" s="7">
        <v>35</v>
      </c>
      <c r="B43" s="7" t="str">
        <f>IF($M$1="ENG",VLOOKUP(A43,transl!$A$1:$C$56,3,0),VLOOKUP(A43,transl!$A$1:$C$56,2,0))</f>
        <v>Alpari Bank</v>
      </c>
      <c r="C43" s="9">
        <v>196.809</v>
      </c>
      <c r="D43" s="9">
        <v>201.1</v>
      </c>
      <c r="E43" s="13">
        <v>25.3874</v>
      </c>
      <c r="F43" s="13">
        <v>24.845700000000001</v>
      </c>
      <c r="G43" s="8" t="str">
        <f t="shared" si="0"/>
        <v>no</v>
      </c>
      <c r="H43" s="10">
        <v>196.809</v>
      </c>
      <c r="I43" s="10">
        <v>201.1</v>
      </c>
      <c r="J43" s="13">
        <v>24.369</v>
      </c>
      <c r="K43" s="13">
        <v>23.850100000000001</v>
      </c>
      <c r="L43" s="11">
        <v>0</v>
      </c>
      <c r="M43" s="3">
        <v>0</v>
      </c>
      <c r="O43" s="9"/>
      <c r="P43" s="9"/>
      <c r="Q43" s="14"/>
      <c r="R43" s="14"/>
      <c r="T43" s="9"/>
      <c r="U43" s="9"/>
      <c r="V43" s="14"/>
      <c r="W43" s="14"/>
      <c r="AK43">
        <v>512</v>
      </c>
    </row>
    <row r="44" spans="1:37" x14ac:dyDescent="0.25">
      <c r="A44" s="7">
        <v>36</v>
      </c>
      <c r="B44" s="7" t="str">
        <f>IF($M$1="ENG",VLOOKUP(A44,transl!$A$1:$C$56,3,0),VLOOKUP(A44,transl!$A$1:$C$56,2,0))</f>
        <v>Avangard</v>
      </c>
      <c r="C44" s="9">
        <v>211.69300000000001</v>
      </c>
      <c r="D44" s="9">
        <v>332.54300000000001</v>
      </c>
      <c r="E44" s="13">
        <v>0.69379999999999997</v>
      </c>
      <c r="F44" s="13">
        <v>0.44159999999999999</v>
      </c>
      <c r="G44" s="8" t="str">
        <f t="shared" si="0"/>
        <v>no</v>
      </c>
      <c r="H44" s="10">
        <v>211.69300000000001</v>
      </c>
      <c r="I44" s="10">
        <v>332.54300000000001</v>
      </c>
      <c r="J44" s="13">
        <v>0.69389999999999996</v>
      </c>
      <c r="K44" s="13">
        <v>0.44169999999999998</v>
      </c>
      <c r="L44" s="11">
        <v>0</v>
      </c>
      <c r="M44" s="3">
        <v>0</v>
      </c>
      <c r="O44" s="9"/>
      <c r="P44" s="9"/>
      <c r="Q44" s="14"/>
      <c r="R44" s="14"/>
      <c r="T44" s="9"/>
      <c r="U44" s="9"/>
      <c r="V44" s="14"/>
      <c r="W44" s="14"/>
      <c r="AK44">
        <v>553</v>
      </c>
    </row>
    <row r="45" spans="1:37" x14ac:dyDescent="0.25">
      <c r="A45" s="7">
        <v>37</v>
      </c>
      <c r="B45" s="7" t="str">
        <f>IF($M$1="ENG",VLOOKUP(A45,transl!$A$1:$C$56,3,0),VLOOKUP(A45,transl!$A$1:$C$56,2,0))</f>
        <v>RwS Bank</v>
      </c>
      <c r="C45" s="9">
        <v>247.619</v>
      </c>
      <c r="D45" s="9">
        <v>249.37299999999999</v>
      </c>
      <c r="E45" s="13">
        <v>0.47070000000000001</v>
      </c>
      <c r="F45" s="13">
        <v>0.46739999999999998</v>
      </c>
      <c r="G45" s="8" t="str">
        <f t="shared" si="0"/>
        <v>no</v>
      </c>
      <c r="H45" s="10">
        <v>240.68299999999999</v>
      </c>
      <c r="I45" s="10">
        <v>240.68299999999999</v>
      </c>
      <c r="J45" s="13">
        <v>0.47239999999999999</v>
      </c>
      <c r="K45" s="13">
        <v>0.47239999999999999</v>
      </c>
      <c r="L45" s="11">
        <v>0</v>
      </c>
      <c r="M45" s="3">
        <v>0</v>
      </c>
      <c r="O45" s="9"/>
      <c r="P45" s="9"/>
      <c r="Q45" s="14"/>
      <c r="R45" s="14"/>
      <c r="T45" s="9"/>
      <c r="U45" s="9"/>
      <c r="V45" s="14"/>
      <c r="W45" s="14"/>
      <c r="AK45">
        <v>774</v>
      </c>
    </row>
    <row r="46" spans="1:37" x14ac:dyDescent="0.25">
      <c r="A46" s="7">
        <v>38</v>
      </c>
      <c r="B46" s="7" t="str">
        <f>IF($M$1="ENG",VLOOKUP(A46,transl!$A$1:$C$56,3,0),VLOOKUP(A46,transl!$A$1:$C$56,2,0))</f>
        <v>Ukrsotsbank</v>
      </c>
      <c r="C46" s="9">
        <v>1738.8430000000001</v>
      </c>
      <c r="D46" s="9">
        <v>2268.9769999999999</v>
      </c>
      <c r="E46" s="13">
        <v>0.106</v>
      </c>
      <c r="F46" s="13">
        <v>8.1199999999999994E-2</v>
      </c>
      <c r="G46" s="8" t="str">
        <f t="shared" si="0"/>
        <v>no</v>
      </c>
      <c r="H46" s="10">
        <v>944.54</v>
      </c>
      <c r="I46" s="10">
        <v>1474.674</v>
      </c>
      <c r="J46" s="13">
        <v>7.2999999999999995E-2</v>
      </c>
      <c r="K46" s="13">
        <v>4.7E-2</v>
      </c>
      <c r="L46" s="11">
        <v>539.98900000000003</v>
      </c>
      <c r="M46" s="3">
        <v>0</v>
      </c>
      <c r="O46" s="9"/>
      <c r="P46" s="9"/>
      <c r="Q46" s="14"/>
      <c r="R46" s="14"/>
      <c r="T46" s="9"/>
      <c r="U46" s="9"/>
      <c r="V46" s="14"/>
      <c r="W46" s="14"/>
      <c r="AK46">
        <v>5</v>
      </c>
    </row>
    <row r="47" spans="1:37" x14ac:dyDescent="0.25">
      <c r="A47" s="7">
        <v>39</v>
      </c>
      <c r="B47" s="7" t="str">
        <f>IF($M$1="ENG",VLOOKUP(A47,transl!$A$1:$C$56,3,0),VLOOKUP(A47,transl!$A$1:$C$56,2,0))</f>
        <v>Lviv</v>
      </c>
      <c r="C47" s="9">
        <v>114.95</v>
      </c>
      <c r="D47" s="9">
        <v>205.899</v>
      </c>
      <c r="E47" s="13">
        <v>0.1555</v>
      </c>
      <c r="F47" s="13">
        <v>8.6800000000000002E-2</v>
      </c>
      <c r="G47" s="8" t="str">
        <f t="shared" si="0"/>
        <v>no</v>
      </c>
      <c r="H47" s="10">
        <v>96.962999999999994</v>
      </c>
      <c r="I47" s="10">
        <v>187.91200000000001</v>
      </c>
      <c r="J47" s="13">
        <v>0.14299999999999999</v>
      </c>
      <c r="K47" s="13">
        <v>7.3800000000000004E-2</v>
      </c>
      <c r="L47" s="11">
        <v>0</v>
      </c>
      <c r="M47" s="3">
        <v>0</v>
      </c>
      <c r="O47" s="9"/>
      <c r="P47" s="9"/>
      <c r="Q47" s="14"/>
      <c r="R47" s="14"/>
      <c r="T47" s="9"/>
      <c r="U47" s="9"/>
      <c r="V47" s="14"/>
      <c r="W47" s="14"/>
      <c r="AK47">
        <v>91</v>
      </c>
    </row>
    <row r="48" spans="1:37" x14ac:dyDescent="0.25">
      <c r="A48" s="7">
        <v>40</v>
      </c>
      <c r="B48" s="7" t="str">
        <f>IF($M$1="ENG",VLOOKUP(A48,transl!$A$1:$C$56,3,0),VLOOKUP(A48,transl!$A$1:$C$56,2,0))</f>
        <v>VS Bank</v>
      </c>
      <c r="C48" s="9">
        <v>503.245</v>
      </c>
      <c r="D48" s="9">
        <v>774.66700000000003</v>
      </c>
      <c r="E48" s="13">
        <v>0.45100000000000001</v>
      </c>
      <c r="F48" s="13">
        <v>0.29299999999999998</v>
      </c>
      <c r="G48" s="8" t="str">
        <f t="shared" si="0"/>
        <v>no</v>
      </c>
      <c r="H48" s="10">
        <v>503.245</v>
      </c>
      <c r="I48" s="10">
        <v>774.66700000000003</v>
      </c>
      <c r="J48" s="13">
        <v>0.45119999999999999</v>
      </c>
      <c r="K48" s="13">
        <v>0.29310000000000003</v>
      </c>
      <c r="L48" s="11">
        <v>0</v>
      </c>
      <c r="M48" s="3">
        <v>0</v>
      </c>
      <c r="O48" s="9"/>
      <c r="P48" s="9"/>
      <c r="Q48" s="14"/>
      <c r="R48" s="14"/>
      <c r="T48" s="9"/>
      <c r="U48" s="9"/>
      <c r="V48" s="14"/>
      <c r="W48" s="14"/>
      <c r="AK48">
        <v>97</v>
      </c>
    </row>
    <row r="49" spans="1:37" x14ac:dyDescent="0.25">
      <c r="A49" s="7">
        <v>41</v>
      </c>
      <c r="B49" s="7" t="str">
        <f>IF($M$1="ENG",VLOOKUP(A49,transl!$A$1:$C$56,3,0),VLOOKUP(A49,transl!$A$1:$C$56,2,0))</f>
        <v>Sky Bank</v>
      </c>
      <c r="C49" s="9">
        <v>178.923</v>
      </c>
      <c r="D49" s="9">
        <v>210.72900000000001</v>
      </c>
      <c r="E49" s="13">
        <v>0.61240000000000006</v>
      </c>
      <c r="F49" s="13">
        <v>0.52</v>
      </c>
      <c r="G49" s="8" t="str">
        <f t="shared" si="0"/>
        <v>no</v>
      </c>
      <c r="H49" s="10">
        <v>160.59399999999999</v>
      </c>
      <c r="I49" s="10">
        <v>192.42599999999999</v>
      </c>
      <c r="J49" s="13">
        <v>0.53990000000000005</v>
      </c>
      <c r="K49" s="13">
        <v>0.4506</v>
      </c>
      <c r="L49" s="11">
        <v>0</v>
      </c>
      <c r="M49" s="3">
        <v>0</v>
      </c>
      <c r="O49" s="9"/>
      <c r="P49" s="9"/>
      <c r="Q49" s="14"/>
      <c r="R49" s="14"/>
      <c r="T49" s="9"/>
      <c r="U49" s="9"/>
      <c r="V49" s="14"/>
      <c r="W49" s="14"/>
      <c r="AK49">
        <v>128</v>
      </c>
    </row>
    <row r="50" spans="1:37" x14ac:dyDescent="0.25">
      <c r="A50" s="7">
        <v>42</v>
      </c>
      <c r="B50" s="7" t="str">
        <f>IF($M$1="ENG",VLOOKUP(A50,transl!$A$1:$C$56,3,0),VLOOKUP(A50,transl!$A$1:$C$56,2,0))</f>
        <v>Arkada</v>
      </c>
      <c r="C50" s="9">
        <v>432.34100000000001</v>
      </c>
      <c r="D50" s="9">
        <v>503.07400000000001</v>
      </c>
      <c r="E50" s="13">
        <v>0.26179999999999998</v>
      </c>
      <c r="F50" s="13">
        <v>0.22500000000000001</v>
      </c>
      <c r="G50" s="8" t="str">
        <f>IF($M$1="ENG","yes","так")</f>
        <v>yes</v>
      </c>
      <c r="H50" s="10">
        <v>427.74099999999999</v>
      </c>
      <c r="I50" s="10">
        <v>485.2</v>
      </c>
      <c r="J50" s="13">
        <v>0.2422</v>
      </c>
      <c r="K50" s="13">
        <v>0.2135</v>
      </c>
      <c r="L50" s="11">
        <v>0</v>
      </c>
      <c r="M50" s="3">
        <v>0</v>
      </c>
      <c r="O50" s="9"/>
      <c r="P50" s="9"/>
      <c r="Q50" s="14"/>
      <c r="R50" s="14"/>
      <c r="T50" s="9"/>
      <c r="U50" s="9"/>
      <c r="V50" s="14"/>
      <c r="W50" s="14"/>
      <c r="AK50">
        <v>191</v>
      </c>
    </row>
    <row r="51" spans="1:37" x14ac:dyDescent="0.25">
      <c r="A51" s="7">
        <v>43</v>
      </c>
      <c r="B51" s="7" t="str">
        <f>IF($M$1="ENG",VLOOKUP(A51,transl!$A$1:$C$56,3,0),VLOOKUP(A51,transl!$A$1:$C$56,2,0))</f>
        <v>Misto Bank</v>
      </c>
      <c r="C51" s="9">
        <v>148.06700000000001</v>
      </c>
      <c r="D51" s="9">
        <v>211.15100000000001</v>
      </c>
      <c r="E51" s="13">
        <v>0.1195</v>
      </c>
      <c r="F51" s="13">
        <v>8.3799999999999999E-2</v>
      </c>
      <c r="G51" s="8" t="str">
        <f t="shared" si="0"/>
        <v>no</v>
      </c>
      <c r="H51" s="10">
        <v>18.474</v>
      </c>
      <c r="I51" s="10">
        <v>36.948999999999998</v>
      </c>
      <c r="J51" s="13">
        <v>2.2599999999999999E-2</v>
      </c>
      <c r="K51" s="13">
        <v>1.1299999999999999E-2</v>
      </c>
      <c r="L51" s="11">
        <v>202</v>
      </c>
      <c r="M51" s="3">
        <v>0</v>
      </c>
      <c r="O51" s="9"/>
      <c r="P51" s="9"/>
      <c r="Q51" s="14"/>
      <c r="R51" s="14"/>
      <c r="T51" s="9"/>
      <c r="U51" s="9"/>
      <c r="V51" s="14"/>
      <c r="W51" s="14"/>
      <c r="AK51">
        <v>206</v>
      </c>
    </row>
    <row r="52" spans="1:37" x14ac:dyDescent="0.25">
      <c r="A52" s="7">
        <v>44</v>
      </c>
      <c r="B52" s="7" t="str">
        <f>IF($M$1="ENG",VLOOKUP(A52,transl!$A$1:$C$56,3,0),VLOOKUP(A52,transl!$A$1:$C$56,2,0))</f>
        <v>Zemelny Capital</v>
      </c>
      <c r="C52" s="9">
        <v>187.99100000000001</v>
      </c>
      <c r="D52" s="9">
        <v>210.26499999999999</v>
      </c>
      <c r="E52" s="13">
        <v>0.51939999999999997</v>
      </c>
      <c r="F52" s="13">
        <v>0.46439999999999998</v>
      </c>
      <c r="G52" s="8" t="str">
        <f t="shared" si="0"/>
        <v>no</v>
      </c>
      <c r="H52" s="10">
        <v>160.29400000000001</v>
      </c>
      <c r="I52" s="10">
        <v>182.56800000000001</v>
      </c>
      <c r="J52" s="13">
        <v>0.48409999999999997</v>
      </c>
      <c r="K52" s="13">
        <v>0.42499999999999999</v>
      </c>
      <c r="L52" s="11">
        <v>0</v>
      </c>
      <c r="M52" s="3">
        <v>0</v>
      </c>
      <c r="O52" s="9"/>
      <c r="P52" s="9"/>
      <c r="Q52" s="14"/>
      <c r="R52" s="14"/>
      <c r="T52" s="9"/>
      <c r="U52" s="9"/>
      <c r="V52" s="14"/>
      <c r="W52" s="14"/>
      <c r="AK52">
        <v>243</v>
      </c>
    </row>
    <row r="53" spans="1:37" x14ac:dyDescent="0.25">
      <c r="A53" s="7">
        <v>45</v>
      </c>
      <c r="B53" s="7" t="str">
        <f>IF($M$1="ENG",VLOOKUP(A53,transl!$A$1:$C$56,3,0),VLOOKUP(A53,transl!$A$1:$C$56,2,0))</f>
        <v>UBRD</v>
      </c>
      <c r="C53" s="9">
        <v>184.435</v>
      </c>
      <c r="D53" s="9">
        <v>210.035</v>
      </c>
      <c r="E53" s="13">
        <v>3.5928</v>
      </c>
      <c r="F53" s="13">
        <v>3.1549</v>
      </c>
      <c r="G53" s="8" t="str">
        <f t="shared" si="0"/>
        <v>no</v>
      </c>
      <c r="H53" s="10">
        <v>184.446</v>
      </c>
      <c r="I53" s="10">
        <v>210.04599999999999</v>
      </c>
      <c r="J53" s="13">
        <v>3.5933000000000002</v>
      </c>
      <c r="K53" s="13">
        <v>3.1554000000000002</v>
      </c>
      <c r="L53" s="11">
        <v>0</v>
      </c>
      <c r="M53" s="3">
        <v>0</v>
      </c>
      <c r="O53" s="9"/>
      <c r="P53" s="9"/>
      <c r="Q53" s="14"/>
      <c r="R53" s="14"/>
      <c r="T53" s="9"/>
      <c r="U53" s="9"/>
      <c r="V53" s="14"/>
      <c r="W53" s="14"/>
      <c r="AK53">
        <v>313</v>
      </c>
    </row>
    <row r="54" spans="1:37" x14ac:dyDescent="0.25">
      <c r="A54" s="7">
        <v>46</v>
      </c>
      <c r="B54" s="7" t="str">
        <f>IF($M$1="ENG",VLOOKUP(A54,transl!$A$1:$C$56,3,0),VLOOKUP(A54,transl!$A$1:$C$56,2,0))</f>
        <v>Forward Bank</v>
      </c>
      <c r="C54" s="9">
        <v>340.93099999999998</v>
      </c>
      <c r="D54" s="9">
        <v>340.93099999999998</v>
      </c>
      <c r="E54" s="13">
        <v>0.15629999999999999</v>
      </c>
      <c r="F54" s="13">
        <v>0.15629999999999999</v>
      </c>
      <c r="G54" s="8" t="str">
        <f t="shared" si="0"/>
        <v>no</v>
      </c>
      <c r="H54" s="10">
        <v>-209.886</v>
      </c>
      <c r="I54" s="10">
        <v>-209.886</v>
      </c>
      <c r="J54" s="13">
        <v>-9.6600000000000005E-2</v>
      </c>
      <c r="K54" s="13">
        <v>-9.6600000000000005E-2</v>
      </c>
      <c r="L54" s="11">
        <v>427.11</v>
      </c>
      <c r="M54" s="3">
        <v>0</v>
      </c>
      <c r="O54" s="9"/>
      <c r="P54" s="9"/>
      <c r="Q54" s="14"/>
      <c r="R54" s="14"/>
      <c r="T54" s="9"/>
      <c r="U54" s="9"/>
      <c r="V54" s="14"/>
      <c r="W54" s="14"/>
      <c r="AK54">
        <v>325</v>
      </c>
    </row>
    <row r="55" spans="1:37" x14ac:dyDescent="0.25">
      <c r="A55" s="7">
        <v>47</v>
      </c>
      <c r="B55" s="7" t="str">
        <f>IF($M$1="ENG",VLOOKUP(A55,transl!$A$1:$C$56,3,0),VLOOKUP(A55,transl!$A$1:$C$56,2,0))</f>
        <v>Ukrbudinvest</v>
      </c>
      <c r="C55" s="9">
        <v>197.857</v>
      </c>
      <c r="D55" s="9">
        <v>197.857</v>
      </c>
      <c r="E55" s="13">
        <v>0.24859999999999999</v>
      </c>
      <c r="F55" s="13">
        <v>0.24859999999999999</v>
      </c>
      <c r="G55" s="8" t="str">
        <f t="shared" si="0"/>
        <v>no</v>
      </c>
      <c r="H55" s="10">
        <v>167.066</v>
      </c>
      <c r="I55" s="10">
        <v>167.066</v>
      </c>
      <c r="J55" s="13">
        <v>0.2278</v>
      </c>
      <c r="K55" s="13">
        <v>0.2278</v>
      </c>
      <c r="L55" s="11">
        <v>0</v>
      </c>
      <c r="M55" s="3">
        <v>0</v>
      </c>
      <c r="O55" s="9"/>
      <c r="P55" s="9"/>
      <c r="Q55" s="14"/>
      <c r="R55" s="14"/>
      <c r="T55" s="9"/>
      <c r="U55" s="9"/>
      <c r="V55" s="14"/>
      <c r="W55" s="14"/>
      <c r="AK55">
        <v>377</v>
      </c>
    </row>
    <row r="56" spans="1:37" x14ac:dyDescent="0.25">
      <c r="A56" s="7">
        <v>48</v>
      </c>
      <c r="B56" s="7" t="str">
        <f>IF($M$1="ENG",VLOOKUP(A56,transl!$A$1:$C$56,3,0),VLOOKUP(A56,transl!$A$1:$C$56,2,0))</f>
        <v>Globus</v>
      </c>
      <c r="C56" s="9">
        <v>247.48500000000001</v>
      </c>
      <c r="D56" s="9">
        <v>307.48500000000001</v>
      </c>
      <c r="E56" s="13">
        <v>0.1449</v>
      </c>
      <c r="F56" s="13">
        <v>0.1166</v>
      </c>
      <c r="G56" s="8" t="str">
        <f>IF($M$1="ENG","yes","так")</f>
        <v>yes</v>
      </c>
      <c r="H56" s="10">
        <v>121.191</v>
      </c>
      <c r="I56" s="10">
        <v>181.19</v>
      </c>
      <c r="J56" s="13">
        <v>9.06E-2</v>
      </c>
      <c r="K56" s="13">
        <v>6.0600000000000001E-2</v>
      </c>
      <c r="L56" s="11">
        <v>18.831</v>
      </c>
      <c r="M56" s="3">
        <v>0</v>
      </c>
      <c r="O56" s="9"/>
      <c r="P56" s="9"/>
      <c r="Q56" s="14"/>
      <c r="R56" s="14"/>
      <c r="T56" s="9"/>
      <c r="U56" s="9"/>
      <c r="V56" s="14"/>
      <c r="W56" s="14"/>
      <c r="AK56">
        <v>386</v>
      </c>
    </row>
    <row r="57" spans="1:37" x14ac:dyDescent="0.25">
      <c r="A57" s="7">
        <v>49</v>
      </c>
      <c r="B57" s="7" t="str">
        <f>IF($M$1="ENG",VLOOKUP(A57,transl!$A$1:$C$56,3,0),VLOOKUP(A57,transl!$A$1:$C$56,2,0))</f>
        <v>IIB</v>
      </c>
      <c r="C57" s="9">
        <v>207.541</v>
      </c>
      <c r="D57" s="9">
        <v>409.26</v>
      </c>
      <c r="E57" s="13">
        <v>0.1661</v>
      </c>
      <c r="F57" s="13">
        <v>8.4199999999999997E-2</v>
      </c>
      <c r="G57" s="8" t="str">
        <f t="shared" si="0"/>
        <v>no</v>
      </c>
      <c r="H57" s="10">
        <v>133.12</v>
      </c>
      <c r="I57" s="10">
        <v>260.41800000000001</v>
      </c>
      <c r="J57" s="13">
        <v>0.1017</v>
      </c>
      <c r="K57" s="13">
        <v>5.1999999999999998E-2</v>
      </c>
      <c r="L57" s="11">
        <v>0</v>
      </c>
      <c r="M57" s="3">
        <v>0</v>
      </c>
      <c r="O57" s="9"/>
      <c r="P57" s="9"/>
      <c r="Q57" s="14"/>
      <c r="R57" s="14"/>
      <c r="T57" s="9"/>
      <c r="U57" s="9"/>
      <c r="V57" s="14"/>
      <c r="W57" s="14"/>
      <c r="AK57">
        <v>389</v>
      </c>
    </row>
    <row r="58" spans="1:37" x14ac:dyDescent="0.25">
      <c r="A58" s="7">
        <v>50</v>
      </c>
      <c r="B58" s="7" t="str">
        <f>IF($M$1="ENG",VLOOKUP(A58,transl!$A$1:$C$56,3,0),VLOOKUP(A58,transl!$A$1:$C$56,2,0))</f>
        <v>Accordbank</v>
      </c>
      <c r="C58" s="9">
        <v>161.58000000000001</v>
      </c>
      <c r="D58" s="9">
        <v>161.58000000000001</v>
      </c>
      <c r="E58" s="13">
        <v>0.37580000000000002</v>
      </c>
      <c r="F58" s="13">
        <v>0.37580000000000002</v>
      </c>
      <c r="G58" s="8" t="str">
        <f t="shared" si="0"/>
        <v>no</v>
      </c>
      <c r="H58" s="10">
        <v>167.96299999999999</v>
      </c>
      <c r="I58" s="10">
        <v>167.96299999999999</v>
      </c>
      <c r="J58" s="13">
        <v>0.35909999999999997</v>
      </c>
      <c r="K58" s="13">
        <v>0.35909999999999997</v>
      </c>
      <c r="L58" s="11">
        <v>0</v>
      </c>
      <c r="M58" s="3">
        <v>0</v>
      </c>
      <c r="O58" s="9"/>
      <c r="P58" s="9"/>
      <c r="Q58" s="14"/>
      <c r="R58" s="14"/>
      <c r="T58" s="9"/>
      <c r="U58" s="9"/>
      <c r="V58" s="14"/>
      <c r="W58" s="14"/>
      <c r="AK58">
        <v>392</v>
      </c>
    </row>
    <row r="59" spans="1:37" x14ac:dyDescent="0.25">
      <c r="A59" s="7">
        <v>51</v>
      </c>
      <c r="B59" s="7" t="str">
        <f>IF($M$1="ENG",VLOOKUP(A59,transl!$A$1:$C$56,3,0),VLOOKUP(A59,transl!$A$1:$C$56,2,0))</f>
        <v>EPB</v>
      </c>
      <c r="C59" s="9">
        <v>236.51300000000001</v>
      </c>
      <c r="D59" s="9">
        <v>307.03899999999999</v>
      </c>
      <c r="E59" s="13">
        <v>0.79979999999999996</v>
      </c>
      <c r="F59" s="13">
        <v>0.61609999999999998</v>
      </c>
      <c r="G59" s="8" t="str">
        <f t="shared" si="0"/>
        <v>no</v>
      </c>
      <c r="H59" s="10">
        <v>236.51300000000001</v>
      </c>
      <c r="I59" s="10">
        <v>306.67200000000003</v>
      </c>
      <c r="J59" s="13">
        <v>0.73570000000000002</v>
      </c>
      <c r="K59" s="13">
        <v>0.56740000000000002</v>
      </c>
      <c r="L59" s="11">
        <v>0</v>
      </c>
      <c r="M59" s="3">
        <v>0</v>
      </c>
      <c r="O59" s="9"/>
      <c r="P59" s="9"/>
      <c r="Q59" s="14"/>
      <c r="R59" s="14"/>
      <c r="T59" s="9"/>
      <c r="U59" s="9"/>
      <c r="V59" s="14"/>
      <c r="W59" s="14"/>
      <c r="AK59">
        <v>395</v>
      </c>
    </row>
    <row r="60" spans="1:37" x14ac:dyDescent="0.25">
      <c r="A60" s="7">
        <v>52</v>
      </c>
      <c r="B60" s="7" t="str">
        <f>IF($M$1="ENG",VLOOKUP(A60,transl!$A$1:$C$56,3,0),VLOOKUP(A60,transl!$A$1:$C$56,2,0))</f>
        <v>Vernum Bank</v>
      </c>
      <c r="C60" s="9">
        <v>127.84099999999999</v>
      </c>
      <c r="D60" s="9">
        <v>155.90899999999999</v>
      </c>
      <c r="E60" s="13">
        <v>0.50800000000000001</v>
      </c>
      <c r="F60" s="13">
        <v>0.41649999999999998</v>
      </c>
      <c r="G60" s="8" t="str">
        <f t="shared" si="0"/>
        <v>no</v>
      </c>
      <c r="H60" s="10">
        <v>127.866</v>
      </c>
      <c r="I60" s="10">
        <v>155.93299999999999</v>
      </c>
      <c r="J60" s="13">
        <v>0.50429999999999997</v>
      </c>
      <c r="K60" s="13">
        <v>0.41360000000000002</v>
      </c>
      <c r="L60" s="11">
        <v>0</v>
      </c>
      <c r="M60" s="3">
        <v>0</v>
      </c>
      <c r="O60" s="9"/>
      <c r="P60" s="9"/>
      <c r="Q60" s="14"/>
      <c r="R60" s="14"/>
      <c r="T60" s="9"/>
      <c r="U60" s="9"/>
      <c r="V60" s="14"/>
      <c r="W60" s="14"/>
      <c r="AK60">
        <v>402</v>
      </c>
    </row>
    <row r="61" spans="1:37" x14ac:dyDescent="0.25">
      <c r="A61" s="7">
        <v>53</v>
      </c>
      <c r="B61" s="7" t="str">
        <f>IF($M$1="ENG",VLOOKUP(A61,transl!$A$1:$C$56,3,0),VLOOKUP(A61,transl!$A$1:$C$56,2,0))</f>
        <v>Deutsche Bank in Ukraine</v>
      </c>
      <c r="C61" s="9">
        <v>320.75400000000002</v>
      </c>
      <c r="D61" s="9">
        <v>352.30599999999998</v>
      </c>
      <c r="E61" s="13">
        <v>1.3274999999999999</v>
      </c>
      <c r="F61" s="13">
        <v>1.2085999999999999</v>
      </c>
      <c r="G61" s="8" t="str">
        <f t="shared" si="0"/>
        <v>no</v>
      </c>
      <c r="H61" s="10">
        <v>284.19400000000002</v>
      </c>
      <c r="I61" s="10">
        <v>284.19400000000002</v>
      </c>
      <c r="J61" s="13">
        <v>1.5028999999999999</v>
      </c>
      <c r="K61" s="13">
        <v>1.5028999999999999</v>
      </c>
      <c r="L61" s="11">
        <v>0</v>
      </c>
      <c r="M61" s="3">
        <v>0</v>
      </c>
      <c r="O61" s="9"/>
      <c r="P61" s="9"/>
      <c r="Q61" s="14"/>
      <c r="R61" s="14"/>
      <c r="T61" s="9"/>
      <c r="U61" s="9"/>
      <c r="V61" s="14"/>
      <c r="W61" s="14"/>
      <c r="AK61">
        <v>407</v>
      </c>
    </row>
    <row r="62" spans="1:37" x14ac:dyDescent="0.25">
      <c r="A62" s="7">
        <v>54</v>
      </c>
      <c r="B62" s="7" t="str">
        <f>IF($M$1="ENG",VLOOKUP(A62,transl!$A$1:$C$56,3,0),VLOOKUP(A62,transl!$A$1:$C$56,2,0))</f>
        <v>SEB</v>
      </c>
      <c r="C62" s="9">
        <v>307.73599999999999</v>
      </c>
      <c r="D62" s="9">
        <v>462.72199999999998</v>
      </c>
      <c r="E62" s="13">
        <v>3.6705999999999999</v>
      </c>
      <c r="F62" s="13">
        <v>2.4411</v>
      </c>
      <c r="G62" s="8" t="str">
        <f t="shared" si="0"/>
        <v>no</v>
      </c>
      <c r="H62" s="10">
        <v>307.73599999999999</v>
      </c>
      <c r="I62" s="10">
        <v>460.99200000000002</v>
      </c>
      <c r="J62" s="13">
        <v>3.67</v>
      </c>
      <c r="K62" s="13">
        <v>2.4499</v>
      </c>
      <c r="L62" s="11">
        <v>0</v>
      </c>
      <c r="M62" s="3">
        <v>0</v>
      </c>
      <c r="O62" s="9"/>
      <c r="P62" s="9"/>
      <c r="Q62" s="14"/>
      <c r="R62" s="14"/>
      <c r="T62" s="9"/>
      <c r="U62" s="9"/>
      <c r="V62" s="14"/>
      <c r="W62" s="14"/>
      <c r="AK62">
        <v>455</v>
      </c>
    </row>
    <row r="63" spans="1:37" x14ac:dyDescent="0.25">
      <c r="A63" s="7">
        <v>55</v>
      </c>
      <c r="B63" s="7" t="str">
        <f>IF($M$1="ENG",VLOOKUP(A63,transl!$A$1:$C$56,3,0),VLOOKUP(A63,transl!$A$1:$C$56,2,0))</f>
        <v>Bank Portal</v>
      </c>
      <c r="C63" s="9">
        <v>202.57599999999999</v>
      </c>
      <c r="D63" s="9">
        <v>203.72900000000001</v>
      </c>
      <c r="E63" s="13">
        <v>1.3602000000000001</v>
      </c>
      <c r="F63" s="13">
        <v>1.3525</v>
      </c>
      <c r="G63" s="8" t="str">
        <f t="shared" si="0"/>
        <v>no</v>
      </c>
      <c r="H63" s="10">
        <v>197.65199999999999</v>
      </c>
      <c r="I63" s="10">
        <v>197.65199999999999</v>
      </c>
      <c r="J63" s="13">
        <v>1.3532999999999999</v>
      </c>
      <c r="K63" s="13">
        <v>1.3532999999999999</v>
      </c>
      <c r="L63" s="11">
        <v>0</v>
      </c>
      <c r="M63" s="3">
        <v>0</v>
      </c>
      <c r="O63" s="9"/>
      <c r="P63" s="9"/>
      <c r="Q63" s="14"/>
      <c r="R63" s="14"/>
      <c r="T63" s="9"/>
      <c r="U63" s="9"/>
      <c r="V63" s="14"/>
      <c r="W63" s="14"/>
      <c r="AK63">
        <v>634</v>
      </c>
    </row>
    <row r="64" spans="1:37" x14ac:dyDescent="0.25">
      <c r="A64" s="7">
        <v>56</v>
      </c>
      <c r="B64" s="7" t="str">
        <f>IF($M$1="ENG",VLOOKUP(A64,transl!$A$1:$C$56,3,0),VLOOKUP(A64,transl!$A$1:$C$56,2,0))</f>
        <v>Crystalbank</v>
      </c>
      <c r="C64" s="9">
        <v>201.65600000000001</v>
      </c>
      <c r="D64" s="9">
        <v>212.47200000000001</v>
      </c>
      <c r="E64" s="13">
        <v>0.4466</v>
      </c>
      <c r="F64" s="13">
        <v>0.42380000000000001</v>
      </c>
      <c r="G64" s="8" t="str">
        <f t="shared" si="0"/>
        <v>no</v>
      </c>
      <c r="H64" s="10">
        <v>201.65600000000001</v>
      </c>
      <c r="I64" s="10">
        <v>206.61699999999999</v>
      </c>
      <c r="J64" s="13">
        <v>0.43969999999999998</v>
      </c>
      <c r="K64" s="13">
        <v>0.42909999999999998</v>
      </c>
      <c r="L64" s="11">
        <v>0</v>
      </c>
      <c r="M64" s="3">
        <v>0</v>
      </c>
      <c r="O64" s="9"/>
      <c r="P64" s="9"/>
      <c r="Q64" s="14"/>
      <c r="R64" s="14"/>
      <c r="T64" s="9"/>
      <c r="U64" s="9"/>
      <c r="V64" s="14"/>
      <c r="W64" s="14"/>
      <c r="AK64">
        <v>694</v>
      </c>
    </row>
    <row r="65" spans="1:13" x14ac:dyDescent="0.25">
      <c r="A65" s="7"/>
      <c r="B65" s="7"/>
      <c r="C65" s="3"/>
      <c r="D65" s="3"/>
      <c r="E65" s="7"/>
      <c r="F65" s="7"/>
      <c r="G65" s="7"/>
      <c r="H65" s="3"/>
      <c r="I65" s="3"/>
      <c r="J65" s="7"/>
      <c r="K65" s="7"/>
      <c r="L65" s="7"/>
      <c r="M65" s="7"/>
    </row>
    <row r="66" spans="1:13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</sheetData>
  <autoFilter ref="A8:M64"/>
  <mergeCells count="16">
    <mergeCell ref="A3:A7"/>
    <mergeCell ref="B3:B7"/>
    <mergeCell ref="G3:K4"/>
    <mergeCell ref="L3:L7"/>
    <mergeCell ref="M3:M7"/>
    <mergeCell ref="H5:H6"/>
    <mergeCell ref="I5:I6"/>
    <mergeCell ref="J5:J6"/>
    <mergeCell ref="K5:K6"/>
    <mergeCell ref="F5:F6"/>
    <mergeCell ref="G7:K7"/>
    <mergeCell ref="C7:F7"/>
    <mergeCell ref="C3:F4"/>
    <mergeCell ref="C5:C6"/>
    <mergeCell ref="D5:D6"/>
    <mergeCell ref="E5:E6"/>
  </mergeCells>
  <pageMargins left="0.70866141732283472" right="0.70866141732283472" top="0.35433070866141736" bottom="0.35433070866141736" header="0.31496062992125984" footer="0.31496062992125984"/>
  <pageSetup paperSize="9" scale="54" orientation="landscape" r:id="rId1"/>
  <ignoredErrors>
    <ignoredError sqref="G50:G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11</xdr:col>
                    <xdr:colOff>914400</xdr:colOff>
                    <xdr:row>0</xdr:row>
                    <xdr:rowOff>0</xdr:rowOff>
                  </from>
                  <to>
                    <xdr:col>13</xdr:col>
                    <xdr:colOff>19050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33" workbookViewId="0">
      <selection sqref="A1:A56"/>
    </sheetView>
  </sheetViews>
  <sheetFormatPr defaultRowHeight="15" x14ac:dyDescent="0.25"/>
  <cols>
    <col min="2" max="2" width="17.28515625" customWidth="1"/>
  </cols>
  <sheetData>
    <row r="1" spans="1:3" x14ac:dyDescent="0.25">
      <c r="A1" s="7">
        <v>1</v>
      </c>
      <c r="B1" s="7" t="s">
        <v>23</v>
      </c>
      <c r="C1" t="s">
        <v>58</v>
      </c>
    </row>
    <row r="2" spans="1:3" x14ac:dyDescent="0.25">
      <c r="A2" s="7">
        <v>2</v>
      </c>
      <c r="B2" s="7" t="s">
        <v>24</v>
      </c>
      <c r="C2" t="s">
        <v>59</v>
      </c>
    </row>
    <row r="3" spans="1:3" x14ac:dyDescent="0.25">
      <c r="A3" s="7">
        <v>3</v>
      </c>
      <c r="B3" s="7" t="s">
        <v>25</v>
      </c>
      <c r="C3" t="s">
        <v>60</v>
      </c>
    </row>
    <row r="4" spans="1:3" x14ac:dyDescent="0.25">
      <c r="A4" s="7">
        <v>4</v>
      </c>
      <c r="B4" s="7" t="s">
        <v>26</v>
      </c>
      <c r="C4" t="s">
        <v>61</v>
      </c>
    </row>
    <row r="5" spans="1:3" x14ac:dyDescent="0.25">
      <c r="A5" s="7">
        <v>5</v>
      </c>
      <c r="B5" s="7" t="s">
        <v>0</v>
      </c>
      <c r="C5" t="s">
        <v>62</v>
      </c>
    </row>
    <row r="6" spans="1:3" x14ac:dyDescent="0.25">
      <c r="A6" s="7">
        <v>6</v>
      </c>
      <c r="B6" s="7" t="s">
        <v>1</v>
      </c>
      <c r="C6" t="s">
        <v>63</v>
      </c>
    </row>
    <row r="7" spans="1:3" x14ac:dyDescent="0.25">
      <c r="A7" s="7">
        <v>7</v>
      </c>
      <c r="B7" s="7" t="s">
        <v>27</v>
      </c>
      <c r="C7" t="s">
        <v>64</v>
      </c>
    </row>
    <row r="8" spans="1:3" x14ac:dyDescent="0.25">
      <c r="A8" s="7">
        <v>8</v>
      </c>
      <c r="B8" s="7" t="s">
        <v>28</v>
      </c>
      <c r="C8" t="s">
        <v>65</v>
      </c>
    </row>
    <row r="9" spans="1:3" x14ac:dyDescent="0.25">
      <c r="A9" s="7">
        <v>9</v>
      </c>
      <c r="B9" s="7" t="s">
        <v>29</v>
      </c>
      <c r="C9" t="s">
        <v>66</v>
      </c>
    </row>
    <row r="10" spans="1:3" x14ac:dyDescent="0.25">
      <c r="A10" s="7">
        <v>10</v>
      </c>
      <c r="B10" s="7" t="s">
        <v>30</v>
      </c>
      <c r="C10" t="s">
        <v>67</v>
      </c>
    </row>
    <row r="11" spans="1:3" x14ac:dyDescent="0.25">
      <c r="A11" s="7">
        <v>11</v>
      </c>
      <c r="B11" s="7" t="s">
        <v>31</v>
      </c>
      <c r="C11" t="s">
        <v>68</v>
      </c>
    </row>
    <row r="12" spans="1:3" x14ac:dyDescent="0.25">
      <c r="A12" s="7">
        <v>12</v>
      </c>
      <c r="B12" s="7" t="s">
        <v>32</v>
      </c>
      <c r="C12" t="s">
        <v>69</v>
      </c>
    </row>
    <row r="13" spans="1:3" x14ac:dyDescent="0.25">
      <c r="A13" s="7">
        <v>13</v>
      </c>
      <c r="B13" s="7" t="s">
        <v>33</v>
      </c>
      <c r="C13" t="s">
        <v>70</v>
      </c>
    </row>
    <row r="14" spans="1:3" x14ac:dyDescent="0.25">
      <c r="A14" s="7">
        <v>14</v>
      </c>
      <c r="B14" s="7" t="s">
        <v>34</v>
      </c>
      <c r="C14" t="s">
        <v>71</v>
      </c>
    </row>
    <row r="15" spans="1:3" x14ac:dyDescent="0.25">
      <c r="A15" s="7">
        <v>15</v>
      </c>
      <c r="B15" s="7" t="s">
        <v>2</v>
      </c>
      <c r="C15" t="s">
        <v>72</v>
      </c>
    </row>
    <row r="16" spans="1:3" x14ac:dyDescent="0.25">
      <c r="A16" s="7">
        <v>16</v>
      </c>
      <c r="B16" s="7" t="s">
        <v>35</v>
      </c>
      <c r="C16" t="s">
        <v>73</v>
      </c>
    </row>
    <row r="17" spans="1:3" x14ac:dyDescent="0.25">
      <c r="A17" s="7">
        <v>17</v>
      </c>
      <c r="B17" s="7" t="s">
        <v>3</v>
      </c>
      <c r="C17" t="s">
        <v>74</v>
      </c>
    </row>
    <row r="18" spans="1:3" x14ac:dyDescent="0.25">
      <c r="A18" s="7">
        <v>18</v>
      </c>
      <c r="B18" s="7" t="s">
        <v>36</v>
      </c>
      <c r="C18" t="s">
        <v>75</v>
      </c>
    </row>
    <row r="19" spans="1:3" x14ac:dyDescent="0.25">
      <c r="A19" s="7">
        <v>19</v>
      </c>
      <c r="B19" s="7" t="s">
        <v>4</v>
      </c>
      <c r="C19" t="s">
        <v>76</v>
      </c>
    </row>
    <row r="20" spans="1:3" x14ac:dyDescent="0.25">
      <c r="A20" s="7">
        <v>20</v>
      </c>
      <c r="B20" s="7" t="s">
        <v>5</v>
      </c>
      <c r="C20" t="s">
        <v>77</v>
      </c>
    </row>
    <row r="21" spans="1:3" x14ac:dyDescent="0.25">
      <c r="A21" s="7">
        <v>21</v>
      </c>
      <c r="B21" s="7" t="s">
        <v>6</v>
      </c>
      <c r="C21" t="s">
        <v>79</v>
      </c>
    </row>
    <row r="22" spans="1:3" x14ac:dyDescent="0.25">
      <c r="A22" s="7">
        <v>22</v>
      </c>
      <c r="B22" s="7" t="s">
        <v>37</v>
      </c>
      <c r="C22" t="s">
        <v>78</v>
      </c>
    </row>
    <row r="23" spans="1:3" x14ac:dyDescent="0.25">
      <c r="A23" s="7">
        <v>23</v>
      </c>
      <c r="B23" s="7" t="s">
        <v>7</v>
      </c>
      <c r="C23" t="s">
        <v>80</v>
      </c>
    </row>
    <row r="24" spans="1:3" x14ac:dyDescent="0.25">
      <c r="A24" s="7">
        <v>24</v>
      </c>
      <c r="B24" s="7" t="s">
        <v>38</v>
      </c>
      <c r="C24" t="s">
        <v>81</v>
      </c>
    </row>
    <row r="25" spans="1:3" x14ac:dyDescent="0.25">
      <c r="A25" s="7">
        <v>25</v>
      </c>
      <c r="B25" s="7" t="s">
        <v>8</v>
      </c>
      <c r="C25" t="s">
        <v>82</v>
      </c>
    </row>
    <row r="26" spans="1:3" x14ac:dyDescent="0.25">
      <c r="A26" s="7">
        <v>26</v>
      </c>
      <c r="B26" s="7" t="s">
        <v>39</v>
      </c>
      <c r="C26" t="s">
        <v>83</v>
      </c>
    </row>
    <row r="27" spans="1:3" x14ac:dyDescent="0.25">
      <c r="A27" s="7">
        <v>27</v>
      </c>
      <c r="B27" s="7" t="s">
        <v>9</v>
      </c>
      <c r="C27" t="s">
        <v>84</v>
      </c>
    </row>
    <row r="28" spans="1:3" x14ac:dyDescent="0.25">
      <c r="A28" s="7">
        <v>28</v>
      </c>
      <c r="B28" s="7" t="s">
        <v>10</v>
      </c>
      <c r="C28" t="s">
        <v>85</v>
      </c>
    </row>
    <row r="29" spans="1:3" x14ac:dyDescent="0.25">
      <c r="A29" s="7">
        <v>29</v>
      </c>
      <c r="B29" s="7" t="s">
        <v>40</v>
      </c>
      <c r="C29" t="s">
        <v>86</v>
      </c>
    </row>
    <row r="30" spans="1:3" x14ac:dyDescent="0.25">
      <c r="A30" s="7">
        <v>30</v>
      </c>
      <c r="B30" s="7" t="s">
        <v>11</v>
      </c>
      <c r="C30" t="s">
        <v>87</v>
      </c>
    </row>
    <row r="31" spans="1:3" x14ac:dyDescent="0.25">
      <c r="A31" s="7">
        <v>31</v>
      </c>
      <c r="B31" s="7" t="s">
        <v>12</v>
      </c>
      <c r="C31" t="s">
        <v>88</v>
      </c>
    </row>
    <row r="32" spans="1:3" x14ac:dyDescent="0.25">
      <c r="A32" s="7">
        <v>32</v>
      </c>
      <c r="B32" s="7" t="s">
        <v>13</v>
      </c>
      <c r="C32" t="s">
        <v>107</v>
      </c>
    </row>
    <row r="33" spans="1:3" x14ac:dyDescent="0.25">
      <c r="A33" s="7">
        <v>33</v>
      </c>
      <c r="B33" s="7" t="s">
        <v>41</v>
      </c>
      <c r="C33" t="s">
        <v>108</v>
      </c>
    </row>
    <row r="34" spans="1:3" x14ac:dyDescent="0.25">
      <c r="A34" s="7">
        <v>34</v>
      </c>
      <c r="B34" s="7" t="s">
        <v>14</v>
      </c>
      <c r="C34" t="s">
        <v>109</v>
      </c>
    </row>
    <row r="35" spans="1:3" x14ac:dyDescent="0.25">
      <c r="A35" s="7">
        <v>35</v>
      </c>
      <c r="B35" s="7" t="s">
        <v>42</v>
      </c>
      <c r="C35" t="s">
        <v>110</v>
      </c>
    </row>
    <row r="36" spans="1:3" x14ac:dyDescent="0.25">
      <c r="A36" s="7">
        <v>36</v>
      </c>
      <c r="B36" s="7" t="s">
        <v>43</v>
      </c>
      <c r="C36" t="s">
        <v>111</v>
      </c>
    </row>
    <row r="37" spans="1:3" x14ac:dyDescent="0.25">
      <c r="A37" s="7">
        <v>37</v>
      </c>
      <c r="B37" s="7" t="s">
        <v>44</v>
      </c>
      <c r="C37" t="s">
        <v>112</v>
      </c>
    </row>
    <row r="38" spans="1:3" x14ac:dyDescent="0.25">
      <c r="A38" s="7">
        <v>38</v>
      </c>
      <c r="B38" s="7" t="s">
        <v>45</v>
      </c>
      <c r="C38" t="s">
        <v>89</v>
      </c>
    </row>
    <row r="39" spans="1:3" x14ac:dyDescent="0.25">
      <c r="A39" s="7">
        <v>39</v>
      </c>
      <c r="B39" s="7" t="s">
        <v>46</v>
      </c>
      <c r="C39" t="s">
        <v>90</v>
      </c>
    </row>
    <row r="40" spans="1:3" x14ac:dyDescent="0.25">
      <c r="A40" s="7">
        <v>40</v>
      </c>
      <c r="B40" s="7" t="s">
        <v>15</v>
      </c>
      <c r="C40" t="s">
        <v>91</v>
      </c>
    </row>
    <row r="41" spans="1:3" x14ac:dyDescent="0.25">
      <c r="A41" s="7">
        <v>41</v>
      </c>
      <c r="B41" s="7" t="s">
        <v>47</v>
      </c>
      <c r="C41" t="s">
        <v>113</v>
      </c>
    </row>
    <row r="42" spans="1:3" x14ac:dyDescent="0.25">
      <c r="A42" s="7">
        <v>42</v>
      </c>
      <c r="B42" s="7" t="s">
        <v>48</v>
      </c>
      <c r="C42" t="s">
        <v>92</v>
      </c>
    </row>
    <row r="43" spans="1:3" x14ac:dyDescent="0.25">
      <c r="A43" s="7">
        <v>43</v>
      </c>
      <c r="B43" s="7" t="s">
        <v>49</v>
      </c>
      <c r="C43" t="s">
        <v>93</v>
      </c>
    </row>
    <row r="44" spans="1:3" x14ac:dyDescent="0.25">
      <c r="A44" s="7">
        <v>44</v>
      </c>
      <c r="B44" s="7" t="s">
        <v>16</v>
      </c>
      <c r="C44" t="s">
        <v>94</v>
      </c>
    </row>
    <row r="45" spans="1:3" x14ac:dyDescent="0.25">
      <c r="A45" s="7">
        <v>45</v>
      </c>
      <c r="B45" s="7" t="s">
        <v>50</v>
      </c>
      <c r="C45" t="s">
        <v>95</v>
      </c>
    </row>
    <row r="46" spans="1:3" x14ac:dyDescent="0.25">
      <c r="A46" s="7">
        <v>46</v>
      </c>
      <c r="B46" s="7" t="s">
        <v>51</v>
      </c>
      <c r="C46" t="s">
        <v>96</v>
      </c>
    </row>
    <row r="47" spans="1:3" x14ac:dyDescent="0.25">
      <c r="A47" s="7">
        <v>47</v>
      </c>
      <c r="B47" s="7" t="s">
        <v>17</v>
      </c>
      <c r="C47" t="s">
        <v>97</v>
      </c>
    </row>
    <row r="48" spans="1:3" x14ac:dyDescent="0.25">
      <c r="A48" s="7">
        <v>48</v>
      </c>
      <c r="B48" s="7" t="s">
        <v>18</v>
      </c>
      <c r="C48" t="s">
        <v>98</v>
      </c>
    </row>
    <row r="49" spans="1:3" x14ac:dyDescent="0.25">
      <c r="A49" s="7">
        <v>49</v>
      </c>
      <c r="B49" s="7" t="s">
        <v>52</v>
      </c>
      <c r="C49" t="s">
        <v>99</v>
      </c>
    </row>
    <row r="50" spans="1:3" x14ac:dyDescent="0.25">
      <c r="A50" s="7">
        <v>50</v>
      </c>
      <c r="B50" s="7" t="s">
        <v>19</v>
      </c>
      <c r="C50" t="s">
        <v>100</v>
      </c>
    </row>
    <row r="51" spans="1:3" x14ac:dyDescent="0.25">
      <c r="A51" s="7">
        <v>51</v>
      </c>
      <c r="B51" s="7" t="s">
        <v>53</v>
      </c>
      <c r="C51" t="s">
        <v>106</v>
      </c>
    </row>
    <row r="52" spans="1:3" x14ac:dyDescent="0.25">
      <c r="A52" s="7">
        <v>52</v>
      </c>
      <c r="B52" s="7" t="s">
        <v>20</v>
      </c>
      <c r="C52" t="s">
        <v>101</v>
      </c>
    </row>
    <row r="53" spans="1:3" x14ac:dyDescent="0.25">
      <c r="A53" s="7">
        <v>53</v>
      </c>
      <c r="B53" s="7" t="s">
        <v>21</v>
      </c>
      <c r="C53" t="s">
        <v>105</v>
      </c>
    </row>
    <row r="54" spans="1:3" x14ac:dyDescent="0.25">
      <c r="A54" s="7">
        <v>54</v>
      </c>
      <c r="B54" s="7" t="s">
        <v>54</v>
      </c>
      <c r="C54" t="s">
        <v>104</v>
      </c>
    </row>
    <row r="55" spans="1:3" x14ac:dyDescent="0.25">
      <c r="A55" s="7">
        <v>55</v>
      </c>
      <c r="B55" s="7" t="s">
        <v>22</v>
      </c>
      <c r="C55" t="s">
        <v>102</v>
      </c>
    </row>
    <row r="56" spans="1:3" x14ac:dyDescent="0.25">
      <c r="A56" s="7">
        <v>56</v>
      </c>
      <c r="B56" s="7" t="s">
        <v>55</v>
      </c>
      <c r="C5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Зведена таблиця</vt:lpstr>
      <vt:lpstr>transl</vt:lpstr>
      <vt:lpstr>'Зведена таблиця'!Область_друку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Плахота Андрій Костянтинович</dc:creator>
  <cp:lastModifiedBy>Ваврищук Віталій</cp:lastModifiedBy>
  <cp:lastPrinted>2018-12-28T09:52:19Z</cp:lastPrinted>
  <dcterms:created xsi:type="dcterms:W3CDTF">2018-12-21T07:24:52Z</dcterms:created>
  <dcterms:modified xsi:type="dcterms:W3CDTF">2019-01-04T15:46:56Z</dcterms:modified>
</cp:coreProperties>
</file>