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FS\StressTest\StressTest2025\ST_results\"/>
    </mc:Choice>
  </mc:AlternateContent>
  <workbookProtection workbookAlgorithmName="SHA-512" workbookHashValue="TKcvReIQnj2BetE8VsEr2HKB1GI4V6RWM8tSBFxXzajeBVd79D+dWndP/DdPq94ssiQrp5RpiLbkr2RjhZaoAg==" workbookSaltValue="6I+U1hjZlLz46DhMqO3yuA==" workbookSpinCount="100000" lockStructure="1"/>
  <bookViews>
    <workbookView xWindow="0" yWindow="0" windowWidth="16452" windowHeight="5508"/>
  </bookViews>
  <sheets>
    <sheet name="ОцінкаСтійкості (AQR)" sheetId="13" r:id="rId1"/>
    <sheet name="tech" sheetId="16" state="hidden" r:id="rId2"/>
  </sheets>
  <definedNames>
    <definedName name="_xlnm._FilterDatabase" localSheetId="0" hidden="1">'ОцінкаСтійкості (AQR)'!$A$9:$BE$49</definedName>
    <definedName name="Z_04205B4F_9A30_449B_897C_B5FCE9190C58_.wvu.FilterData" localSheetId="0" hidden="1">'ОцінкаСтійкості (AQR)'!$A$9:$BE$49</definedName>
    <definedName name="Z_170609AC_54C5_467E_B9CC_2103E3DD9FDA_.wvu.FilterData" localSheetId="0" hidden="1">'ОцінкаСтійкості (AQR)'!$A$9:$BE$49</definedName>
    <definedName name="Z_2EBADACA_2637_4AFD_872B_843112688B44_.wvu.FilterData" localSheetId="0" hidden="1">'ОцінкаСтійкості (AQR)'!$A$9:$BE$49</definedName>
    <definedName name="Z_3C9D78C2_4905_4937_B8DC_54646E6EC0BC_.wvu.FilterData" localSheetId="0" hidden="1">'ОцінкаСтійкості (AQR)'!$A$9:$BE$49</definedName>
    <definedName name="Z_426E404A_0CD7_4A12_B1A6_2C6D9484BDE2_.wvu.FilterData" localSheetId="0" hidden="1">'ОцінкаСтійкості (AQR)'!$A$9:$BE$49</definedName>
    <definedName name="Z_435AB55F_7786_4A14_8060_CCD45D8B9C0C_.wvu.FilterData" localSheetId="0" hidden="1">'ОцінкаСтійкості (AQR)'!$A$9:$BE$49</definedName>
    <definedName name="Z_4B7EE615_F268_4E11_9AE0_D849D244F156_.wvu.FilterData" localSheetId="0" hidden="1">'ОцінкаСтійкості (AQR)'!$A$9:$BE$49</definedName>
    <definedName name="Z_56C17103_2481_4A82_A6CF_93B246BC12E5_.wvu.FilterData" localSheetId="0" hidden="1">'ОцінкаСтійкості (AQR)'!$A$9:$BE$49</definedName>
    <definedName name="Z_5749D274_B7E8_4295_B2EC_A1D84BE69C49_.wvu.FilterData" localSheetId="0" hidden="1">'ОцінкаСтійкості (AQR)'!$A$9:$BE$49</definedName>
    <definedName name="Z_610EAE79_0918_4B43_8A42_C9F3A4457B8B_.wvu.FilterData" localSheetId="0" hidden="1">'ОцінкаСтійкості (AQR)'!$A$9:$BE$49</definedName>
    <definedName name="Z_65612C19_573D_4483_BC05_48AB0C5797C7_.wvu.FilterData" localSheetId="0" hidden="1">'ОцінкаСтійкості (AQR)'!$A$9:$BE$49</definedName>
    <definedName name="Z_7135D84A_A1C5_49B1_8AAA_68DFE135549A_.wvu.FilterData" localSheetId="0" hidden="1">'ОцінкаСтійкості (AQR)'!$A$9:$BE$49</definedName>
    <definedName name="Z_78F476E0_8310_402E_83AC_B513D29F52F8_.wvu.FilterData" localSheetId="0" hidden="1">'ОцінкаСтійкості (AQR)'!$A$9:$BE$49</definedName>
    <definedName name="Z_8740A406_EDED_4652_A794_84B152E5DAD9_.wvu.FilterData" localSheetId="0" hidden="1">'ОцінкаСтійкості (AQR)'!$A$9:$BE$49</definedName>
    <definedName name="Z_8BDD7569_2FFD_443B_BA99_B84A5D0867B5_.wvu.FilterData" localSheetId="0" hidden="1">'ОцінкаСтійкості (AQR)'!$A$7:$BE$49</definedName>
    <definedName name="Z_8F00DCA1_E8E8_4331_BA48_A5DC471C01FF_.wvu.FilterData" localSheetId="0" hidden="1">'ОцінкаСтійкості (AQR)'!$A$9:$BE$49</definedName>
    <definedName name="Z_91B3A939_B155_496F_A1D6_48FB5506DBE5_.wvu.FilterData" localSheetId="0" hidden="1">'ОцінкаСтійкості (AQR)'!$A$9:$BE$49</definedName>
    <definedName name="Z_94F0C638_5786_48B1_9320_E5CCEE45A88A_.wvu.FilterData" localSheetId="0" hidden="1">'ОцінкаСтійкості (AQR)'!$A$9:$BE$49</definedName>
    <definedName name="Z_9D13E48E_547F_4265_ADAB_9BE4C43B49C9_.wvu.FilterData" localSheetId="0" hidden="1">'ОцінкаСтійкості (AQR)'!$A$8:$BE$49</definedName>
    <definedName name="Z_9E220B8F_24D2_438A_B417_729C62375385_.wvu.FilterData" localSheetId="0" hidden="1">'ОцінкаСтійкості (AQR)'!$A$9:$BE$49</definedName>
    <definedName name="Z_A54F3F38_39B2_4E4D_8543_8E9D290204C8_.wvu.FilterData" localSheetId="0" hidden="1">'ОцінкаСтійкості (AQR)'!$A$9:$BE$49</definedName>
    <definedName name="Z_A5C91F93_3E97_4884_B7CC_3FB11C7CC478_.wvu.FilterData" localSheetId="0" hidden="1">'ОцінкаСтійкості (AQR)'!$A$9:$BE$49</definedName>
    <definedName name="Z_A7E45475_5184_46C9_A88A_FDAADD97DF16_.wvu.FilterData" localSheetId="0" hidden="1">'ОцінкаСтійкості (AQR)'!$A$9:$BE$49</definedName>
    <definedName name="Z_B68C86BB_1A60_46C3_94D3_604183437E7B_.wvu.FilterData" localSheetId="0" hidden="1">'ОцінкаСтійкості (AQR)'!$A$9:$BE$49</definedName>
    <definedName name="Z_B81ABE9E_9E42_407E_BF8F_0BFAA2CA812E_.wvu.FilterData" localSheetId="0" hidden="1">'ОцінкаСтійкості (AQR)'!$A$9:$BE$49</definedName>
    <definedName name="Z_C89F0D80_8FBF_4FAA_AE10_1D1765A1C022_.wvu.FilterData" localSheetId="0" hidden="1">'ОцінкаСтійкості (AQR)'!$A$9:$BE$49</definedName>
    <definedName name="Z_D3D71156_E296_40F3_A904_5D0CA7FDBE10_.wvu.FilterData" localSheetId="0" hidden="1">'ОцінкаСтійкості (AQR)'!$A$9:$BE$49</definedName>
    <definedName name="Z_D44A6CB0_5897_491A_AC58_4B7F3D7C117B_.wvu.FilterData" localSheetId="0" hidden="1">'ОцінкаСтійкості (AQR)'!$A$9:$BE$49</definedName>
    <definedName name="Z_DDBDB1A1_730B_49B4_8F94_1710209C3234_.wvu.FilterData" localSheetId="0" hidden="1">'ОцінкаСтійкості (AQR)'!$A$9:$BE$49</definedName>
    <definedName name="Z_DE33AFAE_393B_4CA5_85DD_2D5A38CCF373_.wvu.FilterData" localSheetId="0" hidden="1">'ОцінкаСтійкості (AQR)'!$A$9:$BE$49</definedName>
    <definedName name="Z_FC077D55_946F_42EB_AAA2_871570CD68BB_.wvu.FilterData" localSheetId="0" hidden="1">'ОцінкаСтійкості (AQR)'!$A$9:$BE$49</definedName>
  </definedNames>
  <calcPr calcId="162913"/>
  <customWorkbookViews>
    <customWorkbookView name="Пріндин Тарас Йосифович - Personal View" guid="{A5C91F93-3E97-4884-B7CC-3FB11C7CC478}" mergeInterval="0" personalView="1" maximized="1" xWindow="-9" yWindow="-9" windowWidth="1938" windowHeight="1038" activeSheetId="11"/>
    <customWorkbookView name="Дупляк Іванна Анатоліївна - Особисте подання" guid="{DE33AFAE-393B-4CA5-85DD-2D5A38CCF373}" mergeInterval="0" personalView="1" maximized="1" xWindow="-9" yWindow="-9" windowWidth="1938" windowHeight="1038" activeSheetId="11"/>
    <customWorkbookView name="Підлатюк Ніна Михайлівна - Особисте подання" guid="{DDBDB1A1-730B-49B4-8F94-1710209C3234}" mergeInterval="0" personalView="1" maximized="1" xWindow="-9" yWindow="-9" windowWidth="1938" windowHeight="1038" activeSheetId="11"/>
    <customWorkbookView name="Онищенко Інна Михайлівна - Особисте подання" guid="{D44A6CB0-5897-491A-AC58-4B7F3D7C117B}" mergeInterval="0" personalView="1" maximized="1" xWindow="-9" yWindow="-9" windowWidth="1938" windowHeight="1038" activeSheetId="11"/>
    <customWorkbookView name="Шестопал Валентина Іванівна - Особисте подання" guid="{426E404A-0CD7-4A12-B1A6-2C6D9484BDE2}" mergeInterval="0" personalView="1" maximized="1" xWindow="-1928" yWindow="-8" windowWidth="1552" windowHeight="832" activeSheetId="11"/>
    <customWorkbookView name="Домашенко Руслана Іванівна - Особисте подання" guid="{610EAE79-0918-4B43-8A42-C9F3A4457B8B}" mergeInterval="0" personalView="1" maximized="1" xWindow="-12" yWindow="-12" windowWidth="1944" windowHeight="1020" activeSheetId="11"/>
    <customWorkbookView name="Свінціцька Ліна Віталіївна - Особисте подання" guid="{A54F3F38-39B2-4E4D-8543-8E9D290204C8}" mergeInterval="0" personalView="1" maximized="1" xWindow="-8" yWindow="-8" windowWidth="1936" windowHeight="1048" activeSheetId="11"/>
    <customWorkbookView name="Сарафанюк Наталя Яківна - Особисте подання" guid="{04205B4F-9A30-449B-897C-B5FCE9190C58}" mergeInterval="0" personalView="1" maximized="1" xWindow="-9" yWindow="-9" windowWidth="1938" windowHeight="1038" activeSheetId="11"/>
    <customWorkbookView name="Карплюк Олексій Іванович - Особисте подання" guid="{78F476E0-8310-402E-83AC-B513D29F52F8}" mergeInterval="0" personalView="1" maximized="1" xWindow="-9" yWindow="-9" windowWidth="1938" windowHeight="1038" activeSheetId="11"/>
    <customWorkbookView name="Ткач Анастасія Леонідівна - Особисте подання" guid="{435AB55F-7786-4A14-8060-CCD45D8B9C0C}" mergeInterval="0" personalView="1" maximized="1" xWindow="-9" yWindow="-9" windowWidth="1938" windowHeight="1038" activeSheetId="11" showComments="commIndAndComment"/>
    <customWorkbookView name="Кривченко Наталія Петрівна - Личное представление" guid="{8740A406-EDED-4652-A794-84B152E5DAD9}" mergeInterval="0" personalView="1" maximized="1" xWindow="-8" yWindow="-8" windowWidth="1936" windowHeight="1048" activeSheetId="11" showComments="commIndAndComment"/>
    <customWorkbookView name="Левченко Світлана Володимирівна - Особисте подання" guid="{B68C86BB-1A60-46C3-94D3-604183437E7B}" mergeInterval="0" personalView="1" maximized="1" xWindow="-9" yWindow="-9" windowWidth="1938" windowHeight="1038" activeSheetId="11"/>
    <customWorkbookView name="Мандролько Яна Володимирівна - Особисте подання" guid="{8F00DCA1-E8E8-4331-BA48-A5DC471C01FF}" mergeInterval="0" personalView="1" maximized="1" xWindow="-9" yWindow="-9" windowWidth="1938" windowHeight="1038" activeSheetId="11" showComments="commIndAndComment"/>
    <customWorkbookView name="Ковалевський Петро Володимирович - Особисте подання" guid="{D3D71156-E296-40F3-A904-5D0CA7FDBE10}" mergeInterval="0" personalView="1" maximized="1" xWindow="-9" yWindow="-9" windowWidth="1938" windowHeight="1038" activeSheetId="11"/>
    <customWorkbookView name="Лузан Анастасія Геннадіївна - Особисте подання" guid="{FC077D55-946F-42EB-AAA2-871570CD68BB}" mergeInterval="0" personalView="1" maximized="1" xWindow="-9" yWindow="-9" windowWidth="1938" windowHeight="1038" activeSheetId="11"/>
    <customWorkbookView name="Зайченко Жанна Миколаївна - Особисте подання" guid="{9D13E48E-547F-4265-ADAB-9BE4C43B49C9}" mergeInterval="0" personalView="1" xWindow="909" windowWidth="962" windowHeight="1020" activeSheetId="11"/>
    <customWorkbookView name="Ясменко Максим Олександрович - Особисте подання" guid="{94F0C638-5786-48B1-9320-E5CCEE45A88A}" mergeInterval="0" personalView="1" maximized="1" xWindow="-9" yWindow="-9" windowWidth="1938" windowHeight="1038" activeSheetId="11"/>
    <customWorkbookView name="Ткаченко Ігор Миколайович - Особисте подання" guid="{3C9D78C2-4905-4937-B8DC-54646E6EC0BC}" mergeInterval="0" personalView="1" xWindow="-2" windowWidth="1440" windowHeight="1020" activeSheetId="11"/>
    <customWorkbookView name="Сутковенко Марина Василівна - Особисте подання" guid="{8BDD7569-2FFD-443B-BA99-B84A5D0867B5}" mergeInterval="0" personalView="1" maximized="1" xWindow="-9" yWindow="-9" windowWidth="1938" windowHeight="1038" activeSheetId="11"/>
    <customWorkbookView name="User - Особисте подання" guid="{B81ABE9E-9E42-407E-BF8F-0BFAA2CA812E}" mergeInterval="0" personalView="1" maximized="1" xWindow="-8" yWindow="-8" windowWidth="1936" windowHeight="1048" activeSheetId="11"/>
    <customWorkbookView name="Когута Тетяна Миколаївна - Особисте подання" guid="{170609AC-54C5-467E-B9CC-2103E3DD9FDA}" mergeInterval="0" personalView="1" maximized="1" xWindow="-9" yWindow="-9" windowWidth="1938" windowHeight="1038" activeSheetId="11"/>
    <customWorkbookView name="Горовець Світлана Василівна - Особисте подання" guid="{4B7EE615-F268-4E11-9AE0-D849D244F156}" mergeInterval="0" personalView="1" maximized="1" xWindow="-9" yWindow="-9" windowWidth="1938" windowHeight="1038" activeSheetId="11"/>
    <customWorkbookView name="Кірієнко Дарія Павлівна - Особисте подання" guid="{7135D84A-A1C5-49B1-8AAA-68DFE135549A}" mergeInterval="0" personalView="1" maximized="1" xWindow="-9" yWindow="-9" windowWidth="1938" windowHeight="1038" activeSheetId="11"/>
    <customWorkbookView name="Кучеров Олександр Анатолійович - Особисте подання" guid="{C89F0D80-8FBF-4FAA-AE10-1D1765A1C022}" mergeInterval="0" personalView="1" maximized="1" xWindow="-9" yWindow="-9" windowWidth="1938" windowHeight="1038" activeSheetId="1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3" l="1"/>
  <c r="F9" i="13" s="1"/>
  <c r="G9" i="13" s="1"/>
  <c r="H9" i="13" s="1"/>
  <c r="I9" i="13" s="1"/>
  <c r="J9" i="13" s="1"/>
  <c r="K9" i="13" s="1"/>
  <c r="L9" i="13" s="1"/>
  <c r="M9" i="13" s="1"/>
  <c r="N9" i="13" s="1"/>
  <c r="O9" i="13" s="1"/>
  <c r="P9" i="13" s="1"/>
  <c r="Q9" i="13" s="1"/>
  <c r="R9" i="13" s="1"/>
  <c r="S9" i="13" s="1"/>
  <c r="T9" i="13" s="1"/>
  <c r="U9" i="13" s="1"/>
  <c r="V9" i="13" s="1"/>
  <c r="W9" i="13" s="1"/>
  <c r="X9" i="13" s="1"/>
  <c r="Y9" i="13" s="1"/>
  <c r="Z9" i="13" s="1"/>
  <c r="AA9" i="13" s="1"/>
  <c r="AB9" i="13" s="1"/>
  <c r="D9" i="13"/>
  <c r="J1" i="16" l="1"/>
  <c r="F7" i="16" s="1"/>
  <c r="Z1" i="13" l="1"/>
  <c r="J47" i="13" s="1"/>
  <c r="F41" i="16"/>
  <c r="C46" i="13" s="1"/>
  <c r="F37" i="16"/>
  <c r="C42" i="13" s="1"/>
  <c r="F33" i="16"/>
  <c r="C38" i="13" s="1"/>
  <c r="F29" i="16"/>
  <c r="C34" i="13" s="1"/>
  <c r="F25" i="16"/>
  <c r="C30" i="13" s="1"/>
  <c r="F21" i="16"/>
  <c r="C26" i="13" s="1"/>
  <c r="F17" i="16"/>
  <c r="C22" i="13" s="1"/>
  <c r="F13" i="16"/>
  <c r="C18" i="13" s="1"/>
  <c r="F9" i="16"/>
  <c r="C14" i="13" s="1"/>
  <c r="F5" i="16"/>
  <c r="C10" i="13" s="1"/>
  <c r="F44" i="16"/>
  <c r="C49" i="13" s="1"/>
  <c r="F40" i="16"/>
  <c r="C45" i="13" s="1"/>
  <c r="F36" i="16"/>
  <c r="C41" i="13" s="1"/>
  <c r="F32" i="16"/>
  <c r="C37" i="13" s="1"/>
  <c r="F28" i="16"/>
  <c r="C33" i="13" s="1"/>
  <c r="F24" i="16"/>
  <c r="C29" i="13" s="1"/>
  <c r="F20" i="16"/>
  <c r="C25" i="13" s="1"/>
  <c r="F16" i="16"/>
  <c r="C21" i="13" s="1"/>
  <c r="F12" i="16"/>
  <c r="C17" i="13" s="1"/>
  <c r="F8" i="16"/>
  <c r="C13" i="13" s="1"/>
  <c r="F42" i="16"/>
  <c r="C47" i="13" s="1"/>
  <c r="F38" i="16"/>
  <c r="C43" i="13" s="1"/>
  <c r="F30" i="16"/>
  <c r="C35" i="13" s="1"/>
  <c r="F26" i="16"/>
  <c r="C31" i="13" s="1"/>
  <c r="F18" i="16"/>
  <c r="C23" i="13" s="1"/>
  <c r="F10" i="16"/>
  <c r="C15" i="13" s="1"/>
  <c r="F43" i="16"/>
  <c r="C48" i="13" s="1"/>
  <c r="F39" i="16"/>
  <c r="C44" i="13" s="1"/>
  <c r="F35" i="16"/>
  <c r="C40" i="13" s="1"/>
  <c r="F31" i="16"/>
  <c r="C36" i="13" s="1"/>
  <c r="F27" i="16"/>
  <c r="C32" i="13" s="1"/>
  <c r="F23" i="16"/>
  <c r="C28" i="13" s="1"/>
  <c r="F19" i="16"/>
  <c r="C24" i="13" s="1"/>
  <c r="F15" i="16"/>
  <c r="C20" i="13" s="1"/>
  <c r="F11" i="16"/>
  <c r="C16" i="13" s="1"/>
  <c r="C12" i="13"/>
  <c r="F34" i="16"/>
  <c r="C39" i="13" s="1"/>
  <c r="F22" i="16"/>
  <c r="C27" i="13" s="1"/>
  <c r="F14" i="16"/>
  <c r="C19" i="13" s="1"/>
  <c r="F6" i="16"/>
  <c r="C11" i="13" s="1"/>
  <c r="K1" i="16"/>
  <c r="B50" i="13" l="1"/>
  <c r="J5" i="13"/>
  <c r="W5" i="13"/>
  <c r="P7" i="13"/>
  <c r="Z49" i="13"/>
  <c r="AA1" i="13"/>
  <c r="P49" i="13"/>
  <c r="P13" i="13"/>
  <c r="P17" i="13"/>
  <c r="P21" i="13"/>
  <c r="P25" i="13"/>
  <c r="P29" i="13"/>
  <c r="P33" i="13"/>
  <c r="P37" i="13"/>
  <c r="P41" i="13"/>
  <c r="P45" i="13"/>
  <c r="D8" i="13"/>
  <c r="G7" i="13"/>
  <c r="A5" i="13"/>
  <c r="A1" i="13"/>
  <c r="P16" i="13"/>
  <c r="P24" i="13"/>
  <c r="P32" i="13"/>
  <c r="P40" i="13"/>
  <c r="D5" i="13"/>
  <c r="D7" i="13"/>
  <c r="J7" i="13" s="1"/>
  <c r="Q7" i="13" s="1"/>
  <c r="P48" i="13"/>
  <c r="P14" i="13"/>
  <c r="P18" i="13"/>
  <c r="P22" i="13"/>
  <c r="P26" i="13"/>
  <c r="P30" i="13"/>
  <c r="P34" i="13"/>
  <c r="P38" i="13"/>
  <c r="P42" i="13"/>
  <c r="P46" i="13"/>
  <c r="Z6" i="13"/>
  <c r="F7" i="13"/>
  <c r="L7" i="13" s="1"/>
  <c r="S7" i="13" s="1"/>
  <c r="B5" i="13"/>
  <c r="P20" i="13"/>
  <c r="J8" i="13"/>
  <c r="H7" i="13"/>
  <c r="P11" i="13"/>
  <c r="P15" i="13"/>
  <c r="P19" i="13"/>
  <c r="P23" i="13"/>
  <c r="P27" i="13"/>
  <c r="P31" i="13"/>
  <c r="P35" i="13"/>
  <c r="P39" i="13"/>
  <c r="P43" i="13"/>
  <c r="P10" i="13"/>
  <c r="P8" i="13"/>
  <c r="W6" i="13"/>
  <c r="I7" i="13"/>
  <c r="E7" i="13"/>
  <c r="K7" i="13" s="1"/>
  <c r="R7" i="13" s="1"/>
  <c r="C5" i="13"/>
  <c r="P12" i="13"/>
  <c r="P28" i="13"/>
  <c r="P36" i="13"/>
  <c r="P44" i="13"/>
  <c r="P5" i="13"/>
  <c r="O7" i="13" l="1"/>
  <c r="V7" i="13" s="1"/>
  <c r="Y7" i="13"/>
  <c r="AB7" i="13" s="1"/>
  <c r="W7" i="13"/>
  <c r="Z7" i="13" s="1"/>
  <c r="M7" i="13"/>
  <c r="T7" i="13" s="1"/>
  <c r="X7" i="13"/>
  <c r="AA7" i="13" s="1"/>
  <c r="N7" i="13"/>
  <c r="U7" i="13" s="1"/>
</calcChain>
</file>

<file path=xl/sharedStrings.xml><?xml version="1.0" encoding="utf-8"?>
<sst xmlns="http://schemas.openxmlformats.org/spreadsheetml/2006/main" count="124" uniqueCount="84">
  <si>
    <t>Найменування банку</t>
  </si>
  <si>
    <t>НКБ</t>
  </si>
  <si>
    <t>Полікомбанк</t>
  </si>
  <si>
    <t>UA</t>
  </si>
  <si>
    <t>ENG</t>
  </si>
  <si>
    <t>MetaBank</t>
  </si>
  <si>
    <t>Bank Portal</t>
  </si>
  <si>
    <t>Policombank</t>
  </si>
  <si>
    <t>Банк Альянс</t>
  </si>
  <si>
    <t>Альтбанк</t>
  </si>
  <si>
    <t>Банк Фамільний</t>
  </si>
  <si>
    <t>Оксі Банк</t>
  </si>
  <si>
    <t>Індустріалбанк</t>
  </si>
  <si>
    <t>Полтава-банк</t>
  </si>
  <si>
    <t>Грант</t>
  </si>
  <si>
    <t>Скай Банк</t>
  </si>
  <si>
    <t>БТА Банк</t>
  </si>
  <si>
    <t>Асвіо Банк</t>
  </si>
  <si>
    <t>Ідея Банк</t>
  </si>
  <si>
    <t xml:space="preserve">Український Капітал </t>
  </si>
  <si>
    <t>МетаБанк</t>
  </si>
  <si>
    <t>Юнекс Банк</t>
  </si>
  <si>
    <t>Комінбанк</t>
  </si>
  <si>
    <t>Піреус Банк МКБ</t>
  </si>
  <si>
    <t>Радабанк</t>
  </si>
  <si>
    <t>Кліринговий Дім</t>
  </si>
  <si>
    <t>Перший Інвестиційний Банк</t>
  </si>
  <si>
    <t>ІНГ Банк Україна</t>
  </si>
  <si>
    <t>Сітібанк</t>
  </si>
  <si>
    <t>Банк Траст-капітал</t>
  </si>
  <si>
    <t>УБРР</t>
  </si>
  <si>
    <t>Бізбанк</t>
  </si>
  <si>
    <t>Нексент Банк</t>
  </si>
  <si>
    <t>Кредитвест Банк</t>
  </si>
  <si>
    <t>Мотор-банк</t>
  </si>
  <si>
    <t>Глобус</t>
  </si>
  <si>
    <t>МІБ</t>
  </si>
  <si>
    <t>Акордбанк</t>
  </si>
  <si>
    <t>Банк 3/4</t>
  </si>
  <si>
    <t>ЄПБ</t>
  </si>
  <si>
    <t>Дойче Банк ДБУ</t>
  </si>
  <si>
    <t>СЕБ Корпоративний Банк</t>
  </si>
  <si>
    <t>Банк Авангард</t>
  </si>
  <si>
    <t>Портал</t>
  </si>
  <si>
    <t>Кристалбанк</t>
  </si>
  <si>
    <t>РВС Банк</t>
  </si>
  <si>
    <t>Bank Alliance</t>
  </si>
  <si>
    <t>Altbank</t>
  </si>
  <si>
    <t>Bank Familny</t>
  </si>
  <si>
    <t>Oksi Bank</t>
  </si>
  <si>
    <t>Industrialbank</t>
  </si>
  <si>
    <t>Poltava-bank</t>
  </si>
  <si>
    <t>Grant</t>
  </si>
  <si>
    <t>Sky Bank</t>
  </si>
  <si>
    <t>BTA Bank</t>
  </si>
  <si>
    <t>Asvio Bank</t>
  </si>
  <si>
    <t>Idea Bank</t>
  </si>
  <si>
    <t>Ukrainian Capital</t>
  </si>
  <si>
    <t>Unex Bank</t>
  </si>
  <si>
    <t>Cominbank</t>
  </si>
  <si>
    <t>Piraeus Bank ICB</t>
  </si>
  <si>
    <t>Radabank</t>
  </si>
  <si>
    <t>Clearing House</t>
  </si>
  <si>
    <t>First Investment Bank</t>
  </si>
  <si>
    <t>ING Bank Ukraine</t>
  </si>
  <si>
    <t>Citibank</t>
  </si>
  <si>
    <t>Bank Trust-Capital</t>
  </si>
  <si>
    <t>UBRD</t>
  </si>
  <si>
    <t>Bisbank</t>
  </si>
  <si>
    <t>Nexent Bank</t>
  </si>
  <si>
    <t>Creditwest Bank</t>
  </si>
  <si>
    <t>Motor-bank</t>
  </si>
  <si>
    <t>Globus</t>
  </si>
  <si>
    <t>AP Bank</t>
  </si>
  <si>
    <t>АП Банк</t>
  </si>
  <si>
    <t>MIB</t>
  </si>
  <si>
    <t>Accordbank</t>
  </si>
  <si>
    <t>Bank 3/4</t>
  </si>
  <si>
    <t>EIB</t>
  </si>
  <si>
    <t>Deutsche Bank DBU</t>
  </si>
  <si>
    <t>SEB Corporate Bank</t>
  </si>
  <si>
    <t>Bank Avangard</t>
  </si>
  <si>
    <t>Crystalbank</t>
  </si>
  <si>
    <t>RWS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</si>
</sst>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%"/>
    <numFmt numFmtId="165" formatCode="_-* #,##0.00\ _₴_-;\-* #,##0.00\ _₴_-;_-* &quot;-&quot;??\ _₴_-;_-@_-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Calibri"/>
      <family val="2"/>
      <scheme val="minor"/>
    </font>
    <font>
      <i/>
      <sz val="9"/>
      <color rgb="FF7D0532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  <charset val="204"/>
    </font>
    <font>
      <i/>
      <sz val="10"/>
      <color rgb="FF7D0532"/>
      <name val="Arial"/>
      <family val="2"/>
      <charset val="204"/>
    </font>
    <font>
      <sz val="10"/>
      <color rgb="FF01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3">
    <xf numFmtId="0" fontId="0" fillId="0" borderId="0" xfId="0"/>
    <xf numFmtId="10" fontId="8" fillId="0" borderId="3" xfId="0" applyNumberFormat="1" applyFont="1" applyFill="1" applyBorder="1"/>
    <xf numFmtId="164" fontId="8" fillId="0" borderId="3" xfId="0" applyNumberFormat="1" applyFont="1" applyFill="1" applyBorder="1"/>
    <xf numFmtId="0" fontId="8" fillId="0" borderId="5" xfId="0" applyFont="1" applyFill="1" applyBorder="1"/>
    <xf numFmtId="10" fontId="8" fillId="0" borderId="3" xfId="6" applyNumberFormat="1" applyFont="1" applyFill="1" applyBorder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Fill="1"/>
    <xf numFmtId="0" fontId="11" fillId="0" borderId="0" xfId="0" applyFont="1" applyFill="1"/>
    <xf numFmtId="0" fontId="13" fillId="0" borderId="0" xfId="0" applyFont="1" applyFill="1" applyAlignment="1"/>
    <xf numFmtId="0" fontId="13" fillId="0" borderId="0" xfId="0" applyFont="1" applyFill="1"/>
    <xf numFmtId="0" fontId="14" fillId="0" borderId="0" xfId="0" applyFont="1" applyBorder="1"/>
    <xf numFmtId="0" fontId="14" fillId="0" borderId="0" xfId="13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top"/>
    </xf>
    <xf numFmtId="0" fontId="14" fillId="0" borderId="0" xfId="0" applyFont="1" applyFill="1" applyBorder="1"/>
    <xf numFmtId="0" fontId="14" fillId="0" borderId="0" xfId="13" applyFont="1"/>
    <xf numFmtId="0" fontId="15" fillId="0" borderId="0" xfId="15"/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6" fontId="8" fillId="0" borderId="5" xfId="5" applyNumberFormat="1" applyFont="1" applyFill="1" applyBorder="1"/>
    <xf numFmtId="10" fontId="8" fillId="0" borderId="5" xfId="6" applyNumberFormat="1" applyFont="1" applyFill="1" applyBorder="1"/>
    <xf numFmtId="166" fontId="8" fillId="0" borderId="4" xfId="5" applyNumberFormat="1" applyFont="1" applyFill="1" applyBorder="1"/>
    <xf numFmtId="10" fontId="8" fillId="0" borderId="0" xfId="0" applyNumberFormat="1" applyFont="1" applyFill="1"/>
    <xf numFmtId="165" fontId="8" fillId="0" borderId="0" xfId="0" applyNumberFormat="1" applyFont="1" applyFill="1"/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66" fontId="8" fillId="0" borderId="4" xfId="5" applyNumberFormat="1" applyFont="1" applyFill="1" applyBorder="1" applyAlignment="1">
      <alignment vertical="center"/>
    </xf>
    <xf numFmtId="10" fontId="8" fillId="0" borderId="3" xfId="6" applyNumberFormat="1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0" fontId="8" fillId="0" borderId="4" xfId="6" applyNumberFormat="1" applyFont="1" applyFill="1" applyBorder="1"/>
    <xf numFmtId="166" fontId="8" fillId="0" borderId="4" xfId="0" applyNumberFormat="1" applyFont="1" applyFill="1" applyBorder="1"/>
    <xf numFmtId="10" fontId="6" fillId="0" borderId="0" xfId="0" applyNumberFormat="1" applyFont="1" applyFill="1" applyBorder="1" applyAlignment="1"/>
    <xf numFmtId="10" fontId="8" fillId="0" borderId="0" xfId="0" applyNumberFormat="1" applyFont="1" applyFill="1" applyBorder="1"/>
    <xf numFmtId="10" fontId="8" fillId="0" borderId="4" xfId="0" applyNumberFormat="1" applyFont="1" applyFill="1" applyBorder="1"/>
    <xf numFmtId="166" fontId="6" fillId="0" borderId="4" xfId="5" applyNumberFormat="1" applyFont="1" applyFill="1" applyBorder="1"/>
    <xf numFmtId="10" fontId="6" fillId="0" borderId="3" xfId="6" applyNumberFormat="1" applyFont="1" applyFill="1" applyBorder="1"/>
    <xf numFmtId="10" fontId="6" fillId="0" borderId="3" xfId="0" applyNumberFormat="1" applyFont="1" applyFill="1" applyBorder="1"/>
    <xf numFmtId="164" fontId="6" fillId="0" borderId="3" xfId="0" applyNumberFormat="1" applyFont="1" applyFill="1" applyBorder="1"/>
    <xf numFmtId="43" fontId="16" fillId="0" borderId="5" xfId="5" applyNumberFormat="1" applyFont="1" applyFill="1" applyBorder="1" applyAlignment="1"/>
    <xf numFmtId="43" fontId="16" fillId="0" borderId="6" xfId="5" applyNumberFormat="1" applyFont="1" applyFill="1" applyBorder="1" applyAlignment="1"/>
    <xf numFmtId="43" fontId="16" fillId="0" borderId="7" xfId="5" applyNumberFormat="1" applyFont="1" applyFill="1" applyBorder="1" applyAlignment="1"/>
    <xf numFmtId="10" fontId="7" fillId="0" borderId="5" xfId="0" applyNumberFormat="1" applyFont="1" applyFill="1" applyBorder="1" applyAlignment="1"/>
    <xf numFmtId="10" fontId="7" fillId="0" borderId="6" xfId="0" applyNumberFormat="1" applyFont="1" applyFill="1" applyBorder="1" applyAlignment="1"/>
    <xf numFmtId="10" fontId="7" fillId="0" borderId="7" xfId="0" applyNumberFormat="1" applyFont="1" applyFill="1" applyBorder="1" applyAlignment="1"/>
    <xf numFmtId="166" fontId="8" fillId="0" borderId="0" xfId="0" applyNumberFormat="1" applyFont="1" applyFill="1"/>
    <xf numFmtId="164" fontId="8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16">
    <cellStyle name="Comma 2" xfId="8"/>
    <cellStyle name="Normal 2" xfId="7"/>
    <cellStyle name="Normal 2 3" xfId="9"/>
    <cellStyle name="Percent 2" xfId="10"/>
    <cellStyle name="Відсотковий" xfId="6" builtinId="5"/>
    <cellStyle name="Відсотковий 2 2" xfId="11"/>
    <cellStyle name="Гіперпосилання" xfId="15" builtinId="8"/>
    <cellStyle name="Звичайний" xfId="0" builtinId="0"/>
    <cellStyle name="Звичайний 2" xfId="2"/>
    <cellStyle name="Звичайний 3" xfId="13"/>
    <cellStyle name="Звичайний 4" xfId="4"/>
    <cellStyle name="Звичайний 4 5" xfId="12"/>
    <cellStyle name="Обычный 2" xfId="1"/>
    <cellStyle name="Обычный 3" xfId="3"/>
    <cellStyle name="Фінансовий" xfId="5" builtinId="3"/>
    <cellStyle name="Фінансови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0" fmlaLink="tech!$I$1" fmlaRange="tech!$P$2:$P$3" sel="1" val="0"/>
</file>

<file path=xl/ctrlProps/ctrlProp2.xml><?xml version="1.0" encoding="utf-8"?>
<formControlPr xmlns="http://schemas.microsoft.com/office/spreadsheetml/2009/9/main" objectType="Drop" dropLines="2" dropStyle="combo" dx="20" fmlaLink="tech!$I$1" fmlaRange="tech!$P$2:$P$3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556260</xdr:colOff>
          <xdr:row>0</xdr:row>
          <xdr:rowOff>0</xdr:rowOff>
        </xdr:from>
        <xdr:to>
          <xdr:col>25</xdr:col>
          <xdr:colOff>868680</xdr:colOff>
          <xdr:row>1</xdr:row>
          <xdr:rowOff>83820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0</xdr:row>
          <xdr:rowOff>0</xdr:rowOff>
        </xdr:from>
        <xdr:to>
          <xdr:col>10</xdr:col>
          <xdr:colOff>121920</xdr:colOff>
          <xdr:row>1</xdr:row>
          <xdr:rowOff>83820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92"/>
  <sheetViews>
    <sheetView showGridLines="0" tabSelected="1" zoomScale="70" zoomScaleNormal="7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N37" sqref="N37"/>
    </sheetView>
  </sheetViews>
  <sheetFormatPr defaultColWidth="9.109375" defaultRowHeight="13.2" x14ac:dyDescent="0.25"/>
  <cols>
    <col min="1" max="1" width="9.33203125" style="22" bestFit="1" customWidth="1"/>
    <col min="2" max="2" width="14.44140625" style="22" customWidth="1"/>
    <col min="3" max="3" width="27.88671875" style="22" customWidth="1"/>
    <col min="4" max="4" width="15" style="22" bestFit="1" customWidth="1"/>
    <col min="5" max="6" width="14" style="22" bestFit="1" customWidth="1"/>
    <col min="7" max="8" width="10.33203125" style="22" bestFit="1" customWidth="1"/>
    <col min="9" max="9" width="13.44140625" style="22" customWidth="1"/>
    <col min="10" max="10" width="13.5546875" style="22" customWidth="1"/>
    <col min="11" max="11" width="11.6640625" style="22" bestFit="1" customWidth="1"/>
    <col min="12" max="12" width="13.5546875" style="22" bestFit="1" customWidth="1"/>
    <col min="13" max="14" width="10.33203125" style="22" bestFit="1" customWidth="1"/>
    <col min="15" max="15" width="13.109375" style="22" customWidth="1"/>
    <col min="16" max="16" width="16" style="22" customWidth="1"/>
    <col min="17" max="22" width="14.44140625" style="22" customWidth="1"/>
    <col min="23" max="28" width="13.5546875" style="22" customWidth="1"/>
    <col min="29" max="31" width="9.109375" style="22"/>
    <col min="32" max="50" width="9.33203125" style="22" bestFit="1" customWidth="1"/>
    <col min="51" max="16384" width="9.109375" style="22"/>
  </cols>
  <sheetData>
    <row r="1" spans="1:57" x14ac:dyDescent="0.25">
      <c r="A1" s="57" t="str">
        <f>IF($Z$1="ENG","Results of the Resilience Assessment of Banks and Banking System in 2025","Інформація про результати оцінки стійкості банків і банківської системи України у 2025 році ")</f>
        <v xml:space="preserve">Інформація про результати оцінки стійкості банків і банківської системи України у 2025 році 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19" t="str">
        <f>tech!$J$1</f>
        <v>UA</v>
      </c>
      <c r="AA1" s="20" t="str">
        <f>IF($Z$1="ENG","Змінити мову тут","Change language here")</f>
        <v>Change language here</v>
      </c>
      <c r="AB1" s="19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4" spans="1:57" x14ac:dyDescent="0.25">
      <c r="AB4" s="23"/>
    </row>
    <row r="5" spans="1:57" ht="15.6" customHeight="1" x14ac:dyDescent="0.25">
      <c r="A5" s="59" t="str">
        <f>IF($Z$1="ENG","#","№ з/п")</f>
        <v>№ з/п</v>
      </c>
      <c r="B5" s="55" t="str">
        <f>IF($Z$1="ENG","NKB","НКБ")</f>
        <v>НКБ</v>
      </c>
      <c r="C5" s="62" t="str">
        <f>IF($Z$1="ENG","Name","Назва")</f>
        <v>Назва</v>
      </c>
      <c r="D5" s="59" t="str">
        <f>IF($Z$1="ENG","Bank's data ","Дані банку")</f>
        <v>Дані банку</v>
      </c>
      <c r="E5" s="59"/>
      <c r="F5" s="59"/>
      <c r="G5" s="59"/>
      <c r="H5" s="59"/>
      <c r="I5" s="59"/>
      <c r="J5" s="59" t="str">
        <f>IF($Z$1="ENG","Adjusted bank's data ","Скориговані дані банку")</f>
        <v>Скориговані дані банку</v>
      </c>
      <c r="K5" s="59"/>
      <c r="L5" s="59"/>
      <c r="M5" s="59"/>
      <c r="N5" s="59"/>
      <c r="O5" s="59"/>
      <c r="P5" s="59" t="str">
        <f>IF($Z$1="ENG","Asset quality review","Дані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v>
      </c>
      <c r="Q5" s="59"/>
      <c r="R5" s="59"/>
      <c r="S5" s="59"/>
      <c r="T5" s="59"/>
      <c r="U5" s="59"/>
      <c r="V5" s="59"/>
      <c r="W5" s="59" t="str">
        <f>IF($Z$1="ENG","Required  capital ratios","Необхідний рівень нормативів достатності капіталу")</f>
        <v>Необхідний рівень нормативів достатності капіталу</v>
      </c>
      <c r="X5" s="59"/>
      <c r="Y5" s="59"/>
      <c r="Z5" s="59"/>
      <c r="AA5" s="59"/>
      <c r="AB5" s="59"/>
    </row>
    <row r="6" spans="1:57" ht="35.25" customHeight="1" x14ac:dyDescent="0.25">
      <c r="A6" s="59"/>
      <c r="B6" s="61"/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 t="str">
        <f>IF($Z$1="ENG","resilience assessment results, %","за результатами оцінки стійкості, %")</f>
        <v>за результатами оцінки стійкості, %</v>
      </c>
      <c r="X6" s="59"/>
      <c r="Y6" s="59"/>
      <c r="Z6" s="60" t="str">
        <f>IF($Z$1="ENG","after measures taken and planned by banks*, %","з урахуванням здійснених та запланованих банком заходів*, %")</f>
        <v>з урахуванням здійснених та запланованих банком заходів*, %</v>
      </c>
      <c r="AA6" s="60"/>
      <c r="AB6" s="60"/>
    </row>
    <row r="7" spans="1:57" x14ac:dyDescent="0.25">
      <c r="A7" s="59"/>
      <c r="B7" s="61"/>
      <c r="C7" s="62"/>
      <c r="D7" s="24" t="str">
        <f>IF($Z$1="ENG","Common Equity Tier 1 capital, mln UAH","ОК1, млн грн")</f>
        <v>ОК1, млн грн</v>
      </c>
      <c r="E7" s="24" t="str">
        <f>IF($Z$1="ENG","Tier 1 capital, mln UAH","К1, млн грн")</f>
        <v>К1, млн грн</v>
      </c>
      <c r="F7" s="24" t="str">
        <f>IF($Z$1="ENG","Regulatory capital, mln UAH","РК, млн грн")</f>
        <v>РК, млн грн</v>
      </c>
      <c r="G7" s="24" t="str">
        <f>IF($Z$1="ENG","Regulatory capital ratio","НРК")</f>
        <v>НРК</v>
      </c>
      <c r="H7" s="24" t="str">
        <f>IF($Z$1="ENG","Tier 1 ratio","НК1")</f>
        <v>НК1</v>
      </c>
      <c r="I7" s="24" t="str">
        <f>IF($Z$1="ENG","Common Equity Tier 1 capital ratio","НОК1")</f>
        <v>НОК1</v>
      </c>
      <c r="J7" s="24" t="str">
        <f>D7</f>
        <v>ОК1, млн грн</v>
      </c>
      <c r="K7" s="24" t="str">
        <f t="shared" ref="K7:O7" si="0">E7</f>
        <v>К1, млн грн</v>
      </c>
      <c r="L7" s="24" t="str">
        <f t="shared" si="0"/>
        <v>РК, млн грн</v>
      </c>
      <c r="M7" s="24" t="str">
        <f t="shared" si="0"/>
        <v>НРК</v>
      </c>
      <c r="N7" s="24" t="str">
        <f t="shared" si="0"/>
        <v>НК1</v>
      </c>
      <c r="O7" s="24" t="str">
        <f t="shared" si="0"/>
        <v>НОК1</v>
      </c>
      <c r="P7" s="24" t="str">
        <f>IF($Z$1="ENG","Extrapolation","Екстраполяція")</f>
        <v>Екстраполяція</v>
      </c>
      <c r="Q7" s="24" t="str">
        <f>J7</f>
        <v>ОК1, млн грн</v>
      </c>
      <c r="R7" s="24" t="str">
        <f t="shared" ref="R7:V7" si="1">K7</f>
        <v>К1, млн грн</v>
      </c>
      <c r="S7" s="24" t="str">
        <f t="shared" si="1"/>
        <v>РК, млн грн</v>
      </c>
      <c r="T7" s="24" t="str">
        <f t="shared" si="1"/>
        <v>НРК</v>
      </c>
      <c r="U7" s="24" t="str">
        <f t="shared" si="1"/>
        <v>НК1</v>
      </c>
      <c r="V7" s="24" t="str">
        <f t="shared" si="1"/>
        <v>НОК1</v>
      </c>
      <c r="W7" s="55" t="str">
        <f>G7</f>
        <v>НРК</v>
      </c>
      <c r="X7" s="55" t="str">
        <f>H7</f>
        <v>НК1</v>
      </c>
      <c r="Y7" s="55" t="str">
        <f>I7</f>
        <v>НОК1</v>
      </c>
      <c r="Z7" s="55" t="str">
        <f>W7</f>
        <v>НРК</v>
      </c>
      <c r="AA7" s="55" t="str">
        <f>X7</f>
        <v>НК1</v>
      </c>
      <c r="AB7" s="55" t="str">
        <f>Y7</f>
        <v>НОК1</v>
      </c>
    </row>
    <row r="8" spans="1:57" ht="27.75" customHeight="1" x14ac:dyDescent="0.25">
      <c r="A8" s="59"/>
      <c r="B8" s="56"/>
      <c r="C8" s="62"/>
      <c r="D8" s="59" t="str">
        <f>IF($Z$1="ENG","reporting date 1 Jan 2025","звітний рік (на 01.01.2025)")</f>
        <v>звітний рік (на 01.01.2025)</v>
      </c>
      <c r="E8" s="59"/>
      <c r="F8" s="59"/>
      <c r="G8" s="59"/>
      <c r="H8" s="59"/>
      <c r="I8" s="59"/>
      <c r="J8" s="59" t="str">
        <f>IF($Z$1="ENG","reporting date 1 Jan 2025","звітний рік (на 01.01.2025)")</f>
        <v>звітний рік (на 01.01.2025)</v>
      </c>
      <c r="K8" s="59"/>
      <c r="L8" s="59"/>
      <c r="M8" s="59"/>
      <c r="N8" s="59"/>
      <c r="O8" s="59"/>
      <c r="P8" s="59" t="str">
        <f>IF($Z$1="ENG","reporting date 1 Jan 2025","звітний рік (на 01.01.2025)")</f>
        <v>звітний рік (на 01.01.2025)</v>
      </c>
      <c r="Q8" s="59"/>
      <c r="R8" s="59"/>
      <c r="S8" s="59"/>
      <c r="T8" s="59"/>
      <c r="U8" s="59"/>
      <c r="V8" s="59"/>
      <c r="W8" s="56"/>
      <c r="X8" s="56"/>
      <c r="Y8" s="56"/>
      <c r="Z8" s="56"/>
      <c r="AA8" s="56"/>
      <c r="AB8" s="56"/>
    </row>
    <row r="9" spans="1:57" x14ac:dyDescent="0.25">
      <c r="A9" s="25">
        <v>1</v>
      </c>
      <c r="B9" s="25">
        <v>2</v>
      </c>
      <c r="C9" s="25">
        <v>3</v>
      </c>
      <c r="D9" s="25">
        <f>C9+1</f>
        <v>4</v>
      </c>
      <c r="E9" s="25">
        <f t="shared" ref="E9:AB9" si="2">D9+1</f>
        <v>5</v>
      </c>
      <c r="F9" s="25">
        <f t="shared" si="2"/>
        <v>6</v>
      </c>
      <c r="G9" s="25">
        <f t="shared" si="2"/>
        <v>7</v>
      </c>
      <c r="H9" s="25">
        <f t="shared" si="2"/>
        <v>8</v>
      </c>
      <c r="I9" s="25">
        <f t="shared" si="2"/>
        <v>9</v>
      </c>
      <c r="J9" s="25">
        <f t="shared" si="2"/>
        <v>10</v>
      </c>
      <c r="K9" s="25">
        <f t="shared" si="2"/>
        <v>11</v>
      </c>
      <c r="L9" s="25">
        <f t="shared" si="2"/>
        <v>12</v>
      </c>
      <c r="M9" s="25">
        <f t="shared" si="2"/>
        <v>13</v>
      </c>
      <c r="N9" s="25">
        <f t="shared" si="2"/>
        <v>14</v>
      </c>
      <c r="O9" s="25">
        <f t="shared" si="2"/>
        <v>15</v>
      </c>
      <c r="P9" s="25">
        <f t="shared" si="2"/>
        <v>16</v>
      </c>
      <c r="Q9" s="25">
        <f t="shared" si="2"/>
        <v>17</v>
      </c>
      <c r="R9" s="25">
        <f t="shared" si="2"/>
        <v>18</v>
      </c>
      <c r="S9" s="25">
        <f t="shared" si="2"/>
        <v>19</v>
      </c>
      <c r="T9" s="25">
        <f t="shared" si="2"/>
        <v>20</v>
      </c>
      <c r="U9" s="25">
        <f t="shared" si="2"/>
        <v>21</v>
      </c>
      <c r="V9" s="25">
        <f t="shared" si="2"/>
        <v>22</v>
      </c>
      <c r="W9" s="25">
        <f t="shared" si="2"/>
        <v>23</v>
      </c>
      <c r="X9" s="25">
        <f t="shared" si="2"/>
        <v>24</v>
      </c>
      <c r="Y9" s="25">
        <f t="shared" si="2"/>
        <v>25</v>
      </c>
      <c r="Z9" s="25">
        <f t="shared" si="2"/>
        <v>26</v>
      </c>
      <c r="AA9" s="25">
        <f t="shared" si="2"/>
        <v>27</v>
      </c>
      <c r="AB9" s="25">
        <f t="shared" si="2"/>
        <v>28</v>
      </c>
    </row>
    <row r="10" spans="1:57" x14ac:dyDescent="0.25">
      <c r="A10" s="5">
        <v>1</v>
      </c>
      <c r="B10" s="5">
        <v>29</v>
      </c>
      <c r="C10" s="3" t="str">
        <f>VLOOKUP(B10,tech!$B$5:$F$44,5,FALSE)</f>
        <v>Банк Альянс</v>
      </c>
      <c r="D10" s="26">
        <v>835</v>
      </c>
      <c r="E10" s="26">
        <v>835</v>
      </c>
      <c r="F10" s="26">
        <v>1022</v>
      </c>
      <c r="G10" s="27">
        <v>0.1181</v>
      </c>
      <c r="H10" s="27">
        <v>9.6500000000000002E-2</v>
      </c>
      <c r="I10" s="27">
        <v>9.6500000000000002E-2</v>
      </c>
      <c r="J10" s="28">
        <v>872</v>
      </c>
      <c r="K10" s="28">
        <v>872</v>
      </c>
      <c r="L10" s="28">
        <v>1059</v>
      </c>
      <c r="M10" s="4">
        <v>0.12189999999999999</v>
      </c>
      <c r="N10" s="4">
        <v>0.1004</v>
      </c>
      <c r="O10" s="4">
        <v>0.1004</v>
      </c>
      <c r="P10" s="6" t="str">
        <f>IF($Z$1="ENG","no","ні")</f>
        <v>ні</v>
      </c>
      <c r="Q10" s="28">
        <v>871</v>
      </c>
      <c r="R10" s="28">
        <v>871</v>
      </c>
      <c r="S10" s="28">
        <v>1058</v>
      </c>
      <c r="T10" s="4">
        <v>0.12180000000000001</v>
      </c>
      <c r="U10" s="4">
        <v>0.1003</v>
      </c>
      <c r="V10" s="4">
        <v>0.1003</v>
      </c>
      <c r="W10" s="1">
        <v>0.1</v>
      </c>
      <c r="X10" s="1">
        <v>7.4999999999999997E-2</v>
      </c>
      <c r="Y10" s="2">
        <v>5.6250000000000001E-2</v>
      </c>
      <c r="Z10" s="1">
        <v>0.1</v>
      </c>
      <c r="AA10" s="1">
        <v>7.4999999999999997E-2</v>
      </c>
      <c r="AB10" s="2">
        <v>5.6250000000000001E-2</v>
      </c>
      <c r="AD10" s="29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1:57" x14ac:dyDescent="0.25">
      <c r="A11" s="5">
        <v>2</v>
      </c>
      <c r="B11" s="5">
        <v>43</v>
      </c>
      <c r="C11" s="3" t="str">
        <f>VLOOKUP(B11,tech!$B$5:$F$44,5,FALSE)</f>
        <v>Альтбанк</v>
      </c>
      <c r="D11" s="26">
        <v>299</v>
      </c>
      <c r="E11" s="26">
        <v>299</v>
      </c>
      <c r="F11" s="26">
        <v>299</v>
      </c>
      <c r="G11" s="27">
        <v>0.18049999999999999</v>
      </c>
      <c r="H11" s="27">
        <v>0.18049999999999999</v>
      </c>
      <c r="I11" s="27">
        <v>0.18049999999999999</v>
      </c>
      <c r="J11" s="28">
        <v>286</v>
      </c>
      <c r="K11" s="28">
        <v>286</v>
      </c>
      <c r="L11" s="28">
        <v>286</v>
      </c>
      <c r="M11" s="4">
        <v>0.17449999999999999</v>
      </c>
      <c r="N11" s="4">
        <v>0.17449999999999999</v>
      </c>
      <c r="O11" s="4">
        <v>0.17449999999999999</v>
      </c>
      <c r="P11" s="6" t="str">
        <f t="shared" ref="P11:P49" si="3">IF($Z$1="ENG","no","ні")</f>
        <v>ні</v>
      </c>
      <c r="Q11" s="28">
        <v>286</v>
      </c>
      <c r="R11" s="28">
        <v>286</v>
      </c>
      <c r="S11" s="28">
        <v>286</v>
      </c>
      <c r="T11" s="4">
        <v>0.17449999999999999</v>
      </c>
      <c r="U11" s="4">
        <v>0.17449999999999999</v>
      </c>
      <c r="V11" s="4">
        <v>0.17449999999999999</v>
      </c>
      <c r="W11" s="1">
        <v>0.1</v>
      </c>
      <c r="X11" s="1">
        <v>7.4999999999999997E-2</v>
      </c>
      <c r="Y11" s="2">
        <v>5.6250000000000001E-2</v>
      </c>
      <c r="Z11" s="1">
        <v>0.1</v>
      </c>
      <c r="AA11" s="1">
        <v>7.4999999999999997E-2</v>
      </c>
      <c r="AB11" s="2">
        <v>5.6250000000000001E-2</v>
      </c>
      <c r="AD11" s="29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1:57" x14ac:dyDescent="0.25">
      <c r="A12" s="5">
        <v>3</v>
      </c>
      <c r="B12" s="5">
        <v>49</v>
      </c>
      <c r="C12" s="3" t="str">
        <f>VLOOKUP(B12,tech!$B$5:$F$44,5,FALSE)</f>
        <v>Полікомбанк</v>
      </c>
      <c r="D12" s="26">
        <v>262</v>
      </c>
      <c r="E12" s="26">
        <v>262</v>
      </c>
      <c r="F12" s="26">
        <v>262</v>
      </c>
      <c r="G12" s="27">
        <v>0.40200000000000002</v>
      </c>
      <c r="H12" s="27">
        <v>0.4017</v>
      </c>
      <c r="I12" s="27">
        <v>0.4017</v>
      </c>
      <c r="J12" s="28">
        <v>262</v>
      </c>
      <c r="K12" s="28">
        <v>262</v>
      </c>
      <c r="L12" s="28">
        <v>262</v>
      </c>
      <c r="M12" s="4">
        <v>0.40200000000000002</v>
      </c>
      <c r="N12" s="4">
        <v>0.4017</v>
      </c>
      <c r="O12" s="4">
        <v>0.4017</v>
      </c>
      <c r="P12" s="6" t="str">
        <f t="shared" si="3"/>
        <v>ні</v>
      </c>
      <c r="Q12" s="28">
        <v>261</v>
      </c>
      <c r="R12" s="28">
        <v>261</v>
      </c>
      <c r="S12" s="28">
        <v>262</v>
      </c>
      <c r="T12" s="4">
        <v>0.40189999999999998</v>
      </c>
      <c r="U12" s="4">
        <v>0.40150000000000002</v>
      </c>
      <c r="V12" s="4">
        <v>0.40150000000000002</v>
      </c>
      <c r="W12" s="1">
        <v>0.1</v>
      </c>
      <c r="X12" s="1">
        <v>7.4999999999999997E-2</v>
      </c>
      <c r="Y12" s="2">
        <v>5.6250000000000001E-2</v>
      </c>
      <c r="Z12" s="1">
        <v>0.1</v>
      </c>
      <c r="AA12" s="1">
        <v>7.4999999999999997E-2</v>
      </c>
      <c r="AB12" s="2">
        <v>5.6250000000000001E-2</v>
      </c>
      <c r="AD12" s="29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1:57" x14ac:dyDescent="0.25">
      <c r="A13" s="5">
        <v>4</v>
      </c>
      <c r="B13" s="5">
        <v>72</v>
      </c>
      <c r="C13" s="3" t="str">
        <f>VLOOKUP(B13,tech!$B$5:$F$44,5,FALSE)</f>
        <v>Банк Фамільний</v>
      </c>
      <c r="D13" s="26">
        <v>278</v>
      </c>
      <c r="E13" s="26">
        <v>278</v>
      </c>
      <c r="F13" s="26">
        <v>278</v>
      </c>
      <c r="G13" s="27">
        <v>1.1163000000000001</v>
      </c>
      <c r="H13" s="27">
        <v>1.1163000000000001</v>
      </c>
      <c r="I13" s="27">
        <v>1.1163000000000001</v>
      </c>
      <c r="J13" s="28">
        <v>267</v>
      </c>
      <c r="K13" s="28">
        <v>267</v>
      </c>
      <c r="L13" s="28">
        <v>267</v>
      </c>
      <c r="M13" s="4">
        <v>1.0765</v>
      </c>
      <c r="N13" s="4">
        <v>1.0765</v>
      </c>
      <c r="O13" s="4">
        <v>1.0765</v>
      </c>
      <c r="P13" s="6" t="str">
        <f t="shared" si="3"/>
        <v>ні</v>
      </c>
      <c r="Q13" s="28">
        <v>267</v>
      </c>
      <c r="R13" s="28">
        <v>267</v>
      </c>
      <c r="S13" s="28">
        <v>267</v>
      </c>
      <c r="T13" s="4">
        <v>1.0765</v>
      </c>
      <c r="U13" s="4">
        <v>1.0765</v>
      </c>
      <c r="V13" s="4">
        <v>1.0765</v>
      </c>
      <c r="W13" s="1">
        <v>0.1</v>
      </c>
      <c r="X13" s="1">
        <v>7.4999999999999997E-2</v>
      </c>
      <c r="Y13" s="2">
        <v>5.6250000000000001E-2</v>
      </c>
      <c r="Z13" s="1">
        <v>0.1</v>
      </c>
      <c r="AA13" s="1">
        <v>7.4999999999999997E-2</v>
      </c>
      <c r="AB13" s="2">
        <v>5.6250000000000001E-2</v>
      </c>
      <c r="AD13" s="29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1:57" x14ac:dyDescent="0.25">
      <c r="A14" s="5">
        <v>5</v>
      </c>
      <c r="B14" s="5">
        <v>95</v>
      </c>
      <c r="C14" s="3" t="str">
        <f>VLOOKUP(B14,tech!$B$5:$F$44,5,FALSE)</f>
        <v>Оксі Банк</v>
      </c>
      <c r="D14" s="26">
        <v>156</v>
      </c>
      <c r="E14" s="26">
        <v>156</v>
      </c>
      <c r="F14" s="26">
        <v>208</v>
      </c>
      <c r="G14" s="27">
        <v>0.1799</v>
      </c>
      <c r="H14" s="27">
        <v>0.13539999999999999</v>
      </c>
      <c r="I14" s="27">
        <v>0.13539999999999999</v>
      </c>
      <c r="J14" s="28">
        <v>156</v>
      </c>
      <c r="K14" s="28">
        <v>153</v>
      </c>
      <c r="L14" s="28">
        <v>204</v>
      </c>
      <c r="M14" s="4">
        <v>0.1842</v>
      </c>
      <c r="N14" s="4">
        <v>0.13800000000000001</v>
      </c>
      <c r="O14" s="4">
        <v>0.13800000000000001</v>
      </c>
      <c r="P14" s="6" t="str">
        <f t="shared" si="3"/>
        <v>ні</v>
      </c>
      <c r="Q14" s="28">
        <v>156</v>
      </c>
      <c r="R14" s="28">
        <v>153</v>
      </c>
      <c r="S14" s="28">
        <v>204</v>
      </c>
      <c r="T14" s="4">
        <v>0.1842</v>
      </c>
      <c r="U14" s="4">
        <v>0.13789999999999999</v>
      </c>
      <c r="V14" s="4">
        <v>0.13789999999999999</v>
      </c>
      <c r="W14" s="1">
        <v>0.1</v>
      </c>
      <c r="X14" s="1">
        <v>7.4999999999999997E-2</v>
      </c>
      <c r="Y14" s="2">
        <v>5.6250000000000001E-2</v>
      </c>
      <c r="Z14" s="1">
        <v>0.1</v>
      </c>
      <c r="AA14" s="1">
        <v>7.4999999999999997E-2</v>
      </c>
      <c r="AB14" s="2">
        <v>5.6250000000000001E-2</v>
      </c>
      <c r="AD14" s="29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7" x14ac:dyDescent="0.25">
      <c r="A15" s="5">
        <v>6</v>
      </c>
      <c r="B15" s="5">
        <v>101</v>
      </c>
      <c r="C15" s="3" t="str">
        <f>VLOOKUP(B15,tech!$B$5:$F$44,5,FALSE)</f>
        <v>Індустріалбанк</v>
      </c>
      <c r="D15" s="26">
        <v>891</v>
      </c>
      <c r="E15" s="26">
        <v>891</v>
      </c>
      <c r="F15" s="26">
        <v>891</v>
      </c>
      <c r="G15" s="27">
        <v>0.39910000000000001</v>
      </c>
      <c r="H15" s="27">
        <v>0.39910000000000001</v>
      </c>
      <c r="I15" s="27">
        <v>0.39910000000000001</v>
      </c>
      <c r="J15" s="28">
        <v>886</v>
      </c>
      <c r="K15" s="28">
        <v>886</v>
      </c>
      <c r="L15" s="28">
        <v>886</v>
      </c>
      <c r="M15" s="4">
        <v>0.3967</v>
      </c>
      <c r="N15" s="4">
        <v>0.3967</v>
      </c>
      <c r="O15" s="4">
        <v>0.3967</v>
      </c>
      <c r="P15" s="6" t="str">
        <f t="shared" si="3"/>
        <v>ні</v>
      </c>
      <c r="Q15" s="28">
        <v>886</v>
      </c>
      <c r="R15" s="28">
        <v>886</v>
      </c>
      <c r="S15" s="28">
        <v>886</v>
      </c>
      <c r="T15" s="4">
        <v>0.3967</v>
      </c>
      <c r="U15" s="4">
        <v>0.3967</v>
      </c>
      <c r="V15" s="4">
        <v>0.3967</v>
      </c>
      <c r="W15" s="1">
        <v>0.1</v>
      </c>
      <c r="X15" s="1">
        <v>7.4999999999999997E-2</v>
      </c>
      <c r="Y15" s="2">
        <v>5.6250000000000001E-2</v>
      </c>
      <c r="Z15" s="1">
        <v>0.1</v>
      </c>
      <c r="AA15" s="1">
        <v>7.4999999999999997E-2</v>
      </c>
      <c r="AB15" s="2">
        <v>5.6250000000000001E-2</v>
      </c>
      <c r="AD15" s="29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7" x14ac:dyDescent="0.25">
      <c r="A16" s="5">
        <v>7</v>
      </c>
      <c r="B16" s="5">
        <v>113</v>
      </c>
      <c r="C16" s="3" t="str">
        <f>VLOOKUP(B16,tech!$B$5:$F$44,5,FALSE)</f>
        <v>Полтава-банк</v>
      </c>
      <c r="D16" s="26">
        <v>749</v>
      </c>
      <c r="E16" s="26">
        <v>749</v>
      </c>
      <c r="F16" s="26">
        <v>749</v>
      </c>
      <c r="G16" s="27">
        <v>0.27960000000000002</v>
      </c>
      <c r="H16" s="27">
        <v>0.27950000000000003</v>
      </c>
      <c r="I16" s="27">
        <v>0.27950000000000003</v>
      </c>
      <c r="J16" s="28">
        <v>748</v>
      </c>
      <c r="K16" s="28">
        <v>748</v>
      </c>
      <c r="L16" s="28">
        <v>748</v>
      </c>
      <c r="M16" s="4">
        <v>0.27879999999999999</v>
      </c>
      <c r="N16" s="4">
        <v>0.27879999999999999</v>
      </c>
      <c r="O16" s="4">
        <v>0.27879999999999999</v>
      </c>
      <c r="P16" s="6" t="str">
        <f t="shared" si="3"/>
        <v>ні</v>
      </c>
      <c r="Q16" s="28">
        <v>748</v>
      </c>
      <c r="R16" s="28">
        <v>748</v>
      </c>
      <c r="S16" s="28">
        <v>748</v>
      </c>
      <c r="T16" s="4">
        <v>0.27879999999999999</v>
      </c>
      <c r="U16" s="4">
        <v>0.27879999999999999</v>
      </c>
      <c r="V16" s="4">
        <v>0.27879999999999999</v>
      </c>
      <c r="W16" s="1">
        <v>0.1</v>
      </c>
      <c r="X16" s="1">
        <v>7.4999999999999997E-2</v>
      </c>
      <c r="Y16" s="2">
        <v>5.6250000000000001E-2</v>
      </c>
      <c r="Z16" s="1">
        <v>0.1</v>
      </c>
      <c r="AA16" s="1">
        <v>7.4999999999999997E-2</v>
      </c>
      <c r="AB16" s="2">
        <v>5.6250000000000001E-2</v>
      </c>
      <c r="AD16" s="29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x14ac:dyDescent="0.25">
      <c r="A17" s="5">
        <v>8</v>
      </c>
      <c r="B17" s="5">
        <v>123</v>
      </c>
      <c r="C17" s="3" t="str">
        <f>VLOOKUP(B17,tech!$B$5:$F$44,5,FALSE)</f>
        <v>Грант</v>
      </c>
      <c r="D17" s="26">
        <v>399</v>
      </c>
      <c r="E17" s="26">
        <v>399</v>
      </c>
      <c r="F17" s="26">
        <v>399</v>
      </c>
      <c r="G17" s="27">
        <v>0.28539999999999999</v>
      </c>
      <c r="H17" s="27">
        <v>0.28539999999999999</v>
      </c>
      <c r="I17" s="27">
        <v>0.28539999999999999</v>
      </c>
      <c r="J17" s="28">
        <v>397</v>
      </c>
      <c r="K17" s="28">
        <v>397</v>
      </c>
      <c r="L17" s="28">
        <v>397</v>
      </c>
      <c r="M17" s="4">
        <v>0.28460000000000002</v>
      </c>
      <c r="N17" s="4">
        <v>0.28460000000000002</v>
      </c>
      <c r="O17" s="4">
        <v>0.28460000000000002</v>
      </c>
      <c r="P17" s="6" t="str">
        <f t="shared" si="3"/>
        <v>ні</v>
      </c>
      <c r="Q17" s="28">
        <v>397</v>
      </c>
      <c r="R17" s="28">
        <v>397</v>
      </c>
      <c r="S17" s="28">
        <v>397</v>
      </c>
      <c r="T17" s="4">
        <v>0.28460000000000002</v>
      </c>
      <c r="U17" s="4">
        <v>0.28460000000000002</v>
      </c>
      <c r="V17" s="4">
        <v>0.28460000000000002</v>
      </c>
      <c r="W17" s="1">
        <v>0.1</v>
      </c>
      <c r="X17" s="1">
        <v>7.4999999999999997E-2</v>
      </c>
      <c r="Y17" s="2">
        <v>5.6250000000000001E-2</v>
      </c>
      <c r="Z17" s="1">
        <v>0.1</v>
      </c>
      <c r="AA17" s="1">
        <v>7.4999999999999997E-2</v>
      </c>
      <c r="AB17" s="2">
        <v>5.6250000000000001E-2</v>
      </c>
      <c r="AD17" s="29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x14ac:dyDescent="0.25">
      <c r="A18" s="5">
        <v>9</v>
      </c>
      <c r="B18" s="5">
        <v>128</v>
      </c>
      <c r="C18" s="3" t="str">
        <f>VLOOKUP(B18,tech!$B$5:$F$44,5,FALSE)</f>
        <v>Скай Банк</v>
      </c>
      <c r="D18" s="26">
        <v>336</v>
      </c>
      <c r="E18" s="26">
        <v>336</v>
      </c>
      <c r="F18" s="26">
        <v>454</v>
      </c>
      <c r="G18" s="27">
        <v>0.21329999999999999</v>
      </c>
      <c r="H18" s="27">
        <v>0.1578</v>
      </c>
      <c r="I18" s="27">
        <v>0.1578</v>
      </c>
      <c r="J18" s="28">
        <v>283</v>
      </c>
      <c r="K18" s="28">
        <v>283</v>
      </c>
      <c r="L18" s="28">
        <v>401</v>
      </c>
      <c r="M18" s="4">
        <v>0.19070000000000001</v>
      </c>
      <c r="N18" s="4">
        <v>0.13450000000000001</v>
      </c>
      <c r="O18" s="4">
        <v>0.13450000000000001</v>
      </c>
      <c r="P18" s="6" t="str">
        <f t="shared" si="3"/>
        <v>ні</v>
      </c>
      <c r="Q18" s="28">
        <v>283</v>
      </c>
      <c r="R18" s="28">
        <v>283</v>
      </c>
      <c r="S18" s="28">
        <v>401</v>
      </c>
      <c r="T18" s="4">
        <v>0.19070000000000001</v>
      </c>
      <c r="U18" s="4">
        <v>0.13450000000000001</v>
      </c>
      <c r="V18" s="4">
        <v>0.13450000000000001</v>
      </c>
      <c r="W18" s="1">
        <v>0.1</v>
      </c>
      <c r="X18" s="1">
        <v>7.4999999999999997E-2</v>
      </c>
      <c r="Y18" s="2">
        <v>5.6250000000000001E-2</v>
      </c>
      <c r="Z18" s="1">
        <v>0.1</v>
      </c>
      <c r="AA18" s="1">
        <v>7.4999999999999997E-2</v>
      </c>
      <c r="AB18" s="2">
        <v>5.6250000000000001E-2</v>
      </c>
      <c r="AD18" s="29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x14ac:dyDescent="0.25">
      <c r="A19" s="5">
        <v>10</v>
      </c>
      <c r="B19" s="5">
        <v>129</v>
      </c>
      <c r="C19" s="3" t="str">
        <f>VLOOKUP(B19,tech!$B$5:$F$44,5,FALSE)</f>
        <v>БТА Банк</v>
      </c>
      <c r="D19" s="26">
        <v>212</v>
      </c>
      <c r="E19" s="26">
        <v>212</v>
      </c>
      <c r="F19" s="26">
        <v>212</v>
      </c>
      <c r="G19" s="27">
        <v>1.589</v>
      </c>
      <c r="H19" s="27">
        <v>1.589</v>
      </c>
      <c r="I19" s="27">
        <v>1.589</v>
      </c>
      <c r="J19" s="28">
        <v>199</v>
      </c>
      <c r="K19" s="28">
        <v>199</v>
      </c>
      <c r="L19" s="28">
        <v>199</v>
      </c>
      <c r="M19" s="4">
        <v>1.4256</v>
      </c>
      <c r="N19" s="4">
        <v>1.4256</v>
      </c>
      <c r="O19" s="4">
        <v>1.4256</v>
      </c>
      <c r="P19" s="6" t="str">
        <f t="shared" si="3"/>
        <v>ні</v>
      </c>
      <c r="Q19" s="28">
        <v>199</v>
      </c>
      <c r="R19" s="28">
        <v>199</v>
      </c>
      <c r="S19" s="28">
        <v>199</v>
      </c>
      <c r="T19" s="4">
        <v>1.4256</v>
      </c>
      <c r="U19" s="4">
        <v>1.4256</v>
      </c>
      <c r="V19" s="4">
        <v>1.4256</v>
      </c>
      <c r="W19" s="1">
        <v>0.1</v>
      </c>
      <c r="X19" s="1">
        <v>7.4999999999999997E-2</v>
      </c>
      <c r="Y19" s="2">
        <v>5.6250000000000001E-2</v>
      </c>
      <c r="Z19" s="1">
        <v>0.1</v>
      </c>
      <c r="AA19" s="1">
        <v>7.4999999999999997E-2</v>
      </c>
      <c r="AB19" s="2">
        <v>5.6250000000000001E-2</v>
      </c>
      <c r="AD19" s="29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x14ac:dyDescent="0.25">
      <c r="A20" s="5">
        <v>11</v>
      </c>
      <c r="B20" s="5">
        <v>133</v>
      </c>
      <c r="C20" s="3" t="str">
        <f>VLOOKUP(B20,tech!$B$5:$F$44,5,FALSE)</f>
        <v>Асвіо Банк</v>
      </c>
      <c r="D20" s="26">
        <v>339</v>
      </c>
      <c r="E20" s="26">
        <v>339</v>
      </c>
      <c r="F20" s="26">
        <v>339</v>
      </c>
      <c r="G20" s="27">
        <v>0.20899999999999999</v>
      </c>
      <c r="H20" s="27">
        <v>0.20899999999999999</v>
      </c>
      <c r="I20" s="27">
        <v>0.20899999999999999</v>
      </c>
      <c r="J20" s="28">
        <v>344</v>
      </c>
      <c r="K20" s="28">
        <v>344</v>
      </c>
      <c r="L20" s="28">
        <v>344</v>
      </c>
      <c r="M20" s="4">
        <v>0.21029999999999999</v>
      </c>
      <c r="N20" s="4">
        <v>0.21029999999999999</v>
      </c>
      <c r="O20" s="4">
        <v>0.21029999999999999</v>
      </c>
      <c r="P20" s="6" t="str">
        <f t="shared" si="3"/>
        <v>ні</v>
      </c>
      <c r="Q20" s="28">
        <v>333</v>
      </c>
      <c r="R20" s="28">
        <v>333</v>
      </c>
      <c r="S20" s="28">
        <v>333</v>
      </c>
      <c r="T20" s="4">
        <v>0.2034</v>
      </c>
      <c r="U20" s="4">
        <v>0.2034</v>
      </c>
      <c r="V20" s="4">
        <v>0.2034</v>
      </c>
      <c r="W20" s="1">
        <v>0.1</v>
      </c>
      <c r="X20" s="1">
        <v>7.4999999999999997E-2</v>
      </c>
      <c r="Y20" s="2">
        <v>5.6250000000000001E-2</v>
      </c>
      <c r="Z20" s="1">
        <v>0.1</v>
      </c>
      <c r="AA20" s="1">
        <v>7.4999999999999997E-2</v>
      </c>
      <c r="AB20" s="2">
        <v>5.6250000000000001E-2</v>
      </c>
      <c r="AD20" s="29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s="37" customFormat="1" ht="14.1" customHeight="1" x14ac:dyDescent="0.25">
      <c r="A21" s="31">
        <v>12</v>
      </c>
      <c r="B21" s="32">
        <v>142</v>
      </c>
      <c r="C21" s="3" t="str">
        <f>VLOOKUP(B21,tech!$B$5:$F$44,5,FALSE)</f>
        <v>Ідея Банк</v>
      </c>
      <c r="D21" s="26">
        <v>1516</v>
      </c>
      <c r="E21" s="26">
        <v>1516</v>
      </c>
      <c r="F21" s="26">
        <v>1516</v>
      </c>
      <c r="G21" s="27">
        <v>0.16250000000000001</v>
      </c>
      <c r="H21" s="27">
        <v>0.16250000000000001</v>
      </c>
      <c r="I21" s="27">
        <v>0.16250000000000001</v>
      </c>
      <c r="J21" s="33">
        <v>1366</v>
      </c>
      <c r="K21" s="33">
        <v>1366</v>
      </c>
      <c r="L21" s="33">
        <v>1366</v>
      </c>
      <c r="M21" s="34">
        <v>0.14810000000000001</v>
      </c>
      <c r="N21" s="34">
        <v>0.14810000000000001</v>
      </c>
      <c r="O21" s="34">
        <v>0.14810000000000001</v>
      </c>
      <c r="P21" s="6" t="str">
        <f t="shared" si="3"/>
        <v>ні</v>
      </c>
      <c r="Q21" s="28">
        <v>1366</v>
      </c>
      <c r="R21" s="33">
        <v>1366</v>
      </c>
      <c r="S21" s="33">
        <v>1366</v>
      </c>
      <c r="T21" s="34">
        <v>0.14810000000000001</v>
      </c>
      <c r="U21" s="34">
        <v>0.14810000000000001</v>
      </c>
      <c r="V21" s="34">
        <v>0.14810000000000001</v>
      </c>
      <c r="W21" s="35">
        <v>0.1</v>
      </c>
      <c r="X21" s="35">
        <v>7.4999999999999997E-2</v>
      </c>
      <c r="Y21" s="36">
        <v>5.6250000000000001E-2</v>
      </c>
      <c r="Z21" s="35">
        <v>0.1</v>
      </c>
      <c r="AA21" s="35">
        <v>7.4999999999999997E-2</v>
      </c>
      <c r="AB21" s="36">
        <v>5.6250000000000001E-2</v>
      </c>
      <c r="AD21" s="29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x14ac:dyDescent="0.25">
      <c r="A22" s="5">
        <v>13</v>
      </c>
      <c r="B22" s="5">
        <v>146</v>
      </c>
      <c r="C22" s="3" t="str">
        <f>VLOOKUP(B22,tech!$B$5:$F$44,5,FALSE)</f>
        <v xml:space="preserve">Український Капітал </v>
      </c>
      <c r="D22" s="26">
        <v>161</v>
      </c>
      <c r="E22" s="26">
        <v>161</v>
      </c>
      <c r="F22" s="26">
        <v>176</v>
      </c>
      <c r="G22" s="27">
        <v>0.23699999999999999</v>
      </c>
      <c r="H22" s="27">
        <v>0.21709999999999999</v>
      </c>
      <c r="I22" s="27">
        <v>0.21709999999999999</v>
      </c>
      <c r="J22" s="28">
        <v>158</v>
      </c>
      <c r="K22" s="28">
        <v>158</v>
      </c>
      <c r="L22" s="28">
        <v>172</v>
      </c>
      <c r="M22" s="4">
        <v>0.19489999999999999</v>
      </c>
      <c r="N22" s="4">
        <v>0.17469999999999999</v>
      </c>
      <c r="O22" s="4">
        <v>0.17469999999999999</v>
      </c>
      <c r="P22" s="6" t="str">
        <f t="shared" si="3"/>
        <v>ні</v>
      </c>
      <c r="Q22" s="28">
        <v>158</v>
      </c>
      <c r="R22" s="28">
        <v>158</v>
      </c>
      <c r="S22" s="28">
        <v>172</v>
      </c>
      <c r="T22" s="4">
        <v>0.19489999999999999</v>
      </c>
      <c r="U22" s="4">
        <v>0.17469999999999999</v>
      </c>
      <c r="V22" s="4">
        <v>0.17469999999999999</v>
      </c>
      <c r="W22" s="1">
        <v>0.1</v>
      </c>
      <c r="X22" s="1">
        <v>7.4999999999999997E-2</v>
      </c>
      <c r="Y22" s="2">
        <v>5.6250000000000001E-2</v>
      </c>
      <c r="Z22" s="1">
        <v>0.1</v>
      </c>
      <c r="AA22" s="1">
        <v>7.4999999999999997E-2</v>
      </c>
      <c r="AB22" s="2">
        <v>5.6250000000000001E-2</v>
      </c>
      <c r="AD22" s="29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x14ac:dyDescent="0.25">
      <c r="A23" s="5">
        <v>14</v>
      </c>
      <c r="B23" s="5">
        <v>205</v>
      </c>
      <c r="C23" s="3" t="str">
        <f>VLOOKUP(B23,tech!$B$5:$F$44,5,FALSE)</f>
        <v>МетаБанк</v>
      </c>
      <c r="D23" s="26">
        <v>338</v>
      </c>
      <c r="E23" s="26">
        <v>338</v>
      </c>
      <c r="F23" s="26">
        <v>344</v>
      </c>
      <c r="G23" s="27">
        <v>0.70940000000000003</v>
      </c>
      <c r="H23" s="27">
        <v>0.69810000000000005</v>
      </c>
      <c r="I23" s="27">
        <v>0.69810000000000005</v>
      </c>
      <c r="J23" s="28">
        <v>338</v>
      </c>
      <c r="K23" s="28">
        <v>338</v>
      </c>
      <c r="L23" s="28">
        <v>343</v>
      </c>
      <c r="M23" s="4">
        <v>0.70940000000000003</v>
      </c>
      <c r="N23" s="4">
        <v>0.69799999999999995</v>
      </c>
      <c r="O23" s="4">
        <v>0.69799999999999995</v>
      </c>
      <c r="P23" s="6" t="str">
        <f t="shared" si="3"/>
        <v>ні</v>
      </c>
      <c r="Q23" s="28">
        <v>337</v>
      </c>
      <c r="R23" s="28">
        <v>337</v>
      </c>
      <c r="S23" s="28">
        <v>343</v>
      </c>
      <c r="T23" s="4">
        <v>0.70930000000000004</v>
      </c>
      <c r="U23" s="4">
        <v>0.69789999999999996</v>
      </c>
      <c r="V23" s="4">
        <v>0.69789999999999996</v>
      </c>
      <c r="W23" s="1">
        <v>0.1</v>
      </c>
      <c r="X23" s="1">
        <v>7.4999999999999997E-2</v>
      </c>
      <c r="Y23" s="2">
        <v>5.6250000000000001E-2</v>
      </c>
      <c r="Z23" s="1">
        <v>0.1</v>
      </c>
      <c r="AA23" s="1">
        <v>7.4999999999999997E-2</v>
      </c>
      <c r="AB23" s="2">
        <v>5.6250000000000001E-2</v>
      </c>
      <c r="AD23" s="29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x14ac:dyDescent="0.25">
      <c r="A24" s="5">
        <v>15</v>
      </c>
      <c r="B24" s="5">
        <v>231</v>
      </c>
      <c r="C24" s="3" t="str">
        <f>VLOOKUP(B24,tech!$B$5:$F$44,5,FALSE)</f>
        <v>Юнекс Банк</v>
      </c>
      <c r="D24" s="26">
        <v>127</v>
      </c>
      <c r="E24" s="26">
        <v>127</v>
      </c>
      <c r="F24" s="26">
        <v>223</v>
      </c>
      <c r="G24" s="27">
        <v>0.15909999999999999</v>
      </c>
      <c r="H24" s="27">
        <v>9.0700000000000003E-2</v>
      </c>
      <c r="I24" s="27">
        <v>9.0700000000000003E-2</v>
      </c>
      <c r="J24" s="28">
        <v>121</v>
      </c>
      <c r="K24" s="28">
        <v>121</v>
      </c>
      <c r="L24" s="28">
        <v>217</v>
      </c>
      <c r="M24" s="4">
        <v>0.15429999999999999</v>
      </c>
      <c r="N24" s="4">
        <v>8.5999999999999993E-2</v>
      </c>
      <c r="O24" s="4">
        <v>8.5999999999999993E-2</v>
      </c>
      <c r="P24" s="6" t="str">
        <f t="shared" si="3"/>
        <v>ні</v>
      </c>
      <c r="Q24" s="28">
        <v>121</v>
      </c>
      <c r="R24" s="28">
        <v>121</v>
      </c>
      <c r="S24" s="28">
        <v>217</v>
      </c>
      <c r="T24" s="4">
        <v>0.15429999999999999</v>
      </c>
      <c r="U24" s="4">
        <v>8.5999999999999993E-2</v>
      </c>
      <c r="V24" s="4">
        <v>8.5999999999999993E-2</v>
      </c>
      <c r="W24" s="1">
        <v>0.1</v>
      </c>
      <c r="X24" s="1">
        <v>7.4999999999999997E-2</v>
      </c>
      <c r="Y24" s="2">
        <v>5.6250000000000001E-2</v>
      </c>
      <c r="Z24" s="1">
        <v>0.1</v>
      </c>
      <c r="AA24" s="1">
        <v>7.4999999999999997E-2</v>
      </c>
      <c r="AB24" s="2">
        <v>5.6250000000000001E-2</v>
      </c>
      <c r="AD24" s="29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x14ac:dyDescent="0.25">
      <c r="A25" s="5">
        <v>16</v>
      </c>
      <c r="B25" s="5">
        <v>240</v>
      </c>
      <c r="C25" s="3" t="str">
        <f>VLOOKUP(B25,tech!$B$5:$F$44,5,FALSE)</f>
        <v>Комінбанк</v>
      </c>
      <c r="D25" s="26">
        <v>709</v>
      </c>
      <c r="E25" s="26">
        <v>709</v>
      </c>
      <c r="F25" s="26">
        <v>709</v>
      </c>
      <c r="G25" s="27">
        <v>0.13109999999999999</v>
      </c>
      <c r="H25" s="27">
        <v>0.13109999999999999</v>
      </c>
      <c r="I25" s="27">
        <v>0.13109999999999999</v>
      </c>
      <c r="J25" s="28">
        <v>641</v>
      </c>
      <c r="K25" s="28">
        <v>641</v>
      </c>
      <c r="L25" s="28">
        <v>641</v>
      </c>
      <c r="M25" s="4">
        <v>0.1188</v>
      </c>
      <c r="N25" s="4">
        <v>0.1188</v>
      </c>
      <c r="O25" s="4">
        <v>0.1188</v>
      </c>
      <c r="P25" s="6" t="str">
        <f t="shared" si="3"/>
        <v>ні</v>
      </c>
      <c r="Q25" s="28">
        <v>641</v>
      </c>
      <c r="R25" s="28">
        <v>641</v>
      </c>
      <c r="S25" s="28">
        <v>641</v>
      </c>
      <c r="T25" s="4">
        <v>0.1188</v>
      </c>
      <c r="U25" s="4">
        <v>0.1188</v>
      </c>
      <c r="V25" s="4">
        <v>0.1188</v>
      </c>
      <c r="W25" s="1">
        <v>0.1</v>
      </c>
      <c r="X25" s="1">
        <v>7.4999999999999997E-2</v>
      </c>
      <c r="Y25" s="2">
        <v>5.6250000000000001E-2</v>
      </c>
      <c r="Z25" s="1">
        <v>0.1</v>
      </c>
      <c r="AA25" s="1">
        <v>7.4999999999999997E-2</v>
      </c>
      <c r="AB25" s="2">
        <v>5.6250000000000001E-2</v>
      </c>
      <c r="AD25" s="29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x14ac:dyDescent="0.25">
      <c r="A26" s="5">
        <v>17</v>
      </c>
      <c r="B26" s="5">
        <v>251</v>
      </c>
      <c r="C26" s="3" t="str">
        <f>VLOOKUP(B26,tech!$B$5:$F$44,5,FALSE)</f>
        <v>Піреус Банк МКБ</v>
      </c>
      <c r="D26" s="26">
        <v>454</v>
      </c>
      <c r="E26" s="26">
        <v>454</v>
      </c>
      <c r="F26" s="26">
        <v>454</v>
      </c>
      <c r="G26" s="27">
        <v>0.1623</v>
      </c>
      <c r="H26" s="27">
        <v>0.1623</v>
      </c>
      <c r="I26" s="27">
        <v>0.1623</v>
      </c>
      <c r="J26" s="28">
        <v>428</v>
      </c>
      <c r="K26" s="28">
        <v>428</v>
      </c>
      <c r="L26" s="28">
        <v>428</v>
      </c>
      <c r="M26" s="4">
        <v>0.15359999999999999</v>
      </c>
      <c r="N26" s="4">
        <v>0.15359999999999999</v>
      </c>
      <c r="O26" s="4">
        <v>0.15359999999999999</v>
      </c>
      <c r="P26" s="6" t="str">
        <f t="shared" si="3"/>
        <v>ні</v>
      </c>
      <c r="Q26" s="28">
        <v>428</v>
      </c>
      <c r="R26" s="28">
        <v>428</v>
      </c>
      <c r="S26" s="28">
        <v>428</v>
      </c>
      <c r="T26" s="4">
        <v>0.15359999999999999</v>
      </c>
      <c r="U26" s="4">
        <v>0.15359999999999999</v>
      </c>
      <c r="V26" s="4">
        <v>0.15359999999999999</v>
      </c>
      <c r="W26" s="1">
        <v>0.1</v>
      </c>
      <c r="X26" s="1">
        <v>7.4999999999999997E-2</v>
      </c>
      <c r="Y26" s="2">
        <v>5.6250000000000001E-2</v>
      </c>
      <c r="Z26" s="1">
        <v>0.1</v>
      </c>
      <c r="AA26" s="1">
        <v>7.4999999999999997E-2</v>
      </c>
      <c r="AB26" s="2">
        <v>5.6250000000000001E-2</v>
      </c>
      <c r="AD26" s="29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x14ac:dyDescent="0.25">
      <c r="A27" s="5">
        <v>18</v>
      </c>
      <c r="B27" s="5">
        <v>286</v>
      </c>
      <c r="C27" s="3" t="str">
        <f>VLOOKUP(B27,tech!$B$5:$F$44,5,FALSE)</f>
        <v>Радабанк</v>
      </c>
      <c r="D27" s="26">
        <v>574</v>
      </c>
      <c r="E27" s="26">
        <v>574</v>
      </c>
      <c r="F27" s="26">
        <v>574</v>
      </c>
      <c r="G27" s="27">
        <v>0.13</v>
      </c>
      <c r="H27" s="27">
        <v>0.13</v>
      </c>
      <c r="I27" s="27">
        <v>0.13</v>
      </c>
      <c r="J27" s="28">
        <v>533</v>
      </c>
      <c r="K27" s="28">
        <v>533</v>
      </c>
      <c r="L27" s="28">
        <v>533</v>
      </c>
      <c r="M27" s="4">
        <v>0.1202</v>
      </c>
      <c r="N27" s="4">
        <v>0.1202</v>
      </c>
      <c r="O27" s="4">
        <v>0.1202</v>
      </c>
      <c r="P27" s="6" t="str">
        <f t="shared" si="3"/>
        <v>ні</v>
      </c>
      <c r="Q27" s="28">
        <v>533</v>
      </c>
      <c r="R27" s="28">
        <v>533</v>
      </c>
      <c r="S27" s="28">
        <v>533</v>
      </c>
      <c r="T27" s="4">
        <v>0.1202</v>
      </c>
      <c r="U27" s="4">
        <v>0.1202</v>
      </c>
      <c r="V27" s="4">
        <v>0.1202</v>
      </c>
      <c r="W27" s="1">
        <v>0.1</v>
      </c>
      <c r="X27" s="1">
        <v>7.4999999999999997E-2</v>
      </c>
      <c r="Y27" s="2">
        <v>5.6250000000000001E-2</v>
      </c>
      <c r="Z27" s="1">
        <v>0.1</v>
      </c>
      <c r="AA27" s="1">
        <v>7.4999999999999997E-2</v>
      </c>
      <c r="AB27" s="2">
        <v>5.6250000000000001E-2</v>
      </c>
      <c r="AD27" s="29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x14ac:dyDescent="0.25">
      <c r="A28" s="5">
        <v>19</v>
      </c>
      <c r="B28" s="5">
        <v>288</v>
      </c>
      <c r="C28" s="3" t="str">
        <f>VLOOKUP(B28,tech!$B$5:$F$44,5,FALSE)</f>
        <v>Кліринговий Дім</v>
      </c>
      <c r="D28" s="26">
        <v>807</v>
      </c>
      <c r="E28" s="26">
        <v>807</v>
      </c>
      <c r="F28" s="26">
        <v>807</v>
      </c>
      <c r="G28" s="27">
        <v>0.32950000000000002</v>
      </c>
      <c r="H28" s="27">
        <v>0.32950000000000002</v>
      </c>
      <c r="I28" s="27">
        <v>0.32950000000000002</v>
      </c>
      <c r="J28" s="28">
        <v>809</v>
      </c>
      <c r="K28" s="28">
        <v>809</v>
      </c>
      <c r="L28" s="28">
        <v>809</v>
      </c>
      <c r="M28" s="4">
        <v>0.32440000000000002</v>
      </c>
      <c r="N28" s="4">
        <v>0.32440000000000002</v>
      </c>
      <c r="O28" s="4">
        <v>0.32440000000000002</v>
      </c>
      <c r="P28" s="6" t="str">
        <f t="shared" si="3"/>
        <v>ні</v>
      </c>
      <c r="Q28" s="28">
        <v>809</v>
      </c>
      <c r="R28" s="28">
        <v>809</v>
      </c>
      <c r="S28" s="28">
        <v>809</v>
      </c>
      <c r="T28" s="4">
        <v>0.32440000000000002</v>
      </c>
      <c r="U28" s="4">
        <v>0.32440000000000002</v>
      </c>
      <c r="V28" s="4">
        <v>0.32440000000000002</v>
      </c>
      <c r="W28" s="1">
        <v>0.1</v>
      </c>
      <c r="X28" s="1">
        <v>7.4999999999999997E-2</v>
      </c>
      <c r="Y28" s="2">
        <v>5.6250000000000001E-2</v>
      </c>
      <c r="Z28" s="1">
        <v>0.1</v>
      </c>
      <c r="AA28" s="1">
        <v>7.4999999999999997E-2</v>
      </c>
      <c r="AB28" s="2">
        <v>5.6250000000000001E-2</v>
      </c>
      <c r="AD28" s="29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x14ac:dyDescent="0.25">
      <c r="A29" s="5">
        <v>20</v>
      </c>
      <c r="B29" s="5">
        <v>290</v>
      </c>
      <c r="C29" s="3" t="str">
        <f>VLOOKUP(B29,tech!$B$5:$F$44,5,FALSE)</f>
        <v>Перший Інвестиційний Банк</v>
      </c>
      <c r="D29" s="26">
        <v>141</v>
      </c>
      <c r="E29" s="26">
        <v>141</v>
      </c>
      <c r="F29" s="26">
        <v>150</v>
      </c>
      <c r="G29" s="27">
        <v>0.59319999999999995</v>
      </c>
      <c r="H29" s="27">
        <v>0.56020000000000003</v>
      </c>
      <c r="I29" s="27">
        <v>0.56020000000000003</v>
      </c>
      <c r="J29" s="28">
        <v>141</v>
      </c>
      <c r="K29" s="28">
        <v>141</v>
      </c>
      <c r="L29" s="28">
        <v>150</v>
      </c>
      <c r="M29" s="4">
        <v>0.58720000000000006</v>
      </c>
      <c r="N29" s="4">
        <v>0.55449999999999999</v>
      </c>
      <c r="O29" s="4">
        <v>0.55449999999999999</v>
      </c>
      <c r="P29" s="6" t="str">
        <f t="shared" si="3"/>
        <v>ні</v>
      </c>
      <c r="Q29" s="28">
        <v>141</v>
      </c>
      <c r="R29" s="28">
        <v>141</v>
      </c>
      <c r="S29" s="28">
        <v>150</v>
      </c>
      <c r="T29" s="4">
        <v>0.58720000000000006</v>
      </c>
      <c r="U29" s="4">
        <v>0.55449999999999999</v>
      </c>
      <c r="V29" s="4">
        <v>0.55449999999999999</v>
      </c>
      <c r="W29" s="1">
        <v>0.1</v>
      </c>
      <c r="X29" s="1">
        <v>7.4999999999999997E-2</v>
      </c>
      <c r="Y29" s="2">
        <v>5.6250000000000001E-2</v>
      </c>
      <c r="Z29" s="1">
        <v>0.1</v>
      </c>
      <c r="AA29" s="1">
        <v>7.4999999999999997E-2</v>
      </c>
      <c r="AB29" s="2">
        <v>5.6250000000000001E-2</v>
      </c>
      <c r="AD29" s="29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x14ac:dyDescent="0.25">
      <c r="A30" s="5">
        <v>21</v>
      </c>
      <c r="B30" s="5">
        <v>295</v>
      </c>
      <c r="C30" s="3" t="str">
        <f>VLOOKUP(B30,tech!$B$5:$F$44,5,FALSE)</f>
        <v>ІНГ Банк Україна</v>
      </c>
      <c r="D30" s="26">
        <v>4912</v>
      </c>
      <c r="E30" s="26">
        <v>4912</v>
      </c>
      <c r="F30" s="26">
        <v>4912</v>
      </c>
      <c r="G30" s="27">
        <v>0.68689999999999996</v>
      </c>
      <c r="H30" s="27">
        <v>0.68689999999999996</v>
      </c>
      <c r="I30" s="27">
        <v>0.68689999999999996</v>
      </c>
      <c r="J30" s="28">
        <v>4888</v>
      </c>
      <c r="K30" s="28">
        <v>4888</v>
      </c>
      <c r="L30" s="28">
        <v>4888</v>
      </c>
      <c r="M30" s="4">
        <v>0.68530000000000002</v>
      </c>
      <c r="N30" s="4">
        <v>0.68530000000000002</v>
      </c>
      <c r="O30" s="4">
        <v>0.68530000000000002</v>
      </c>
      <c r="P30" s="6" t="str">
        <f t="shared" si="3"/>
        <v>ні</v>
      </c>
      <c r="Q30" s="28">
        <v>4888</v>
      </c>
      <c r="R30" s="28">
        <v>4888</v>
      </c>
      <c r="S30" s="28">
        <v>4888</v>
      </c>
      <c r="T30" s="4">
        <v>0.68530000000000002</v>
      </c>
      <c r="U30" s="4">
        <v>0.68530000000000002</v>
      </c>
      <c r="V30" s="4">
        <v>0.68530000000000002</v>
      </c>
      <c r="W30" s="1">
        <v>0.1</v>
      </c>
      <c r="X30" s="1">
        <v>7.4999999999999997E-2</v>
      </c>
      <c r="Y30" s="2">
        <v>5.6250000000000001E-2</v>
      </c>
      <c r="Z30" s="1">
        <v>0.1</v>
      </c>
      <c r="AA30" s="1">
        <v>7.4999999999999997E-2</v>
      </c>
      <c r="AB30" s="2">
        <v>5.6250000000000001E-2</v>
      </c>
      <c r="AD30" s="29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x14ac:dyDescent="0.25">
      <c r="A31" s="5">
        <v>22</v>
      </c>
      <c r="B31" s="5">
        <v>297</v>
      </c>
      <c r="C31" s="3" t="str">
        <f>VLOOKUP(B31,tech!$B$5:$F$44,5,FALSE)</f>
        <v>Сітібанк</v>
      </c>
      <c r="D31" s="26">
        <v>3219</v>
      </c>
      <c r="E31" s="26">
        <v>3219</v>
      </c>
      <c r="F31" s="26">
        <v>3219</v>
      </c>
      <c r="G31" s="27">
        <v>0.2737</v>
      </c>
      <c r="H31" s="27">
        <v>0.2737</v>
      </c>
      <c r="I31" s="27">
        <v>0.2737</v>
      </c>
      <c r="J31" s="28">
        <v>3212</v>
      </c>
      <c r="K31" s="28">
        <v>3212</v>
      </c>
      <c r="L31" s="28">
        <v>3212</v>
      </c>
      <c r="M31" s="4">
        <v>0.2248</v>
      </c>
      <c r="N31" s="4">
        <v>0.2248</v>
      </c>
      <c r="O31" s="4">
        <v>0.2248</v>
      </c>
      <c r="P31" s="6" t="str">
        <f t="shared" si="3"/>
        <v>ні</v>
      </c>
      <c r="Q31" s="28">
        <v>3212</v>
      </c>
      <c r="R31" s="28">
        <v>3212</v>
      </c>
      <c r="S31" s="28">
        <v>3212</v>
      </c>
      <c r="T31" s="4">
        <v>0.2248</v>
      </c>
      <c r="U31" s="4">
        <v>0.2248</v>
      </c>
      <c r="V31" s="4">
        <v>0.2248</v>
      </c>
      <c r="W31" s="1">
        <v>0.1</v>
      </c>
      <c r="X31" s="1">
        <v>7.4999999999999997E-2</v>
      </c>
      <c r="Y31" s="2">
        <v>5.6250000000000001E-2</v>
      </c>
      <c r="Z31" s="1">
        <v>0.1</v>
      </c>
      <c r="AA31" s="1">
        <v>7.4999999999999997E-2</v>
      </c>
      <c r="AB31" s="2">
        <v>5.6250000000000001E-2</v>
      </c>
      <c r="AD31" s="29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x14ac:dyDescent="0.25">
      <c r="A32" s="5">
        <v>23</v>
      </c>
      <c r="B32" s="5">
        <v>311</v>
      </c>
      <c r="C32" s="3" t="str">
        <f>VLOOKUP(B32,tech!$B$5:$F$44,5,FALSE)</f>
        <v>Банк Траст-капітал</v>
      </c>
      <c r="D32" s="26">
        <v>220</v>
      </c>
      <c r="E32" s="26">
        <v>220</v>
      </c>
      <c r="F32" s="26">
        <v>220</v>
      </c>
      <c r="G32" s="27">
        <v>1.6329</v>
      </c>
      <c r="H32" s="27">
        <v>1.6329</v>
      </c>
      <c r="I32" s="27">
        <v>1.6329</v>
      </c>
      <c r="J32" s="28">
        <v>221</v>
      </c>
      <c r="K32" s="28">
        <v>221</v>
      </c>
      <c r="L32" s="28">
        <v>220</v>
      </c>
      <c r="M32" s="4">
        <v>1.641</v>
      </c>
      <c r="N32" s="4">
        <v>1.641</v>
      </c>
      <c r="O32" s="4">
        <v>1.641</v>
      </c>
      <c r="P32" s="6" t="str">
        <f t="shared" si="3"/>
        <v>ні</v>
      </c>
      <c r="Q32" s="28">
        <v>220</v>
      </c>
      <c r="R32" s="28">
        <v>221</v>
      </c>
      <c r="S32" s="28">
        <v>221</v>
      </c>
      <c r="T32" s="4">
        <v>1.641</v>
      </c>
      <c r="U32" s="4">
        <v>1.641</v>
      </c>
      <c r="V32" s="4">
        <v>1.641</v>
      </c>
      <c r="W32" s="1">
        <v>0.1</v>
      </c>
      <c r="X32" s="1">
        <v>7.4999999999999997E-2</v>
      </c>
      <c r="Y32" s="2">
        <v>5.6250000000000001E-2</v>
      </c>
      <c r="Z32" s="1">
        <v>0.1</v>
      </c>
      <c r="AA32" s="1">
        <v>7.4999999999999997E-2</v>
      </c>
      <c r="AB32" s="2">
        <v>5.6250000000000001E-2</v>
      </c>
      <c r="AD32" s="29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x14ac:dyDescent="0.25">
      <c r="A33" s="5">
        <v>24</v>
      </c>
      <c r="B33" s="5">
        <v>313</v>
      </c>
      <c r="C33" s="3" t="str">
        <f>VLOOKUP(B33,tech!$B$5:$F$44,5,FALSE)</f>
        <v>УБРР</v>
      </c>
      <c r="D33" s="26">
        <v>221</v>
      </c>
      <c r="E33" s="26">
        <v>221</v>
      </c>
      <c r="F33" s="26">
        <v>228</v>
      </c>
      <c r="G33" s="27">
        <v>2.2805</v>
      </c>
      <c r="H33" s="27">
        <v>2.2118000000000002</v>
      </c>
      <c r="I33" s="27">
        <v>2.2118000000000002</v>
      </c>
      <c r="J33" s="28">
        <v>209</v>
      </c>
      <c r="K33" s="28">
        <v>209</v>
      </c>
      <c r="L33" s="28">
        <v>215</v>
      </c>
      <c r="M33" s="4">
        <v>2.1547999999999998</v>
      </c>
      <c r="N33" s="4">
        <v>2.0861000000000001</v>
      </c>
      <c r="O33" s="4">
        <v>2.0861000000000001</v>
      </c>
      <c r="P33" s="6" t="str">
        <f t="shared" si="3"/>
        <v>ні</v>
      </c>
      <c r="Q33" s="28">
        <v>209</v>
      </c>
      <c r="R33" s="28">
        <v>209</v>
      </c>
      <c r="S33" s="28">
        <v>215</v>
      </c>
      <c r="T33" s="4">
        <v>2.1547999999999998</v>
      </c>
      <c r="U33" s="4">
        <v>2.0861000000000001</v>
      </c>
      <c r="V33" s="4">
        <v>2.0861000000000001</v>
      </c>
      <c r="W33" s="1">
        <v>0.1</v>
      </c>
      <c r="X33" s="1">
        <v>7.4999999999999997E-2</v>
      </c>
      <c r="Y33" s="2">
        <v>5.6250000000000001E-2</v>
      </c>
      <c r="Z33" s="1">
        <v>0.1</v>
      </c>
      <c r="AA33" s="1">
        <v>7.4999999999999997E-2</v>
      </c>
      <c r="AB33" s="2">
        <v>5.6250000000000001E-2</v>
      </c>
      <c r="AD33" s="29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x14ac:dyDescent="0.25">
      <c r="A34" s="5">
        <v>25</v>
      </c>
      <c r="B34" s="5">
        <v>320</v>
      </c>
      <c r="C34" s="3" t="str">
        <f>VLOOKUP(B34,tech!$B$5:$F$44,5,FALSE)</f>
        <v>Бізбанк</v>
      </c>
      <c r="D34" s="26">
        <v>654</v>
      </c>
      <c r="E34" s="26">
        <v>654</v>
      </c>
      <c r="F34" s="26">
        <v>654</v>
      </c>
      <c r="G34" s="27">
        <v>0.25190000000000001</v>
      </c>
      <c r="H34" s="27">
        <v>0.25190000000000001</v>
      </c>
      <c r="I34" s="27">
        <v>0.25190000000000001</v>
      </c>
      <c r="J34" s="28">
        <v>636</v>
      </c>
      <c r="K34" s="28">
        <v>636</v>
      </c>
      <c r="L34" s="28">
        <v>636</v>
      </c>
      <c r="M34" s="4">
        <v>0.2455</v>
      </c>
      <c r="N34" s="4">
        <v>0.2455</v>
      </c>
      <c r="O34" s="4">
        <v>0.2455</v>
      </c>
      <c r="P34" s="6" t="str">
        <f t="shared" si="3"/>
        <v>ні</v>
      </c>
      <c r="Q34" s="28">
        <v>636</v>
      </c>
      <c r="R34" s="28">
        <v>636</v>
      </c>
      <c r="S34" s="28">
        <v>636</v>
      </c>
      <c r="T34" s="4">
        <v>0.24560000000000001</v>
      </c>
      <c r="U34" s="4">
        <v>0.24560000000000001</v>
      </c>
      <c r="V34" s="4">
        <v>0.24560000000000001</v>
      </c>
      <c r="W34" s="1">
        <v>0.1</v>
      </c>
      <c r="X34" s="1">
        <v>7.4999999999999997E-2</v>
      </c>
      <c r="Y34" s="2">
        <v>5.6250000000000001E-2</v>
      </c>
      <c r="Z34" s="1">
        <v>0.1</v>
      </c>
      <c r="AA34" s="1">
        <v>7.4999999999999997E-2</v>
      </c>
      <c r="AB34" s="2">
        <v>5.6250000000000001E-2</v>
      </c>
      <c r="AD34" s="29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x14ac:dyDescent="0.25">
      <c r="A35" s="5">
        <v>26</v>
      </c>
      <c r="B35" s="5">
        <v>329</v>
      </c>
      <c r="C35" s="3" t="str">
        <f>VLOOKUP(B35,tech!$B$5:$F$44,5,FALSE)</f>
        <v>Нексент Банк</v>
      </c>
      <c r="D35" s="26">
        <v>487</v>
      </c>
      <c r="E35" s="26">
        <v>487</v>
      </c>
      <c r="F35" s="26">
        <v>487</v>
      </c>
      <c r="G35" s="27">
        <v>1.5569</v>
      </c>
      <c r="H35" s="27">
        <v>1.5569</v>
      </c>
      <c r="I35" s="27">
        <v>1.5569</v>
      </c>
      <c r="J35" s="28">
        <v>440</v>
      </c>
      <c r="K35" s="28">
        <v>440</v>
      </c>
      <c r="L35" s="28">
        <v>440</v>
      </c>
      <c r="M35" s="4">
        <v>1.4101999999999999</v>
      </c>
      <c r="N35" s="4">
        <v>1.4101999999999999</v>
      </c>
      <c r="O35" s="4">
        <v>1.4101999999999999</v>
      </c>
      <c r="P35" s="6" t="str">
        <f t="shared" si="3"/>
        <v>ні</v>
      </c>
      <c r="Q35" s="28">
        <v>440</v>
      </c>
      <c r="R35" s="28">
        <v>440</v>
      </c>
      <c r="S35" s="28">
        <v>440</v>
      </c>
      <c r="T35" s="4">
        <v>1.4101999999999999</v>
      </c>
      <c r="U35" s="4">
        <v>1.4101999999999999</v>
      </c>
      <c r="V35" s="4">
        <v>1.4101999999999999</v>
      </c>
      <c r="W35" s="1">
        <v>0.1</v>
      </c>
      <c r="X35" s="1">
        <v>7.4999999999999997E-2</v>
      </c>
      <c r="Y35" s="2">
        <v>5.6250000000000001E-2</v>
      </c>
      <c r="Z35" s="1">
        <v>0.1</v>
      </c>
      <c r="AA35" s="1">
        <v>7.4999999999999997E-2</v>
      </c>
      <c r="AB35" s="2">
        <v>5.6250000000000001E-2</v>
      </c>
      <c r="AD35" s="29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x14ac:dyDescent="0.25">
      <c r="A36" s="5">
        <v>27</v>
      </c>
      <c r="B36" s="5">
        <v>331</v>
      </c>
      <c r="C36" s="3" t="str">
        <f>VLOOKUP(B36,tech!$B$5:$F$44,5,FALSE)</f>
        <v>Кредитвест Банк</v>
      </c>
      <c r="D36" s="26">
        <v>360</v>
      </c>
      <c r="E36" s="26">
        <v>360</v>
      </c>
      <c r="F36" s="26">
        <v>360</v>
      </c>
      <c r="G36" s="27">
        <v>0.2712</v>
      </c>
      <c r="H36" s="27">
        <v>0.2712</v>
      </c>
      <c r="I36" s="27">
        <v>0.2712</v>
      </c>
      <c r="J36" s="28">
        <v>365</v>
      </c>
      <c r="K36" s="28">
        <v>365</v>
      </c>
      <c r="L36" s="28">
        <v>365</v>
      </c>
      <c r="M36" s="4">
        <v>0.2797</v>
      </c>
      <c r="N36" s="4">
        <v>0.2797</v>
      </c>
      <c r="O36" s="4">
        <v>0.2797</v>
      </c>
      <c r="P36" s="6" t="str">
        <f t="shared" si="3"/>
        <v>ні</v>
      </c>
      <c r="Q36" s="28">
        <v>365</v>
      </c>
      <c r="R36" s="28">
        <v>365</v>
      </c>
      <c r="S36" s="28">
        <v>365</v>
      </c>
      <c r="T36" s="4">
        <v>0.2797</v>
      </c>
      <c r="U36" s="4">
        <v>0.2797</v>
      </c>
      <c r="V36" s="4">
        <v>0.2797</v>
      </c>
      <c r="W36" s="1">
        <v>0.1</v>
      </c>
      <c r="X36" s="1">
        <v>7.4999999999999997E-2</v>
      </c>
      <c r="Y36" s="2">
        <v>5.6250000000000001E-2</v>
      </c>
      <c r="Z36" s="1">
        <v>0.1</v>
      </c>
      <c r="AA36" s="1">
        <v>7.4999999999999997E-2</v>
      </c>
      <c r="AB36" s="2">
        <v>5.6250000000000001E-2</v>
      </c>
      <c r="AD36" s="29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x14ac:dyDescent="0.25">
      <c r="A37" s="5">
        <v>28</v>
      </c>
      <c r="B37" s="5">
        <v>381</v>
      </c>
      <c r="C37" s="3" t="str">
        <f>VLOOKUP(B37,tech!$B$5:$F$44,5,FALSE)</f>
        <v>Мотор-банк</v>
      </c>
      <c r="D37" s="26">
        <v>197</v>
      </c>
      <c r="E37" s="26">
        <v>197</v>
      </c>
      <c r="F37" s="26">
        <v>197</v>
      </c>
      <c r="G37" s="27">
        <v>0.61860000000000004</v>
      </c>
      <c r="H37" s="27">
        <v>0.61860000000000004</v>
      </c>
      <c r="I37" s="27">
        <v>0.61860000000000004</v>
      </c>
      <c r="J37" s="28">
        <v>193</v>
      </c>
      <c r="K37" s="28">
        <v>193</v>
      </c>
      <c r="L37" s="28">
        <v>193</v>
      </c>
      <c r="M37" s="4">
        <v>0.61270000000000002</v>
      </c>
      <c r="N37" s="4">
        <v>0.61270000000000002</v>
      </c>
      <c r="O37" s="4">
        <v>0.61270000000000002</v>
      </c>
      <c r="P37" s="6" t="str">
        <f t="shared" si="3"/>
        <v>ні</v>
      </c>
      <c r="Q37" s="28">
        <v>193</v>
      </c>
      <c r="R37" s="28">
        <v>193</v>
      </c>
      <c r="S37" s="28">
        <v>193</v>
      </c>
      <c r="T37" s="4">
        <v>0.61270000000000002</v>
      </c>
      <c r="U37" s="4">
        <v>0.61270000000000002</v>
      </c>
      <c r="V37" s="4">
        <v>0.61270000000000002</v>
      </c>
      <c r="W37" s="1">
        <v>0.1</v>
      </c>
      <c r="X37" s="1">
        <v>7.4999999999999997E-2</v>
      </c>
      <c r="Y37" s="2">
        <v>5.6250000000000001E-2</v>
      </c>
      <c r="Z37" s="1">
        <v>0.1</v>
      </c>
      <c r="AA37" s="1">
        <v>7.4999999999999997E-2</v>
      </c>
      <c r="AB37" s="2">
        <v>5.6250000000000001E-2</v>
      </c>
      <c r="AD37" s="29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x14ac:dyDescent="0.25">
      <c r="A38" s="5">
        <v>29</v>
      </c>
      <c r="B38" s="5">
        <v>386</v>
      </c>
      <c r="C38" s="3" t="str">
        <f>VLOOKUP(B38,tech!$B$5:$F$44,5,FALSE)</f>
        <v>Глобус</v>
      </c>
      <c r="D38" s="26">
        <v>535</v>
      </c>
      <c r="E38" s="26">
        <v>594</v>
      </c>
      <c r="F38" s="26">
        <v>665</v>
      </c>
      <c r="G38" s="27">
        <v>0.12909999999999999</v>
      </c>
      <c r="H38" s="27">
        <v>0.1154</v>
      </c>
      <c r="I38" s="27">
        <v>0.10390000000000001</v>
      </c>
      <c r="J38" s="28">
        <v>537</v>
      </c>
      <c r="K38" s="28">
        <v>596</v>
      </c>
      <c r="L38" s="28">
        <v>666</v>
      </c>
      <c r="M38" s="4">
        <v>0.12920000000000001</v>
      </c>
      <c r="N38" s="4">
        <v>0.11550000000000001</v>
      </c>
      <c r="O38" s="4">
        <v>0.1041</v>
      </c>
      <c r="P38" s="6" t="str">
        <f t="shared" si="3"/>
        <v>ні</v>
      </c>
      <c r="Q38" s="28">
        <v>537</v>
      </c>
      <c r="R38" s="28">
        <v>596</v>
      </c>
      <c r="S38" s="28">
        <v>666</v>
      </c>
      <c r="T38" s="4">
        <v>0.12920000000000001</v>
      </c>
      <c r="U38" s="4">
        <v>0.11550000000000001</v>
      </c>
      <c r="V38" s="4">
        <v>0.1041</v>
      </c>
      <c r="W38" s="1">
        <v>0.1</v>
      </c>
      <c r="X38" s="1">
        <v>7.4999999999999997E-2</v>
      </c>
      <c r="Y38" s="2">
        <v>5.6250000000000001E-2</v>
      </c>
      <c r="Z38" s="1">
        <v>0.1</v>
      </c>
      <c r="AA38" s="1">
        <v>7.4999999999999997E-2</v>
      </c>
      <c r="AB38" s="2">
        <v>5.6250000000000001E-2</v>
      </c>
      <c r="AD38" s="29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x14ac:dyDescent="0.25">
      <c r="A39" s="5">
        <v>30</v>
      </c>
      <c r="B39" s="5">
        <v>387</v>
      </c>
      <c r="C39" s="3" t="str">
        <f>VLOOKUP(B39,tech!$B$5:$F$44,5,FALSE)</f>
        <v>АП Банк</v>
      </c>
      <c r="D39" s="26">
        <v>301</v>
      </c>
      <c r="E39" s="26">
        <v>301</v>
      </c>
      <c r="F39" s="26">
        <v>368</v>
      </c>
      <c r="G39" s="27">
        <v>0.19289999999999999</v>
      </c>
      <c r="H39" s="27">
        <v>0.15770000000000001</v>
      </c>
      <c r="I39" s="27">
        <v>0.15770000000000001</v>
      </c>
      <c r="J39" s="28">
        <v>240</v>
      </c>
      <c r="K39" s="28">
        <v>240</v>
      </c>
      <c r="L39" s="28">
        <v>307</v>
      </c>
      <c r="M39" s="4">
        <v>0.16639999999999999</v>
      </c>
      <c r="N39" s="4">
        <v>0.13</v>
      </c>
      <c r="O39" s="4">
        <v>0.13</v>
      </c>
      <c r="P39" s="6" t="str">
        <f t="shared" si="3"/>
        <v>ні</v>
      </c>
      <c r="Q39" s="28">
        <v>240</v>
      </c>
      <c r="R39" s="28">
        <v>240</v>
      </c>
      <c r="S39" s="28">
        <v>308</v>
      </c>
      <c r="T39" s="4">
        <v>0.16639999999999999</v>
      </c>
      <c r="U39" s="4">
        <v>0.13</v>
      </c>
      <c r="V39" s="4">
        <v>0.13</v>
      </c>
      <c r="W39" s="1">
        <v>0.1</v>
      </c>
      <c r="X39" s="1">
        <v>7.4999999999999997E-2</v>
      </c>
      <c r="Y39" s="2">
        <v>5.6250000000000001E-2</v>
      </c>
      <c r="Z39" s="1">
        <v>0.1</v>
      </c>
      <c r="AA39" s="1">
        <v>7.4999999999999997E-2</v>
      </c>
      <c r="AB39" s="2">
        <v>5.6250000000000001E-2</v>
      </c>
      <c r="AD39" s="29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x14ac:dyDescent="0.25">
      <c r="A40" s="5">
        <v>31</v>
      </c>
      <c r="B40" s="5">
        <v>389</v>
      </c>
      <c r="C40" s="3" t="str">
        <f>VLOOKUP(B40,tech!$B$5:$F$44,5,FALSE)</f>
        <v>МІБ</v>
      </c>
      <c r="D40" s="26">
        <v>412</v>
      </c>
      <c r="E40" s="26">
        <v>412</v>
      </c>
      <c r="F40" s="26">
        <v>412</v>
      </c>
      <c r="G40" s="27">
        <v>0.153</v>
      </c>
      <c r="H40" s="27">
        <v>0.153</v>
      </c>
      <c r="I40" s="27">
        <v>0.153</v>
      </c>
      <c r="J40" s="28">
        <v>420</v>
      </c>
      <c r="K40" s="28">
        <v>420</v>
      </c>
      <c r="L40" s="28">
        <v>420</v>
      </c>
      <c r="M40" s="4">
        <v>0.156</v>
      </c>
      <c r="N40" s="4">
        <v>0.156</v>
      </c>
      <c r="O40" s="4">
        <v>0.156</v>
      </c>
      <c r="P40" s="6" t="str">
        <f t="shared" si="3"/>
        <v>ні</v>
      </c>
      <c r="Q40" s="28">
        <v>417</v>
      </c>
      <c r="R40" s="28">
        <v>417</v>
      </c>
      <c r="S40" s="28">
        <v>417</v>
      </c>
      <c r="T40" s="4">
        <v>0.15579999999999999</v>
      </c>
      <c r="U40" s="4">
        <v>0.15579999999999999</v>
      </c>
      <c r="V40" s="4">
        <v>0.15579999999999999</v>
      </c>
      <c r="W40" s="1">
        <v>0.1</v>
      </c>
      <c r="X40" s="1">
        <v>7.4999999999999997E-2</v>
      </c>
      <c r="Y40" s="2">
        <v>5.6250000000000001E-2</v>
      </c>
      <c r="Z40" s="1">
        <v>0.1</v>
      </c>
      <c r="AA40" s="1">
        <v>7.4999999999999997E-2</v>
      </c>
      <c r="AB40" s="2">
        <v>5.6250000000000001E-2</v>
      </c>
      <c r="AD40" s="29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x14ac:dyDescent="0.25">
      <c r="A41" s="5">
        <v>32</v>
      </c>
      <c r="B41" s="5">
        <v>392</v>
      </c>
      <c r="C41" s="3" t="str">
        <f>VLOOKUP(B41,tech!$B$5:$F$44,5,FALSE)</f>
        <v>Акордбанк</v>
      </c>
      <c r="D41" s="26">
        <v>605</v>
      </c>
      <c r="E41" s="26">
        <v>605</v>
      </c>
      <c r="F41" s="26">
        <v>605</v>
      </c>
      <c r="G41" s="27">
        <v>0.1396</v>
      </c>
      <c r="H41" s="27">
        <v>0.1396</v>
      </c>
      <c r="I41" s="27">
        <v>0.1396</v>
      </c>
      <c r="J41" s="28">
        <v>468</v>
      </c>
      <c r="K41" s="28">
        <v>468</v>
      </c>
      <c r="L41" s="28">
        <v>468</v>
      </c>
      <c r="M41" s="4">
        <v>0.1043</v>
      </c>
      <c r="N41" s="4">
        <v>0.1043</v>
      </c>
      <c r="O41" s="4">
        <v>0.1043</v>
      </c>
      <c r="P41" s="6" t="str">
        <f t="shared" si="3"/>
        <v>ні</v>
      </c>
      <c r="Q41" s="28">
        <v>468</v>
      </c>
      <c r="R41" s="28">
        <v>468</v>
      </c>
      <c r="S41" s="28">
        <v>468</v>
      </c>
      <c r="T41" s="38">
        <v>0.1043</v>
      </c>
      <c r="U41" s="38">
        <v>0.1043</v>
      </c>
      <c r="V41" s="38">
        <v>0.1043</v>
      </c>
      <c r="W41" s="1">
        <v>0.1</v>
      </c>
      <c r="X41" s="1">
        <v>7.4999999999999997E-2</v>
      </c>
      <c r="Y41" s="2">
        <v>5.6250000000000001E-2</v>
      </c>
      <c r="Z41" s="1">
        <v>0.1</v>
      </c>
      <c r="AA41" s="1">
        <v>7.4999999999999997E-2</v>
      </c>
      <c r="AB41" s="2">
        <v>5.6250000000000001E-2</v>
      </c>
      <c r="AD41" s="29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x14ac:dyDescent="0.25">
      <c r="A42" s="5">
        <v>33</v>
      </c>
      <c r="B42" s="5">
        <v>394</v>
      </c>
      <c r="C42" s="3" t="str">
        <f>VLOOKUP(B42,tech!$B$5:$F$44,5,FALSE)</f>
        <v>Банк 3/4</v>
      </c>
      <c r="D42" s="26">
        <v>478</v>
      </c>
      <c r="E42" s="26">
        <v>478</v>
      </c>
      <c r="F42" s="26">
        <v>478</v>
      </c>
      <c r="G42" s="27">
        <v>0.64539999999999997</v>
      </c>
      <c r="H42" s="27">
        <v>0.64539999999999997</v>
      </c>
      <c r="I42" s="27">
        <v>0.64539999999999997</v>
      </c>
      <c r="J42" s="39">
        <v>478</v>
      </c>
      <c r="K42" s="28">
        <v>478</v>
      </c>
      <c r="L42" s="28">
        <v>478</v>
      </c>
      <c r="M42" s="40">
        <v>0.64849999999999997</v>
      </c>
      <c r="N42" s="41">
        <v>0.64849999999999997</v>
      </c>
      <c r="O42" s="41">
        <v>0.64849999999999997</v>
      </c>
      <c r="P42" s="6" t="str">
        <f t="shared" si="3"/>
        <v>ні</v>
      </c>
      <c r="Q42" s="28">
        <v>478</v>
      </c>
      <c r="R42" s="28">
        <v>478</v>
      </c>
      <c r="S42" s="28">
        <v>478</v>
      </c>
      <c r="T42" s="42">
        <v>0.64849999999999997</v>
      </c>
      <c r="U42" s="42">
        <v>0.64849999999999997</v>
      </c>
      <c r="V42" s="42">
        <v>0.64849999999999997</v>
      </c>
      <c r="W42" s="1">
        <v>0.1</v>
      </c>
      <c r="X42" s="1">
        <v>7.4999999999999997E-2</v>
      </c>
      <c r="Y42" s="2">
        <v>5.6250000000000001E-2</v>
      </c>
      <c r="Z42" s="1">
        <v>0.1</v>
      </c>
      <c r="AA42" s="1">
        <v>7.4999999999999997E-2</v>
      </c>
      <c r="AB42" s="2">
        <v>5.6250000000000001E-2</v>
      </c>
      <c r="AD42" s="29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x14ac:dyDescent="0.25">
      <c r="A43" s="5">
        <v>34</v>
      </c>
      <c r="B43" s="5">
        <v>395</v>
      </c>
      <c r="C43" s="3" t="str">
        <f>VLOOKUP(B43,tech!$B$5:$F$44,5,FALSE)</f>
        <v>ЄПБ</v>
      </c>
      <c r="D43" s="26">
        <v>354</v>
      </c>
      <c r="E43" s="26">
        <v>354</v>
      </c>
      <c r="F43" s="26">
        <v>354</v>
      </c>
      <c r="G43" s="27">
        <v>0.51970000000000005</v>
      </c>
      <c r="H43" s="27">
        <v>0.51970000000000005</v>
      </c>
      <c r="I43" s="27">
        <v>0.51970000000000005</v>
      </c>
      <c r="J43" s="28">
        <v>340</v>
      </c>
      <c r="K43" s="28">
        <v>340</v>
      </c>
      <c r="L43" s="28">
        <v>340</v>
      </c>
      <c r="M43" s="4">
        <v>0.51670000000000005</v>
      </c>
      <c r="N43" s="4">
        <v>0.51670000000000005</v>
      </c>
      <c r="O43" s="4">
        <v>0.51670000000000005</v>
      </c>
      <c r="P43" s="6" t="str">
        <f t="shared" si="3"/>
        <v>ні</v>
      </c>
      <c r="Q43" s="28">
        <v>340</v>
      </c>
      <c r="R43" s="28">
        <v>340</v>
      </c>
      <c r="S43" s="28">
        <v>340</v>
      </c>
      <c r="T43" s="38">
        <v>0.51670000000000005</v>
      </c>
      <c r="U43" s="38">
        <v>0.51670000000000005</v>
      </c>
      <c r="V43" s="38">
        <v>0.51670000000000005</v>
      </c>
      <c r="W43" s="1">
        <v>0.1</v>
      </c>
      <c r="X43" s="1">
        <v>7.4999999999999997E-2</v>
      </c>
      <c r="Y43" s="2">
        <v>5.6250000000000001E-2</v>
      </c>
      <c r="Z43" s="1">
        <v>0.1</v>
      </c>
      <c r="AA43" s="1">
        <v>7.4999999999999997E-2</v>
      </c>
      <c r="AB43" s="2">
        <v>5.6250000000000001E-2</v>
      </c>
      <c r="AD43" s="29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x14ac:dyDescent="0.25">
      <c r="A44" s="5">
        <v>35</v>
      </c>
      <c r="B44" s="5">
        <v>407</v>
      </c>
      <c r="C44" s="3" t="str">
        <f>VLOOKUP(B44,tech!$B$5:$F$44,5,FALSE)</f>
        <v>Дойче Банк ДБУ</v>
      </c>
      <c r="D44" s="26">
        <v>642</v>
      </c>
      <c r="E44" s="26">
        <v>642</v>
      </c>
      <c r="F44" s="26">
        <v>642</v>
      </c>
      <c r="G44" s="27">
        <v>0.71970000000000001</v>
      </c>
      <c r="H44" s="27">
        <v>0.71970000000000001</v>
      </c>
      <c r="I44" s="27">
        <v>0.71970000000000001</v>
      </c>
      <c r="J44" s="28">
        <v>640</v>
      </c>
      <c r="K44" s="28">
        <v>640</v>
      </c>
      <c r="L44" s="28">
        <v>640</v>
      </c>
      <c r="M44" s="4">
        <v>0.72089999999999999</v>
      </c>
      <c r="N44" s="4">
        <v>0.72089999999999999</v>
      </c>
      <c r="O44" s="4">
        <v>0.72089999999999999</v>
      </c>
      <c r="P44" s="6" t="str">
        <f t="shared" si="3"/>
        <v>ні</v>
      </c>
      <c r="Q44" s="28">
        <v>640</v>
      </c>
      <c r="R44" s="28">
        <v>640</v>
      </c>
      <c r="S44" s="28">
        <v>640</v>
      </c>
      <c r="T44" s="4">
        <v>0.72089999999999999</v>
      </c>
      <c r="U44" s="4">
        <v>0.72089999999999999</v>
      </c>
      <c r="V44" s="4">
        <v>0.72089999999999999</v>
      </c>
      <c r="W44" s="1">
        <v>0.1</v>
      </c>
      <c r="X44" s="1">
        <v>7.4999999999999997E-2</v>
      </c>
      <c r="Y44" s="2">
        <v>5.6250000000000001E-2</v>
      </c>
      <c r="Z44" s="1">
        <v>0.1</v>
      </c>
      <c r="AA44" s="1">
        <v>7.4999999999999997E-2</v>
      </c>
      <c r="AB44" s="2">
        <v>5.6250000000000001E-2</v>
      </c>
      <c r="AD44" s="29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x14ac:dyDescent="0.25">
      <c r="A45" s="5">
        <v>36</v>
      </c>
      <c r="B45" s="5">
        <v>455</v>
      </c>
      <c r="C45" s="3" t="str">
        <f>VLOOKUP(B45,tech!$B$5:$F$44,5,FALSE)</f>
        <v>СЕБ Корпоративний Банк</v>
      </c>
      <c r="D45" s="26">
        <v>1014</v>
      </c>
      <c r="E45" s="26">
        <v>1014</v>
      </c>
      <c r="F45" s="26">
        <v>1014</v>
      </c>
      <c r="G45" s="27">
        <v>1.2833000000000001</v>
      </c>
      <c r="H45" s="27">
        <v>1.2833000000000001</v>
      </c>
      <c r="I45" s="27">
        <v>1.2833000000000001</v>
      </c>
      <c r="J45" s="43">
        <v>1016</v>
      </c>
      <c r="K45" s="43">
        <v>1016</v>
      </c>
      <c r="L45" s="43">
        <v>1016</v>
      </c>
      <c r="M45" s="44">
        <v>1.2845</v>
      </c>
      <c r="N45" s="44">
        <v>1.2845</v>
      </c>
      <c r="O45" s="44">
        <v>1.2845</v>
      </c>
      <c r="P45" s="6" t="str">
        <f t="shared" si="3"/>
        <v>ні</v>
      </c>
      <c r="Q45" s="43">
        <v>1016</v>
      </c>
      <c r="R45" s="43">
        <v>1016</v>
      </c>
      <c r="S45" s="43">
        <v>1016</v>
      </c>
      <c r="T45" s="44">
        <v>1.2845</v>
      </c>
      <c r="U45" s="44">
        <v>1.2845</v>
      </c>
      <c r="V45" s="44">
        <v>1.2845</v>
      </c>
      <c r="W45" s="45">
        <v>0.1</v>
      </c>
      <c r="X45" s="45">
        <v>7.4999999999999997E-2</v>
      </c>
      <c r="Y45" s="46">
        <v>5.6250000000000001E-2</v>
      </c>
      <c r="Z45" s="45">
        <v>0.1</v>
      </c>
      <c r="AA45" s="45">
        <v>7.4999999999999997E-2</v>
      </c>
      <c r="AB45" s="46">
        <v>5.6250000000000001E-2</v>
      </c>
      <c r="AD45" s="29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x14ac:dyDescent="0.25">
      <c r="A46" s="5">
        <v>37</v>
      </c>
      <c r="B46" s="5">
        <v>553</v>
      </c>
      <c r="C46" s="3" t="str">
        <f>VLOOKUP(B46,tech!$B$5:$F$44,5,FALSE)</f>
        <v>Банк Авангард</v>
      </c>
      <c r="D46" s="26">
        <v>357</v>
      </c>
      <c r="E46" s="26">
        <v>357</v>
      </c>
      <c r="F46" s="26">
        <v>357</v>
      </c>
      <c r="G46" s="27">
        <v>0.47560000000000002</v>
      </c>
      <c r="H46" s="27">
        <v>0.47560000000000002</v>
      </c>
      <c r="I46" s="27">
        <v>0.47560000000000002</v>
      </c>
      <c r="J46" s="28">
        <v>357</v>
      </c>
      <c r="K46" s="28">
        <v>357</v>
      </c>
      <c r="L46" s="28">
        <v>357</v>
      </c>
      <c r="M46" s="4">
        <v>0.47560000000000002</v>
      </c>
      <c r="N46" s="4">
        <v>0.47560000000000002</v>
      </c>
      <c r="O46" s="4">
        <v>0.47560000000000002</v>
      </c>
      <c r="P46" s="6" t="str">
        <f t="shared" si="3"/>
        <v>ні</v>
      </c>
      <c r="Q46" s="28">
        <v>357</v>
      </c>
      <c r="R46" s="28">
        <v>357</v>
      </c>
      <c r="S46" s="28">
        <v>357</v>
      </c>
      <c r="T46" s="4">
        <v>0.47560000000000002</v>
      </c>
      <c r="U46" s="4">
        <v>0.47560000000000002</v>
      </c>
      <c r="V46" s="4">
        <v>0.47560000000000002</v>
      </c>
      <c r="W46" s="1">
        <v>0.1</v>
      </c>
      <c r="X46" s="1">
        <v>7.4999999999999997E-2</v>
      </c>
      <c r="Y46" s="2">
        <v>5.6250000000000001E-2</v>
      </c>
      <c r="Z46" s="1">
        <v>0.1</v>
      </c>
      <c r="AA46" s="1">
        <v>7.4999999999999997E-2</v>
      </c>
      <c r="AB46" s="2">
        <v>5.6250000000000001E-2</v>
      </c>
      <c r="AD46" s="29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x14ac:dyDescent="0.25">
      <c r="A47" s="5">
        <v>38</v>
      </c>
      <c r="B47" s="5">
        <v>634</v>
      </c>
      <c r="C47" s="3" t="str">
        <f>VLOOKUP(B47,tech!$B$5:$F$44,5,FALSE)</f>
        <v>Портал</v>
      </c>
      <c r="D47" s="26">
        <v>225</v>
      </c>
      <c r="E47" s="26">
        <v>225</v>
      </c>
      <c r="F47" s="26">
        <v>225</v>
      </c>
      <c r="G47" s="27">
        <v>0.87260000000000004</v>
      </c>
      <c r="H47" s="27">
        <v>0.87260000000000004</v>
      </c>
      <c r="I47" s="27">
        <v>0.87260000000000004</v>
      </c>
      <c r="J47" s="47" t="str">
        <f>IF($Z$1="ENG","surrender its license", "добровільно вийшов з ринку")</f>
        <v>добровільно вийшов з ринку</v>
      </c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D47" s="29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x14ac:dyDescent="0.25">
      <c r="A48" s="5">
        <v>39</v>
      </c>
      <c r="B48" s="5">
        <v>694</v>
      </c>
      <c r="C48" s="3" t="str">
        <f>VLOOKUP(B48,tech!$B$5:$F$44,5,FALSE)</f>
        <v>Кристалбанк</v>
      </c>
      <c r="D48" s="26">
        <v>408</v>
      </c>
      <c r="E48" s="26">
        <v>408</v>
      </c>
      <c r="F48" s="26">
        <v>408</v>
      </c>
      <c r="G48" s="27">
        <v>0.33169999999999999</v>
      </c>
      <c r="H48" s="27">
        <v>0.33169999999999999</v>
      </c>
      <c r="I48" s="27">
        <v>0.33169999999999999</v>
      </c>
      <c r="J48" s="28">
        <v>404</v>
      </c>
      <c r="K48" s="28">
        <v>404</v>
      </c>
      <c r="L48" s="28">
        <v>404</v>
      </c>
      <c r="M48" s="4">
        <v>0.31559999999999999</v>
      </c>
      <c r="N48" s="4">
        <v>0.31559999999999999</v>
      </c>
      <c r="O48" s="4">
        <v>0.31559999999999999</v>
      </c>
      <c r="P48" s="6" t="str">
        <f t="shared" si="3"/>
        <v>ні</v>
      </c>
      <c r="Q48" s="28">
        <v>404</v>
      </c>
      <c r="R48" s="28">
        <v>404</v>
      </c>
      <c r="S48" s="28">
        <v>404</v>
      </c>
      <c r="T48" s="4">
        <v>0.31559999999999999</v>
      </c>
      <c r="U48" s="4">
        <v>0.31559999999999999</v>
      </c>
      <c r="V48" s="4">
        <v>0.31559999999999999</v>
      </c>
      <c r="W48" s="1">
        <v>0.1</v>
      </c>
      <c r="X48" s="1">
        <v>7.4999999999999997E-2</v>
      </c>
      <c r="Y48" s="2">
        <v>5.6250000000000001E-2</v>
      </c>
      <c r="Z48" s="1">
        <v>0.1</v>
      </c>
      <c r="AA48" s="1">
        <v>7.4999999999999997E-2</v>
      </c>
      <c r="AB48" s="2">
        <v>5.6250000000000001E-2</v>
      </c>
      <c r="AD48" s="29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x14ac:dyDescent="0.25">
      <c r="A49" s="5">
        <v>40</v>
      </c>
      <c r="B49" s="5">
        <v>774</v>
      </c>
      <c r="C49" s="3" t="str">
        <f>VLOOKUP(B49,tech!$B$5:$F$44,5,FALSE)</f>
        <v>РВС Банк</v>
      </c>
      <c r="D49" s="26">
        <v>202</v>
      </c>
      <c r="E49" s="26">
        <v>202</v>
      </c>
      <c r="F49" s="26">
        <v>202</v>
      </c>
      <c r="G49" s="27">
        <v>0.13500000000000001</v>
      </c>
      <c r="H49" s="27">
        <v>0.13500000000000001</v>
      </c>
      <c r="I49" s="27">
        <v>0.13500000000000001</v>
      </c>
      <c r="J49" s="28">
        <v>186</v>
      </c>
      <c r="K49" s="28">
        <v>186</v>
      </c>
      <c r="L49" s="28">
        <v>186</v>
      </c>
      <c r="M49" s="4">
        <v>0.126</v>
      </c>
      <c r="N49" s="4">
        <v>0.126</v>
      </c>
      <c r="O49" s="4">
        <v>0.126</v>
      </c>
      <c r="P49" s="6" t="str">
        <f t="shared" si="3"/>
        <v>ні</v>
      </c>
      <c r="Q49" s="28">
        <v>130</v>
      </c>
      <c r="R49" s="28">
        <v>130</v>
      </c>
      <c r="S49" s="28">
        <v>130</v>
      </c>
      <c r="T49" s="4">
        <v>9.11E-2</v>
      </c>
      <c r="U49" s="4">
        <v>9.11E-2</v>
      </c>
      <c r="V49" s="4">
        <v>9.11E-2</v>
      </c>
      <c r="W49" s="44">
        <v>0.1089</v>
      </c>
      <c r="X49" s="1">
        <v>7.4999999999999997E-2</v>
      </c>
      <c r="Y49" s="2">
        <v>5.6250000000000001E-2</v>
      </c>
      <c r="Z49" s="50" t="str">
        <f>IF($Z$1="ENG","insolvent","неплатоспроможний ")</f>
        <v xml:space="preserve">неплатоспроможний </v>
      </c>
      <c r="AA49" s="51"/>
      <c r="AB49" s="52"/>
      <c r="AD49" s="29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x14ac:dyDescent="0.25">
      <c r="B50" s="22" t="str">
        <f>IF($Z$1="ENG","The adjusted bank data reflect annual adjustments based on the results of the audit of the financial statements, as well as a retrospective increase in the corporate income tax rate from 25% to 50%.","Скориговані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50%.")</f>
        <v>Скориговані дані банків відображають річні коригування за результатами аудиту фінансової звітності та ретроспективне підвищення ставки податку на прибуток із 25% до 50%.</v>
      </c>
    </row>
    <row r="51" spans="1:50" x14ac:dyDescent="0.25">
      <c r="U51" s="29"/>
    </row>
    <row r="53" spans="1:50" x14ac:dyDescent="0.25">
      <c r="D53" s="53"/>
      <c r="E53" s="53"/>
      <c r="F53" s="53"/>
      <c r="G53" s="29"/>
      <c r="H53" s="29"/>
      <c r="I53" s="29"/>
      <c r="J53" s="53"/>
      <c r="K53" s="53"/>
      <c r="L53" s="53"/>
      <c r="M53" s="29"/>
      <c r="N53" s="29"/>
      <c r="O53" s="29"/>
      <c r="Q53" s="53"/>
      <c r="R53" s="53"/>
      <c r="S53" s="53"/>
      <c r="T53" s="29"/>
      <c r="U53" s="29"/>
      <c r="V53" s="29"/>
      <c r="W53" s="29"/>
      <c r="X53" s="29"/>
      <c r="Y53" s="54"/>
      <c r="Z53" s="29"/>
      <c r="AA53" s="29"/>
      <c r="AB53" s="54"/>
    </row>
    <row r="54" spans="1:50" x14ac:dyDescent="0.25">
      <c r="D54" s="53"/>
      <c r="E54" s="53"/>
      <c r="F54" s="53"/>
      <c r="G54" s="29"/>
      <c r="H54" s="29"/>
      <c r="I54" s="29"/>
      <c r="J54" s="53"/>
      <c r="K54" s="53"/>
      <c r="L54" s="53"/>
      <c r="M54" s="29"/>
      <c r="N54" s="29"/>
      <c r="O54" s="29"/>
      <c r="Q54" s="53"/>
      <c r="R54" s="53"/>
      <c r="S54" s="53"/>
      <c r="T54" s="29"/>
      <c r="U54" s="29"/>
      <c r="V54" s="29"/>
      <c r="W54" s="29"/>
      <c r="X54" s="29"/>
      <c r="Y54" s="54"/>
      <c r="Z54" s="29"/>
      <c r="AA54" s="29"/>
      <c r="AB54" s="54"/>
    </row>
    <row r="55" spans="1:50" x14ac:dyDescent="0.25">
      <c r="D55" s="53"/>
      <c r="E55" s="53"/>
      <c r="F55" s="53"/>
      <c r="G55" s="29"/>
      <c r="H55" s="29"/>
      <c r="I55" s="29"/>
      <c r="J55" s="53"/>
      <c r="K55" s="53"/>
      <c r="L55" s="53"/>
      <c r="M55" s="29"/>
      <c r="N55" s="29"/>
      <c r="O55" s="29"/>
      <c r="Q55" s="53"/>
      <c r="R55" s="53"/>
      <c r="S55" s="53"/>
      <c r="T55" s="29"/>
      <c r="U55" s="29"/>
      <c r="V55" s="29"/>
      <c r="W55" s="29"/>
      <c r="X55" s="29"/>
      <c r="Y55" s="54"/>
      <c r="Z55" s="29"/>
      <c r="AA55" s="29"/>
      <c r="AB55" s="54"/>
    </row>
    <row r="56" spans="1:50" x14ac:dyDescent="0.25">
      <c r="D56" s="53"/>
      <c r="E56" s="53"/>
      <c r="F56" s="53"/>
      <c r="G56" s="29"/>
      <c r="H56" s="29"/>
      <c r="I56" s="29"/>
      <c r="J56" s="53"/>
      <c r="K56" s="53"/>
      <c r="L56" s="53"/>
      <c r="M56" s="29"/>
      <c r="N56" s="29"/>
      <c r="O56" s="29"/>
      <c r="Q56" s="53"/>
      <c r="R56" s="53"/>
      <c r="S56" s="53"/>
      <c r="T56" s="29"/>
      <c r="U56" s="29"/>
      <c r="V56" s="29"/>
      <c r="W56" s="29"/>
      <c r="X56" s="29"/>
      <c r="Y56" s="54"/>
      <c r="Z56" s="29"/>
      <c r="AA56" s="29"/>
      <c r="AB56" s="54"/>
    </row>
    <row r="57" spans="1:50" x14ac:dyDescent="0.25">
      <c r="D57" s="53"/>
      <c r="E57" s="53"/>
      <c r="F57" s="53"/>
      <c r="G57" s="29"/>
      <c r="H57" s="29"/>
      <c r="I57" s="29"/>
      <c r="J57" s="53"/>
      <c r="K57" s="53"/>
      <c r="L57" s="53"/>
      <c r="M57" s="29"/>
      <c r="N57" s="29"/>
      <c r="O57" s="29"/>
      <c r="Q57" s="53"/>
      <c r="R57" s="53"/>
      <c r="S57" s="53"/>
      <c r="T57" s="29"/>
      <c r="U57" s="29"/>
      <c r="V57" s="29"/>
      <c r="W57" s="29"/>
      <c r="X57" s="29"/>
      <c r="Y57" s="54"/>
      <c r="Z57" s="29"/>
      <c r="AA57" s="29"/>
      <c r="AB57" s="54"/>
    </row>
    <row r="58" spans="1:50" x14ac:dyDescent="0.25">
      <c r="D58" s="53"/>
      <c r="E58" s="53"/>
      <c r="F58" s="53"/>
      <c r="G58" s="29"/>
      <c r="H58" s="29"/>
      <c r="I58" s="29"/>
      <c r="J58" s="53"/>
      <c r="K58" s="53"/>
      <c r="L58" s="53"/>
      <c r="M58" s="29"/>
      <c r="N58" s="29"/>
      <c r="O58" s="29"/>
      <c r="Q58" s="53"/>
      <c r="R58" s="53"/>
      <c r="S58" s="53"/>
      <c r="T58" s="29"/>
      <c r="U58" s="29"/>
      <c r="V58" s="29"/>
      <c r="W58" s="29"/>
      <c r="X58" s="29"/>
      <c r="Y58" s="54"/>
      <c r="Z58" s="29"/>
      <c r="AA58" s="29"/>
      <c r="AB58" s="54"/>
    </row>
    <row r="59" spans="1:50" x14ac:dyDescent="0.25">
      <c r="D59" s="53"/>
      <c r="E59" s="53"/>
      <c r="F59" s="53"/>
      <c r="G59" s="29"/>
      <c r="H59" s="29"/>
      <c r="I59" s="29"/>
      <c r="J59" s="53"/>
      <c r="K59" s="53"/>
      <c r="L59" s="53"/>
      <c r="M59" s="29"/>
      <c r="N59" s="29"/>
      <c r="O59" s="29"/>
      <c r="Q59" s="53"/>
      <c r="R59" s="53"/>
      <c r="S59" s="53"/>
      <c r="T59" s="29"/>
      <c r="U59" s="29"/>
      <c r="V59" s="29"/>
      <c r="W59" s="29"/>
      <c r="X59" s="29"/>
      <c r="Y59" s="54"/>
      <c r="Z59" s="29"/>
      <c r="AA59" s="29"/>
      <c r="AB59" s="54"/>
    </row>
    <row r="60" spans="1:50" x14ac:dyDescent="0.25">
      <c r="D60" s="53"/>
      <c r="E60" s="53"/>
      <c r="F60" s="53"/>
      <c r="G60" s="29"/>
      <c r="H60" s="29"/>
      <c r="I60" s="29"/>
      <c r="J60" s="53"/>
      <c r="K60" s="53"/>
      <c r="L60" s="53"/>
      <c r="M60" s="29"/>
      <c r="N60" s="29"/>
      <c r="O60" s="29"/>
      <c r="Q60" s="53"/>
      <c r="R60" s="53"/>
      <c r="S60" s="53"/>
      <c r="T60" s="29"/>
      <c r="U60" s="29"/>
      <c r="V60" s="29"/>
      <c r="W60" s="29"/>
      <c r="X60" s="29"/>
      <c r="Y60" s="54"/>
      <c r="Z60" s="29"/>
      <c r="AA60" s="29"/>
      <c r="AB60" s="54"/>
    </row>
    <row r="61" spans="1:50" x14ac:dyDescent="0.25">
      <c r="D61" s="53"/>
      <c r="E61" s="53"/>
      <c r="F61" s="53"/>
      <c r="G61" s="29"/>
      <c r="H61" s="29"/>
      <c r="I61" s="29"/>
      <c r="J61" s="53"/>
      <c r="K61" s="53"/>
      <c r="L61" s="53"/>
      <c r="M61" s="29"/>
      <c r="N61" s="29"/>
      <c r="O61" s="29"/>
      <c r="Q61" s="53"/>
      <c r="R61" s="53"/>
      <c r="S61" s="53"/>
      <c r="T61" s="29"/>
      <c r="U61" s="29"/>
      <c r="V61" s="29"/>
      <c r="W61" s="29"/>
      <c r="X61" s="29"/>
      <c r="Y61" s="54"/>
      <c r="Z61" s="29"/>
      <c r="AA61" s="29"/>
      <c r="AB61" s="54"/>
    </row>
    <row r="62" spans="1:50" x14ac:dyDescent="0.25">
      <c r="D62" s="53"/>
      <c r="E62" s="53"/>
      <c r="F62" s="53"/>
      <c r="G62" s="29"/>
      <c r="H62" s="29"/>
      <c r="I62" s="29"/>
      <c r="J62" s="53"/>
      <c r="K62" s="53"/>
      <c r="L62" s="53"/>
      <c r="M62" s="29"/>
      <c r="N62" s="29"/>
      <c r="O62" s="29"/>
      <c r="Q62" s="53"/>
      <c r="R62" s="53"/>
      <c r="S62" s="53"/>
      <c r="T62" s="29"/>
      <c r="U62" s="29"/>
      <c r="V62" s="29"/>
      <c r="W62" s="29"/>
      <c r="X62" s="29"/>
      <c r="Y62" s="54"/>
      <c r="Z62" s="29"/>
      <c r="AA62" s="29"/>
      <c r="AB62" s="54"/>
    </row>
    <row r="63" spans="1:50" x14ac:dyDescent="0.25">
      <c r="D63" s="53"/>
      <c r="E63" s="53"/>
      <c r="F63" s="53"/>
      <c r="G63" s="29"/>
      <c r="H63" s="29"/>
      <c r="I63" s="29"/>
      <c r="J63" s="53"/>
      <c r="K63" s="53"/>
      <c r="L63" s="53"/>
      <c r="M63" s="29"/>
      <c r="N63" s="29"/>
      <c r="O63" s="29"/>
      <c r="Q63" s="53"/>
      <c r="R63" s="53"/>
      <c r="S63" s="53"/>
      <c r="T63" s="29"/>
      <c r="U63" s="29"/>
      <c r="V63" s="29"/>
      <c r="W63" s="29"/>
      <c r="X63" s="29"/>
      <c r="Y63" s="54"/>
      <c r="Z63" s="29"/>
      <c r="AA63" s="29"/>
      <c r="AB63" s="54"/>
    </row>
    <row r="64" spans="1:50" x14ac:dyDescent="0.25">
      <c r="D64" s="53"/>
      <c r="E64" s="53"/>
      <c r="F64" s="53"/>
      <c r="G64" s="29"/>
      <c r="H64" s="29"/>
      <c r="I64" s="29"/>
      <c r="J64" s="53"/>
      <c r="K64" s="53"/>
      <c r="L64" s="53"/>
      <c r="M64" s="29"/>
      <c r="N64" s="29"/>
      <c r="O64" s="29"/>
      <c r="Q64" s="53"/>
      <c r="R64" s="53"/>
      <c r="S64" s="53"/>
      <c r="T64" s="29"/>
      <c r="U64" s="29"/>
      <c r="V64" s="29"/>
      <c r="W64" s="29"/>
      <c r="X64" s="29"/>
      <c r="Y64" s="54"/>
      <c r="Z64" s="29"/>
      <c r="AA64" s="29"/>
      <c r="AB64" s="54"/>
    </row>
    <row r="65" spans="4:28" x14ac:dyDescent="0.25">
      <c r="D65" s="53"/>
      <c r="E65" s="53"/>
      <c r="F65" s="53"/>
      <c r="G65" s="29"/>
      <c r="H65" s="29"/>
      <c r="I65" s="29"/>
      <c r="J65" s="53"/>
      <c r="K65" s="53"/>
      <c r="L65" s="53"/>
      <c r="M65" s="29"/>
      <c r="N65" s="29"/>
      <c r="O65" s="29"/>
      <c r="Q65" s="53"/>
      <c r="R65" s="53"/>
      <c r="S65" s="53"/>
      <c r="T65" s="29"/>
      <c r="U65" s="29"/>
      <c r="V65" s="29"/>
      <c r="W65" s="29"/>
      <c r="X65" s="29"/>
      <c r="Y65" s="54"/>
      <c r="Z65" s="29"/>
      <c r="AA65" s="29"/>
      <c r="AB65" s="54"/>
    </row>
    <row r="66" spans="4:28" x14ac:dyDescent="0.25">
      <c r="D66" s="53"/>
      <c r="E66" s="53"/>
      <c r="F66" s="53"/>
      <c r="G66" s="29"/>
      <c r="H66" s="29"/>
      <c r="I66" s="29"/>
      <c r="J66" s="53"/>
      <c r="K66" s="53"/>
      <c r="L66" s="53"/>
      <c r="M66" s="29"/>
      <c r="N66" s="29"/>
      <c r="O66" s="29"/>
      <c r="Q66" s="53"/>
      <c r="R66" s="53"/>
      <c r="S66" s="53"/>
      <c r="T66" s="29"/>
      <c r="U66" s="29"/>
      <c r="V66" s="29"/>
      <c r="W66" s="29"/>
      <c r="X66" s="29"/>
      <c r="Y66" s="54"/>
      <c r="Z66" s="29"/>
      <c r="AA66" s="29"/>
      <c r="AB66" s="54"/>
    </row>
    <row r="67" spans="4:28" x14ac:dyDescent="0.25">
      <c r="D67" s="53"/>
      <c r="E67" s="53"/>
      <c r="F67" s="53"/>
      <c r="G67" s="29"/>
      <c r="H67" s="29"/>
      <c r="I67" s="29"/>
      <c r="J67" s="53"/>
      <c r="K67" s="53"/>
      <c r="L67" s="53"/>
      <c r="M67" s="29"/>
      <c r="N67" s="29"/>
      <c r="O67" s="29"/>
      <c r="Q67" s="53"/>
      <c r="R67" s="53"/>
      <c r="S67" s="53"/>
      <c r="T67" s="29"/>
      <c r="U67" s="29"/>
      <c r="V67" s="29"/>
      <c r="W67" s="29"/>
      <c r="X67" s="29"/>
      <c r="Y67" s="54"/>
      <c r="Z67" s="29"/>
      <c r="AA67" s="29"/>
      <c r="AB67" s="54"/>
    </row>
    <row r="68" spans="4:28" x14ac:dyDescent="0.25">
      <c r="D68" s="53"/>
      <c r="E68" s="53"/>
      <c r="F68" s="53"/>
      <c r="G68" s="29"/>
      <c r="H68" s="29"/>
      <c r="I68" s="29"/>
      <c r="J68" s="53"/>
      <c r="K68" s="53"/>
      <c r="L68" s="53"/>
      <c r="M68" s="29"/>
      <c r="N68" s="29"/>
      <c r="O68" s="29"/>
      <c r="Q68" s="53"/>
      <c r="R68" s="53"/>
      <c r="S68" s="53"/>
      <c r="T68" s="29"/>
      <c r="U68" s="29"/>
      <c r="V68" s="29"/>
      <c r="W68" s="29"/>
      <c r="X68" s="29"/>
      <c r="Y68" s="54"/>
      <c r="Z68" s="29"/>
      <c r="AA68" s="29"/>
      <c r="AB68" s="54"/>
    </row>
    <row r="69" spans="4:28" x14ac:dyDescent="0.25">
      <c r="D69" s="53"/>
      <c r="E69" s="53"/>
      <c r="F69" s="53"/>
      <c r="G69" s="29"/>
      <c r="H69" s="29"/>
      <c r="I69" s="29"/>
      <c r="J69" s="53"/>
      <c r="K69" s="53"/>
      <c r="L69" s="53"/>
      <c r="M69" s="29"/>
      <c r="N69" s="29"/>
      <c r="O69" s="29"/>
      <c r="Q69" s="53"/>
      <c r="R69" s="53"/>
      <c r="S69" s="53"/>
      <c r="T69" s="29"/>
      <c r="U69" s="29"/>
      <c r="V69" s="29"/>
      <c r="W69" s="29"/>
      <c r="X69" s="29"/>
      <c r="Y69" s="54"/>
      <c r="Z69" s="29"/>
      <c r="AA69" s="29"/>
      <c r="AB69" s="54"/>
    </row>
    <row r="70" spans="4:28" x14ac:dyDescent="0.25">
      <c r="D70" s="53"/>
      <c r="E70" s="53"/>
      <c r="F70" s="53"/>
      <c r="G70" s="29"/>
      <c r="H70" s="29"/>
      <c r="I70" s="29"/>
      <c r="J70" s="53"/>
      <c r="K70" s="53"/>
      <c r="L70" s="53"/>
      <c r="M70" s="29"/>
      <c r="N70" s="29"/>
      <c r="O70" s="29"/>
      <c r="Q70" s="53"/>
      <c r="R70" s="53"/>
      <c r="S70" s="53"/>
      <c r="T70" s="29"/>
      <c r="U70" s="29"/>
      <c r="V70" s="29"/>
      <c r="W70" s="29"/>
      <c r="X70" s="29"/>
      <c r="Y70" s="54"/>
      <c r="Z70" s="29"/>
      <c r="AA70" s="29"/>
      <c r="AB70" s="54"/>
    </row>
    <row r="71" spans="4:28" x14ac:dyDescent="0.25">
      <c r="D71" s="53"/>
      <c r="E71" s="53"/>
      <c r="F71" s="53"/>
      <c r="G71" s="29"/>
      <c r="H71" s="29"/>
      <c r="I71" s="29"/>
      <c r="J71" s="53"/>
      <c r="K71" s="53"/>
      <c r="L71" s="53"/>
      <c r="M71" s="29"/>
      <c r="N71" s="29"/>
      <c r="O71" s="29"/>
      <c r="Q71" s="53"/>
      <c r="R71" s="53"/>
      <c r="S71" s="53"/>
      <c r="T71" s="29"/>
      <c r="U71" s="29"/>
      <c r="V71" s="29"/>
      <c r="W71" s="29"/>
      <c r="X71" s="29"/>
      <c r="Y71" s="54"/>
      <c r="Z71" s="29"/>
      <c r="AA71" s="29"/>
      <c r="AB71" s="54"/>
    </row>
    <row r="72" spans="4:28" x14ac:dyDescent="0.25">
      <c r="D72" s="53"/>
      <c r="E72" s="53"/>
      <c r="F72" s="53"/>
      <c r="G72" s="29"/>
      <c r="H72" s="29"/>
      <c r="I72" s="29"/>
      <c r="J72" s="53"/>
      <c r="K72" s="53"/>
      <c r="L72" s="53"/>
      <c r="M72" s="29"/>
      <c r="N72" s="29"/>
      <c r="O72" s="29"/>
      <c r="Q72" s="53"/>
      <c r="R72" s="53"/>
      <c r="S72" s="53"/>
      <c r="T72" s="29"/>
      <c r="U72" s="29"/>
      <c r="V72" s="29"/>
      <c r="W72" s="29"/>
      <c r="X72" s="29"/>
      <c r="Y72" s="54"/>
      <c r="Z72" s="29"/>
      <c r="AA72" s="29"/>
      <c r="AB72" s="54"/>
    </row>
    <row r="73" spans="4:28" x14ac:dyDescent="0.25">
      <c r="D73" s="53"/>
      <c r="E73" s="53"/>
      <c r="F73" s="53"/>
      <c r="G73" s="29"/>
      <c r="H73" s="29"/>
      <c r="I73" s="29"/>
      <c r="J73" s="53"/>
      <c r="K73" s="53"/>
      <c r="L73" s="53"/>
      <c r="M73" s="29"/>
      <c r="N73" s="29"/>
      <c r="O73" s="29"/>
      <c r="Q73" s="53"/>
      <c r="R73" s="53"/>
      <c r="S73" s="53"/>
      <c r="T73" s="29"/>
      <c r="U73" s="29"/>
      <c r="V73" s="29"/>
      <c r="W73" s="29"/>
      <c r="X73" s="29"/>
      <c r="Y73" s="54"/>
      <c r="Z73" s="29"/>
      <c r="AA73" s="29"/>
      <c r="AB73" s="54"/>
    </row>
    <row r="74" spans="4:28" x14ac:dyDescent="0.25">
      <c r="D74" s="53"/>
      <c r="E74" s="53"/>
      <c r="F74" s="53"/>
      <c r="G74" s="29"/>
      <c r="H74" s="29"/>
      <c r="I74" s="29"/>
      <c r="J74" s="53"/>
      <c r="K74" s="53"/>
      <c r="L74" s="53"/>
      <c r="M74" s="29"/>
      <c r="N74" s="29"/>
      <c r="O74" s="29"/>
      <c r="Q74" s="53"/>
      <c r="R74" s="53"/>
      <c r="S74" s="53"/>
      <c r="T74" s="29"/>
      <c r="U74" s="29"/>
      <c r="V74" s="29"/>
      <c r="W74" s="29"/>
      <c r="X74" s="29"/>
      <c r="Y74" s="54"/>
      <c r="Z74" s="29"/>
      <c r="AA74" s="29"/>
      <c r="AB74" s="54"/>
    </row>
    <row r="75" spans="4:28" x14ac:dyDescent="0.25">
      <c r="D75" s="53"/>
      <c r="E75" s="53"/>
      <c r="F75" s="53"/>
      <c r="G75" s="29"/>
      <c r="H75" s="29"/>
      <c r="I75" s="29"/>
      <c r="J75" s="53"/>
      <c r="K75" s="53"/>
      <c r="L75" s="53"/>
      <c r="M75" s="29"/>
      <c r="N75" s="29"/>
      <c r="O75" s="29"/>
      <c r="Q75" s="53"/>
      <c r="R75" s="53"/>
      <c r="S75" s="53"/>
      <c r="T75" s="29"/>
      <c r="U75" s="29"/>
      <c r="V75" s="29"/>
      <c r="W75" s="29"/>
      <c r="X75" s="29"/>
      <c r="Y75" s="54"/>
      <c r="Z75" s="29"/>
      <c r="AA75" s="29"/>
      <c r="AB75" s="54"/>
    </row>
    <row r="76" spans="4:28" x14ac:dyDescent="0.25">
      <c r="D76" s="53"/>
      <c r="E76" s="53"/>
      <c r="F76" s="53"/>
      <c r="G76" s="29"/>
      <c r="H76" s="29"/>
      <c r="I76" s="29"/>
      <c r="J76" s="53"/>
      <c r="K76" s="53"/>
      <c r="L76" s="53"/>
      <c r="M76" s="29"/>
      <c r="N76" s="29"/>
      <c r="O76" s="29"/>
      <c r="Q76" s="53"/>
      <c r="R76" s="53"/>
      <c r="S76" s="53"/>
      <c r="T76" s="29"/>
      <c r="U76" s="29"/>
      <c r="V76" s="29"/>
      <c r="W76" s="29"/>
      <c r="X76" s="29"/>
      <c r="Y76" s="54"/>
      <c r="Z76" s="29"/>
      <c r="AA76" s="29"/>
      <c r="AB76" s="54"/>
    </row>
    <row r="77" spans="4:28" x14ac:dyDescent="0.25">
      <c r="D77" s="53"/>
      <c r="E77" s="53"/>
      <c r="F77" s="53"/>
      <c r="G77" s="29"/>
      <c r="H77" s="29"/>
      <c r="I77" s="29"/>
      <c r="J77" s="53"/>
      <c r="K77" s="53"/>
      <c r="L77" s="53"/>
      <c r="M77" s="29"/>
      <c r="N77" s="29"/>
      <c r="O77" s="29"/>
      <c r="Q77" s="53"/>
      <c r="R77" s="53"/>
      <c r="S77" s="53"/>
      <c r="T77" s="29"/>
      <c r="U77" s="29"/>
      <c r="V77" s="29"/>
      <c r="W77" s="29"/>
      <c r="X77" s="29"/>
      <c r="Y77" s="54"/>
      <c r="Z77" s="29"/>
      <c r="AA77" s="29"/>
      <c r="AB77" s="54"/>
    </row>
    <row r="78" spans="4:28" x14ac:dyDescent="0.25">
      <c r="D78" s="53"/>
      <c r="E78" s="53"/>
      <c r="F78" s="53"/>
      <c r="G78" s="29"/>
      <c r="H78" s="29"/>
      <c r="I78" s="29"/>
      <c r="J78" s="53"/>
      <c r="K78" s="53"/>
      <c r="L78" s="53"/>
      <c r="M78" s="29"/>
      <c r="N78" s="29"/>
      <c r="O78" s="29"/>
      <c r="Q78" s="53"/>
      <c r="R78" s="53"/>
      <c r="S78" s="53"/>
      <c r="T78" s="29"/>
      <c r="U78" s="29"/>
      <c r="V78" s="29"/>
      <c r="W78" s="29"/>
      <c r="X78" s="29"/>
      <c r="Y78" s="54"/>
      <c r="Z78" s="29"/>
      <c r="AA78" s="29"/>
      <c r="AB78" s="54"/>
    </row>
    <row r="79" spans="4:28" x14ac:dyDescent="0.25">
      <c r="D79" s="53"/>
      <c r="E79" s="53"/>
      <c r="F79" s="53"/>
      <c r="G79" s="29"/>
      <c r="H79" s="29"/>
      <c r="I79" s="29"/>
      <c r="J79" s="53"/>
      <c r="K79" s="53"/>
      <c r="L79" s="53"/>
      <c r="M79" s="29"/>
      <c r="N79" s="29"/>
      <c r="O79" s="29"/>
      <c r="Q79" s="53"/>
      <c r="R79" s="53"/>
      <c r="S79" s="53"/>
      <c r="T79" s="29"/>
      <c r="U79" s="29"/>
      <c r="V79" s="29"/>
      <c r="W79" s="29"/>
      <c r="X79" s="29"/>
      <c r="Y79" s="54"/>
      <c r="Z79" s="29"/>
      <c r="AA79" s="29"/>
      <c r="AB79" s="54"/>
    </row>
    <row r="80" spans="4:28" x14ac:dyDescent="0.25">
      <c r="D80" s="53"/>
      <c r="E80" s="53"/>
      <c r="F80" s="53"/>
      <c r="G80" s="29"/>
      <c r="H80" s="29"/>
      <c r="I80" s="29"/>
      <c r="J80" s="53"/>
      <c r="K80" s="53"/>
      <c r="L80" s="53"/>
      <c r="M80" s="29"/>
      <c r="N80" s="29"/>
      <c r="O80" s="29"/>
      <c r="Q80" s="53"/>
      <c r="R80" s="53"/>
      <c r="S80" s="53"/>
      <c r="T80" s="29"/>
      <c r="U80" s="29"/>
      <c r="V80" s="29"/>
      <c r="W80" s="29"/>
      <c r="X80" s="29"/>
      <c r="Y80" s="54"/>
      <c r="Z80" s="29"/>
      <c r="AA80" s="29"/>
      <c r="AB80" s="54"/>
    </row>
    <row r="81" spans="4:28" x14ac:dyDescent="0.25">
      <c r="D81" s="53"/>
      <c r="E81" s="53"/>
      <c r="F81" s="53"/>
      <c r="G81" s="29"/>
      <c r="H81" s="29"/>
      <c r="I81" s="29"/>
      <c r="J81" s="53"/>
      <c r="K81" s="53"/>
      <c r="L81" s="53"/>
      <c r="M81" s="29"/>
      <c r="N81" s="29"/>
      <c r="O81" s="29"/>
      <c r="Q81" s="53"/>
      <c r="R81" s="53"/>
      <c r="S81" s="53"/>
      <c r="T81" s="29"/>
      <c r="U81" s="29"/>
      <c r="V81" s="29"/>
      <c r="W81" s="29"/>
      <c r="X81" s="29"/>
      <c r="Y81" s="54"/>
      <c r="Z81" s="29"/>
      <c r="AA81" s="29"/>
      <c r="AB81" s="54"/>
    </row>
    <row r="82" spans="4:28" x14ac:dyDescent="0.25">
      <c r="D82" s="53"/>
      <c r="E82" s="53"/>
      <c r="F82" s="53"/>
      <c r="G82" s="29"/>
      <c r="H82" s="29"/>
      <c r="I82" s="29"/>
      <c r="J82" s="53"/>
      <c r="K82" s="53"/>
      <c r="L82" s="53"/>
      <c r="M82" s="29"/>
      <c r="N82" s="29"/>
      <c r="O82" s="29"/>
      <c r="Q82" s="53"/>
      <c r="R82" s="53"/>
      <c r="S82" s="53"/>
      <c r="T82" s="29"/>
      <c r="U82" s="29"/>
      <c r="V82" s="29"/>
      <c r="W82" s="29"/>
      <c r="X82" s="29"/>
      <c r="Y82" s="54"/>
      <c r="Z82" s="29"/>
      <c r="AA82" s="29"/>
      <c r="AB82" s="54"/>
    </row>
    <row r="83" spans="4:28" x14ac:dyDescent="0.25">
      <c r="D83" s="53"/>
      <c r="E83" s="53"/>
      <c r="F83" s="53"/>
      <c r="G83" s="29"/>
      <c r="H83" s="29"/>
      <c r="I83" s="29"/>
      <c r="J83" s="53"/>
      <c r="K83" s="53"/>
      <c r="L83" s="53"/>
      <c r="M83" s="29"/>
      <c r="N83" s="29"/>
      <c r="O83" s="29"/>
      <c r="Q83" s="53"/>
      <c r="R83" s="53"/>
      <c r="S83" s="53"/>
      <c r="T83" s="29"/>
      <c r="U83" s="29"/>
      <c r="V83" s="29"/>
      <c r="W83" s="29"/>
      <c r="X83" s="29"/>
      <c r="Y83" s="54"/>
      <c r="Z83" s="29"/>
      <c r="AA83" s="29"/>
      <c r="AB83" s="54"/>
    </row>
    <row r="84" spans="4:28" x14ac:dyDescent="0.25">
      <c r="D84" s="53"/>
      <c r="E84" s="53"/>
      <c r="F84" s="53"/>
      <c r="G84" s="29"/>
      <c r="H84" s="29"/>
      <c r="I84" s="29"/>
      <c r="J84" s="53"/>
      <c r="K84" s="53"/>
      <c r="L84" s="53"/>
      <c r="M84" s="29"/>
      <c r="N84" s="29"/>
      <c r="O84" s="29"/>
      <c r="Q84" s="53"/>
      <c r="R84" s="53"/>
      <c r="S84" s="53"/>
      <c r="T84" s="29"/>
      <c r="U84" s="29"/>
      <c r="V84" s="29"/>
      <c r="W84" s="29"/>
      <c r="X84" s="29"/>
      <c r="Y84" s="54"/>
      <c r="Z84" s="29"/>
      <c r="AA84" s="29"/>
      <c r="AB84" s="54"/>
    </row>
    <row r="85" spans="4:28" x14ac:dyDescent="0.25">
      <c r="D85" s="53"/>
      <c r="E85" s="53"/>
      <c r="F85" s="53"/>
      <c r="G85" s="29"/>
      <c r="H85" s="29"/>
      <c r="I85" s="29"/>
      <c r="J85" s="53"/>
      <c r="K85" s="53"/>
      <c r="L85" s="53"/>
      <c r="M85" s="29"/>
      <c r="N85" s="29"/>
      <c r="O85" s="29"/>
      <c r="Q85" s="53"/>
      <c r="R85" s="53"/>
      <c r="S85" s="53"/>
      <c r="T85" s="29"/>
      <c r="U85" s="29"/>
      <c r="V85" s="29"/>
      <c r="W85" s="29"/>
      <c r="X85" s="29"/>
      <c r="Y85" s="54"/>
      <c r="Z85" s="29"/>
      <c r="AA85" s="29"/>
      <c r="AB85" s="54"/>
    </row>
    <row r="86" spans="4:28" x14ac:dyDescent="0.25">
      <c r="D86" s="53"/>
      <c r="E86" s="53"/>
      <c r="F86" s="53"/>
      <c r="G86" s="29"/>
      <c r="H86" s="29"/>
      <c r="I86" s="29"/>
      <c r="J86" s="53"/>
      <c r="K86" s="53"/>
      <c r="L86" s="53"/>
      <c r="M86" s="29"/>
      <c r="N86" s="29"/>
      <c r="O86" s="29"/>
      <c r="Q86" s="53"/>
      <c r="R86" s="53"/>
      <c r="S86" s="53"/>
      <c r="T86" s="29"/>
      <c r="U86" s="29"/>
      <c r="V86" s="29"/>
      <c r="W86" s="29"/>
      <c r="X86" s="29"/>
      <c r="Y86" s="54"/>
      <c r="Z86" s="29"/>
      <c r="AA86" s="29"/>
      <c r="AB86" s="54"/>
    </row>
    <row r="87" spans="4:28" x14ac:dyDescent="0.25">
      <c r="D87" s="53"/>
      <c r="E87" s="53"/>
      <c r="F87" s="53"/>
      <c r="G87" s="29"/>
      <c r="H87" s="29"/>
      <c r="I87" s="29"/>
      <c r="J87" s="53"/>
      <c r="K87" s="53"/>
      <c r="L87" s="53"/>
      <c r="M87" s="29"/>
      <c r="N87" s="29"/>
      <c r="O87" s="29"/>
      <c r="Q87" s="53"/>
      <c r="R87" s="53"/>
      <c r="S87" s="53"/>
      <c r="T87" s="29"/>
      <c r="U87" s="29"/>
      <c r="V87" s="29"/>
      <c r="W87" s="29"/>
      <c r="X87" s="29"/>
      <c r="Y87" s="54"/>
      <c r="Z87" s="29"/>
      <c r="AA87" s="29"/>
      <c r="AB87" s="54"/>
    </row>
    <row r="88" spans="4:28" x14ac:dyDescent="0.25">
      <c r="D88" s="53"/>
      <c r="E88" s="53"/>
      <c r="F88" s="53"/>
      <c r="G88" s="29"/>
      <c r="H88" s="29"/>
      <c r="I88" s="29"/>
      <c r="J88" s="53"/>
      <c r="K88" s="53"/>
      <c r="L88" s="53"/>
      <c r="M88" s="29"/>
      <c r="N88" s="29"/>
      <c r="O88" s="29"/>
      <c r="Q88" s="53"/>
      <c r="R88" s="53"/>
      <c r="S88" s="53"/>
      <c r="T88" s="29"/>
      <c r="U88" s="29"/>
      <c r="V88" s="29"/>
      <c r="W88" s="29"/>
      <c r="X88" s="29"/>
      <c r="Y88" s="54"/>
      <c r="Z88" s="29"/>
      <c r="AA88" s="29"/>
      <c r="AB88" s="54"/>
    </row>
    <row r="89" spans="4:28" x14ac:dyDescent="0.25">
      <c r="D89" s="53"/>
      <c r="E89" s="53"/>
      <c r="F89" s="53"/>
      <c r="G89" s="29"/>
      <c r="H89" s="29"/>
      <c r="I89" s="29"/>
      <c r="J89" s="53"/>
      <c r="K89" s="53"/>
      <c r="L89" s="53"/>
      <c r="M89" s="29"/>
      <c r="N89" s="29"/>
      <c r="O89" s="29"/>
      <c r="Q89" s="53"/>
      <c r="R89" s="53"/>
      <c r="S89" s="53"/>
      <c r="T89" s="29"/>
      <c r="U89" s="29"/>
      <c r="V89" s="29"/>
      <c r="W89" s="29"/>
      <c r="X89" s="29"/>
      <c r="Y89" s="54"/>
      <c r="Z89" s="29"/>
      <c r="AA89" s="29"/>
      <c r="AB89" s="54"/>
    </row>
    <row r="90" spans="4:28" x14ac:dyDescent="0.25">
      <c r="D90" s="53"/>
      <c r="E90" s="53"/>
      <c r="F90" s="53"/>
      <c r="G90" s="29"/>
      <c r="H90" s="29"/>
      <c r="I90" s="29"/>
      <c r="J90" s="53"/>
      <c r="K90" s="53"/>
      <c r="L90" s="53"/>
      <c r="M90" s="29"/>
      <c r="N90" s="29"/>
      <c r="O90" s="29"/>
      <c r="Q90" s="53"/>
      <c r="R90" s="53"/>
      <c r="S90" s="53"/>
      <c r="T90" s="29"/>
      <c r="U90" s="29"/>
      <c r="V90" s="29"/>
      <c r="W90" s="29"/>
      <c r="X90" s="29"/>
      <c r="Y90" s="54"/>
      <c r="Z90" s="29"/>
      <c r="AA90" s="29"/>
      <c r="AB90" s="54"/>
    </row>
    <row r="91" spans="4:28" x14ac:dyDescent="0.25">
      <c r="D91" s="53"/>
      <c r="E91" s="53"/>
      <c r="F91" s="53"/>
      <c r="G91" s="29"/>
      <c r="H91" s="29"/>
      <c r="I91" s="29"/>
      <c r="J91" s="53"/>
      <c r="K91" s="53"/>
      <c r="L91" s="53"/>
      <c r="M91" s="29"/>
      <c r="N91" s="29"/>
      <c r="O91" s="29"/>
      <c r="Q91" s="53"/>
      <c r="R91" s="53"/>
      <c r="S91" s="53"/>
      <c r="T91" s="29"/>
      <c r="U91" s="29"/>
      <c r="V91" s="29"/>
      <c r="W91" s="29"/>
      <c r="X91" s="29"/>
      <c r="Y91" s="54"/>
      <c r="Z91" s="29"/>
      <c r="AA91" s="29"/>
      <c r="AB91" s="54"/>
    </row>
    <row r="92" spans="4:28" x14ac:dyDescent="0.25">
      <c r="D92" s="53"/>
      <c r="E92" s="53"/>
      <c r="F92" s="53"/>
      <c r="G92" s="29"/>
      <c r="H92" s="29"/>
      <c r="I92" s="29"/>
      <c r="J92" s="53"/>
      <c r="K92" s="53"/>
      <c r="L92" s="53"/>
      <c r="M92" s="29"/>
      <c r="N92" s="29"/>
      <c r="O92" s="29"/>
      <c r="Q92" s="53"/>
      <c r="R92" s="53"/>
      <c r="S92" s="53"/>
      <c r="T92" s="29"/>
      <c r="U92" s="29"/>
      <c r="V92" s="29"/>
      <c r="W92" s="29"/>
      <c r="X92" s="29"/>
      <c r="Y92" s="54"/>
      <c r="Z92" s="29"/>
      <c r="AA92" s="29"/>
      <c r="AB92" s="54"/>
    </row>
  </sheetData>
  <sheetProtection algorithmName="SHA-512" hashValue="1/UN+r+PG/prRUkBFIaUnoiGlltATiF24R+oZ6vcxHFJAGESRAGtrO7ynBn0C2QEQwgVBB0mIOxoeNyS5Xwj7w==" saltValue="DUROGxOIJPKjjoPZhU0ZQw==" spinCount="100000" sheet="1" objects="1" scenarios="1"/>
  <mergeCells count="19">
    <mergeCell ref="P8:V8"/>
    <mergeCell ref="W7:W8"/>
    <mergeCell ref="X7:X8"/>
    <mergeCell ref="Y7:Y8"/>
    <mergeCell ref="Z7:Z8"/>
    <mergeCell ref="AA7:AA8"/>
    <mergeCell ref="AB7:AB8"/>
    <mergeCell ref="A1:Y1"/>
    <mergeCell ref="P5:V6"/>
    <mergeCell ref="W5:AB5"/>
    <mergeCell ref="W6:Y6"/>
    <mergeCell ref="Z6:AB6"/>
    <mergeCell ref="A5:A8"/>
    <mergeCell ref="B5:B8"/>
    <mergeCell ref="C5:C8"/>
    <mergeCell ref="D5:I6"/>
    <mergeCell ref="J5:O6"/>
    <mergeCell ref="D8:I8"/>
    <mergeCell ref="J8:O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24</xdr:col>
                    <xdr:colOff>556260</xdr:colOff>
                    <xdr:row>0</xdr:row>
                    <xdr:rowOff>0</xdr:rowOff>
                  </from>
                  <to>
                    <xdr:col>25</xdr:col>
                    <xdr:colOff>868680</xdr:colOff>
                    <xdr:row>1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B1:P48"/>
  <sheetViews>
    <sheetView showGridLines="0" zoomScale="115" zoomScaleNormal="115" workbookViewId="0">
      <selection activeCell="I35" sqref="I35"/>
    </sheetView>
  </sheetViews>
  <sheetFormatPr defaultColWidth="9.109375" defaultRowHeight="12" x14ac:dyDescent="0.25"/>
  <cols>
    <col min="1" max="2" width="9.109375" style="7"/>
    <col min="3" max="3" width="32.88671875" style="7" customWidth="1"/>
    <col min="4" max="4" width="30.88671875" style="7" bestFit="1" customWidth="1"/>
    <col min="5" max="5" width="3.88671875" style="7" customWidth="1"/>
    <col min="6" max="16384" width="9.109375" style="7"/>
  </cols>
  <sheetData>
    <row r="1" spans="2:16" x14ac:dyDescent="0.25">
      <c r="I1" s="7">
        <v>1</v>
      </c>
      <c r="J1" s="7" t="str">
        <f>IF(I1=2,"ENG","UA")</f>
        <v>UA</v>
      </c>
      <c r="K1" s="8" t="str">
        <f>IF($J$1="ENG","Змінити мову тут","Change language here")</f>
        <v>Change language here</v>
      </c>
    </row>
    <row r="2" spans="2:16" ht="14.4" x14ac:dyDescent="0.3">
      <c r="D2" s="18"/>
      <c r="M2" s="9"/>
      <c r="N2" s="9"/>
      <c r="O2" s="9"/>
      <c r="P2" s="10" t="s">
        <v>3</v>
      </c>
    </row>
    <row r="3" spans="2:16" x14ac:dyDescent="0.25">
      <c r="M3" s="9"/>
      <c r="N3" s="9"/>
      <c r="O3" s="9"/>
      <c r="P3" s="11" t="s">
        <v>4</v>
      </c>
    </row>
    <row r="4" spans="2:16" x14ac:dyDescent="0.25">
      <c r="B4" s="7" t="s">
        <v>1</v>
      </c>
      <c r="C4" s="7" t="s">
        <v>0</v>
      </c>
      <c r="M4" s="9"/>
      <c r="N4" s="9"/>
      <c r="O4" s="9"/>
      <c r="P4" s="9"/>
    </row>
    <row r="5" spans="2:16" x14ac:dyDescent="0.25">
      <c r="B5" s="7">
        <v>29</v>
      </c>
      <c r="C5" s="7" t="s">
        <v>8</v>
      </c>
      <c r="D5" s="7" t="s">
        <v>46</v>
      </c>
      <c r="F5" s="7" t="str">
        <f>IF($J$1="ENG",D5,C5)</f>
        <v>Банк Альянс</v>
      </c>
      <c r="I5" s="7" t="s">
        <v>8</v>
      </c>
    </row>
    <row r="6" spans="2:16" x14ac:dyDescent="0.25">
      <c r="B6" s="7">
        <v>43</v>
      </c>
      <c r="C6" s="7" t="s">
        <v>9</v>
      </c>
      <c r="D6" s="7" t="s">
        <v>47</v>
      </c>
      <c r="F6" s="7" t="str">
        <f t="shared" ref="F6:F44" si="0">IF($J$1="ENG",D6,C6)</f>
        <v>Альтбанк</v>
      </c>
      <c r="I6" s="7" t="s">
        <v>9</v>
      </c>
    </row>
    <row r="7" spans="2:16" x14ac:dyDescent="0.25">
      <c r="B7" s="7">
        <v>49</v>
      </c>
      <c r="C7" s="7" t="s">
        <v>2</v>
      </c>
      <c r="D7" s="7" t="s">
        <v>7</v>
      </c>
      <c r="F7" s="7" t="str">
        <f>IF($J$1="ENG",D7,C7)</f>
        <v>Полікомбанк</v>
      </c>
      <c r="I7" s="7" t="s">
        <v>2</v>
      </c>
      <c r="M7" s="12"/>
      <c r="N7" s="12"/>
      <c r="O7" s="13"/>
    </row>
    <row r="8" spans="2:16" x14ac:dyDescent="0.25">
      <c r="B8" s="7">
        <v>72</v>
      </c>
      <c r="C8" s="7" t="s">
        <v>10</v>
      </c>
      <c r="D8" s="7" t="s">
        <v>48</v>
      </c>
      <c r="F8" s="7" t="str">
        <f t="shared" si="0"/>
        <v>Банк Фамільний</v>
      </c>
      <c r="I8" s="7" t="s">
        <v>10</v>
      </c>
      <c r="M8" s="12"/>
      <c r="N8" s="12"/>
      <c r="O8" s="13"/>
    </row>
    <row r="9" spans="2:16" x14ac:dyDescent="0.25">
      <c r="B9" s="7">
        <v>95</v>
      </c>
      <c r="C9" s="7" t="s">
        <v>11</v>
      </c>
      <c r="D9" s="7" t="s">
        <v>49</v>
      </c>
      <c r="F9" s="7" t="str">
        <f t="shared" si="0"/>
        <v>Оксі Банк</v>
      </c>
      <c r="I9" s="7" t="s">
        <v>11</v>
      </c>
      <c r="M9" s="12"/>
      <c r="N9" s="14"/>
      <c r="O9" s="13"/>
    </row>
    <row r="10" spans="2:16" x14ac:dyDescent="0.25">
      <c r="B10" s="7">
        <v>101</v>
      </c>
      <c r="C10" s="7" t="s">
        <v>12</v>
      </c>
      <c r="D10" s="7" t="s">
        <v>50</v>
      </c>
      <c r="F10" s="7" t="str">
        <f t="shared" si="0"/>
        <v>Індустріалбанк</v>
      </c>
      <c r="I10" s="7" t="s">
        <v>12</v>
      </c>
      <c r="M10" s="12"/>
      <c r="N10" s="14"/>
      <c r="O10" s="13"/>
    </row>
    <row r="11" spans="2:16" x14ac:dyDescent="0.25">
      <c r="B11" s="7">
        <v>113</v>
      </c>
      <c r="C11" s="7" t="s">
        <v>13</v>
      </c>
      <c r="D11" s="7" t="s">
        <v>51</v>
      </c>
      <c r="F11" s="7" t="str">
        <f t="shared" si="0"/>
        <v>Полтава-банк</v>
      </c>
      <c r="I11" s="7" t="s">
        <v>13</v>
      </c>
      <c r="M11" s="12"/>
      <c r="N11" s="14"/>
      <c r="O11" s="13"/>
    </row>
    <row r="12" spans="2:16" x14ac:dyDescent="0.25">
      <c r="B12" s="7">
        <v>123</v>
      </c>
      <c r="C12" s="7" t="s">
        <v>14</v>
      </c>
      <c r="D12" s="7" t="s">
        <v>52</v>
      </c>
      <c r="F12" s="7" t="str">
        <f t="shared" si="0"/>
        <v>Грант</v>
      </c>
      <c r="I12" s="7" t="s">
        <v>14</v>
      </c>
      <c r="M12" s="12"/>
      <c r="N12" s="14"/>
      <c r="O12" s="13"/>
    </row>
    <row r="13" spans="2:16" x14ac:dyDescent="0.25">
      <c r="B13" s="7">
        <v>128</v>
      </c>
      <c r="C13" s="7" t="s">
        <v>15</v>
      </c>
      <c r="D13" s="7" t="s">
        <v>53</v>
      </c>
      <c r="F13" s="7" t="str">
        <f t="shared" si="0"/>
        <v>Скай Банк</v>
      </c>
      <c r="I13" s="7" t="s">
        <v>15</v>
      </c>
      <c r="M13" s="12"/>
      <c r="N13" s="12"/>
      <c r="O13" s="13"/>
    </row>
    <row r="14" spans="2:16" x14ac:dyDescent="0.25">
      <c r="B14" s="7">
        <v>129</v>
      </c>
      <c r="C14" s="7" t="s">
        <v>16</v>
      </c>
      <c r="D14" s="7" t="s">
        <v>54</v>
      </c>
      <c r="F14" s="7" t="str">
        <f t="shared" si="0"/>
        <v>БТА Банк</v>
      </c>
      <c r="I14" s="7" t="s">
        <v>16</v>
      </c>
      <c r="M14" s="12"/>
      <c r="N14" s="12"/>
      <c r="O14" s="13"/>
    </row>
    <row r="15" spans="2:16" x14ac:dyDescent="0.25">
      <c r="B15" s="7">
        <v>133</v>
      </c>
      <c r="C15" s="7" t="s">
        <v>17</v>
      </c>
      <c r="D15" s="7" t="s">
        <v>55</v>
      </c>
      <c r="F15" s="7" t="str">
        <f t="shared" si="0"/>
        <v>Асвіо Банк</v>
      </c>
      <c r="I15" s="7" t="s">
        <v>17</v>
      </c>
      <c r="M15" s="12"/>
      <c r="N15" s="12"/>
      <c r="O15" s="13"/>
    </row>
    <row r="16" spans="2:16" x14ac:dyDescent="0.25">
      <c r="B16" s="7">
        <v>142</v>
      </c>
      <c r="C16" s="7" t="s">
        <v>18</v>
      </c>
      <c r="D16" s="7" t="s">
        <v>56</v>
      </c>
      <c r="F16" s="7" t="str">
        <f t="shared" si="0"/>
        <v>Ідея Банк</v>
      </c>
      <c r="I16" s="7" t="s">
        <v>18</v>
      </c>
      <c r="M16" s="12"/>
      <c r="N16" s="12"/>
      <c r="O16" s="13"/>
    </row>
    <row r="17" spans="2:15" x14ac:dyDescent="0.25">
      <c r="B17" s="7">
        <v>146</v>
      </c>
      <c r="C17" s="7" t="s">
        <v>19</v>
      </c>
      <c r="D17" s="7" t="s">
        <v>57</v>
      </c>
      <c r="F17" s="7" t="str">
        <f t="shared" si="0"/>
        <v xml:space="preserve">Український Капітал </v>
      </c>
      <c r="I17" s="7" t="s">
        <v>19</v>
      </c>
      <c r="M17" s="12"/>
      <c r="N17" s="12"/>
      <c r="O17" s="13"/>
    </row>
    <row r="18" spans="2:15" x14ac:dyDescent="0.25">
      <c r="B18" s="7">
        <v>205</v>
      </c>
      <c r="C18" s="7" t="s">
        <v>20</v>
      </c>
      <c r="D18" s="7" t="s">
        <v>5</v>
      </c>
      <c r="F18" s="7" t="str">
        <f t="shared" si="0"/>
        <v>МетаБанк</v>
      </c>
      <c r="I18" s="7" t="s">
        <v>20</v>
      </c>
      <c r="M18" s="12"/>
      <c r="N18" s="12"/>
      <c r="O18" s="13"/>
    </row>
    <row r="19" spans="2:15" x14ac:dyDescent="0.25">
      <c r="B19" s="7">
        <v>231</v>
      </c>
      <c r="C19" s="7" t="s">
        <v>21</v>
      </c>
      <c r="D19" s="7" t="s">
        <v>58</v>
      </c>
      <c r="F19" s="7" t="str">
        <f t="shared" si="0"/>
        <v>Юнекс Банк</v>
      </c>
      <c r="I19" s="7" t="s">
        <v>21</v>
      </c>
      <c r="M19" s="12"/>
      <c r="N19" s="12"/>
      <c r="O19" s="13"/>
    </row>
    <row r="20" spans="2:15" x14ac:dyDescent="0.25">
      <c r="B20" s="7">
        <v>240</v>
      </c>
      <c r="C20" s="7" t="s">
        <v>22</v>
      </c>
      <c r="D20" s="7" t="s">
        <v>59</v>
      </c>
      <c r="F20" s="7" t="str">
        <f t="shared" si="0"/>
        <v>Комінбанк</v>
      </c>
      <c r="I20" s="7" t="s">
        <v>22</v>
      </c>
      <c r="M20" s="12"/>
      <c r="N20" s="12"/>
      <c r="O20" s="13"/>
    </row>
    <row r="21" spans="2:15" x14ac:dyDescent="0.25">
      <c r="B21" s="7">
        <v>251</v>
      </c>
      <c r="C21" s="7" t="s">
        <v>23</v>
      </c>
      <c r="D21" s="7" t="s">
        <v>60</v>
      </c>
      <c r="F21" s="7" t="str">
        <f t="shared" si="0"/>
        <v>Піреус Банк МКБ</v>
      </c>
      <c r="I21" s="7" t="s">
        <v>23</v>
      </c>
      <c r="M21" s="12"/>
      <c r="N21" s="12"/>
      <c r="O21" s="13"/>
    </row>
    <row r="22" spans="2:15" x14ac:dyDescent="0.25">
      <c r="B22" s="7">
        <v>286</v>
      </c>
      <c r="C22" s="7" t="s">
        <v>24</v>
      </c>
      <c r="D22" s="7" t="s">
        <v>61</v>
      </c>
      <c r="F22" s="7" t="str">
        <f t="shared" si="0"/>
        <v>Радабанк</v>
      </c>
      <c r="I22" s="7" t="s">
        <v>24</v>
      </c>
      <c r="M22" s="12"/>
      <c r="N22" s="12"/>
      <c r="O22" s="13"/>
    </row>
    <row r="23" spans="2:15" x14ac:dyDescent="0.25">
      <c r="B23" s="7">
        <v>288</v>
      </c>
      <c r="C23" s="7" t="s">
        <v>25</v>
      </c>
      <c r="D23" s="7" t="s">
        <v>62</v>
      </c>
      <c r="F23" s="7" t="str">
        <f t="shared" si="0"/>
        <v>Кліринговий Дім</v>
      </c>
      <c r="I23" s="7" t="s">
        <v>25</v>
      </c>
      <c r="M23" s="12"/>
      <c r="N23" s="15"/>
      <c r="O23" s="13"/>
    </row>
    <row r="24" spans="2:15" x14ac:dyDescent="0.25">
      <c r="B24" s="7">
        <v>290</v>
      </c>
      <c r="C24" s="7" t="s">
        <v>26</v>
      </c>
      <c r="D24" s="7" t="s">
        <v>63</v>
      </c>
      <c r="F24" s="7" t="str">
        <f t="shared" si="0"/>
        <v>Перший Інвестиційний Банк</v>
      </c>
      <c r="I24" s="7" t="s">
        <v>26</v>
      </c>
      <c r="M24" s="12"/>
      <c r="N24" s="12"/>
      <c r="O24" s="13"/>
    </row>
    <row r="25" spans="2:15" x14ac:dyDescent="0.25">
      <c r="B25" s="7">
        <v>295</v>
      </c>
      <c r="C25" s="7" t="s">
        <v>27</v>
      </c>
      <c r="D25" s="7" t="s">
        <v>64</v>
      </c>
      <c r="F25" s="7" t="str">
        <f t="shared" si="0"/>
        <v>ІНГ Банк Україна</v>
      </c>
      <c r="I25" s="7" t="s">
        <v>27</v>
      </c>
      <c r="M25" s="12"/>
      <c r="N25" s="12"/>
      <c r="O25" s="13"/>
    </row>
    <row r="26" spans="2:15" x14ac:dyDescent="0.25">
      <c r="B26" s="7">
        <v>297</v>
      </c>
      <c r="C26" s="7" t="s">
        <v>28</v>
      </c>
      <c r="D26" s="7" t="s">
        <v>65</v>
      </c>
      <c r="F26" s="7" t="str">
        <f t="shared" si="0"/>
        <v>Сітібанк</v>
      </c>
      <c r="I26" s="7" t="s">
        <v>28</v>
      </c>
      <c r="M26" s="12"/>
      <c r="N26" s="12"/>
      <c r="O26" s="13"/>
    </row>
    <row r="27" spans="2:15" x14ac:dyDescent="0.25">
      <c r="B27" s="7">
        <v>311</v>
      </c>
      <c r="C27" s="7" t="s">
        <v>29</v>
      </c>
      <c r="D27" s="7" t="s">
        <v>66</v>
      </c>
      <c r="F27" s="7" t="str">
        <f t="shared" si="0"/>
        <v>Банк Траст-капітал</v>
      </c>
      <c r="I27" s="7" t="s">
        <v>29</v>
      </c>
      <c r="M27" s="12"/>
      <c r="N27" s="12"/>
      <c r="O27" s="13"/>
    </row>
    <row r="28" spans="2:15" x14ac:dyDescent="0.25">
      <c r="B28" s="7">
        <v>313</v>
      </c>
      <c r="C28" s="7" t="s">
        <v>30</v>
      </c>
      <c r="D28" s="7" t="s">
        <v>67</v>
      </c>
      <c r="F28" s="7" t="str">
        <f t="shared" si="0"/>
        <v>УБРР</v>
      </c>
      <c r="I28" s="7" t="s">
        <v>30</v>
      </c>
      <c r="M28" s="12"/>
      <c r="N28" s="12"/>
      <c r="O28" s="13"/>
    </row>
    <row r="29" spans="2:15" x14ac:dyDescent="0.25">
      <c r="B29" s="7">
        <v>320</v>
      </c>
      <c r="C29" s="7" t="s">
        <v>31</v>
      </c>
      <c r="D29" s="7" t="s">
        <v>68</v>
      </c>
      <c r="F29" s="7" t="str">
        <f t="shared" si="0"/>
        <v>Бізбанк</v>
      </c>
      <c r="I29" s="7" t="s">
        <v>31</v>
      </c>
      <c r="M29" s="12"/>
      <c r="N29" s="12"/>
      <c r="O29" s="13"/>
    </row>
    <row r="30" spans="2:15" x14ac:dyDescent="0.25">
      <c r="B30" s="7">
        <v>329</v>
      </c>
      <c r="C30" s="7" t="s">
        <v>32</v>
      </c>
      <c r="D30" s="7" t="s">
        <v>69</v>
      </c>
      <c r="F30" s="7" t="str">
        <f t="shared" si="0"/>
        <v>Нексент Банк</v>
      </c>
      <c r="I30" s="7" t="s">
        <v>32</v>
      </c>
      <c r="M30" s="12"/>
      <c r="N30" s="12"/>
      <c r="O30" s="13"/>
    </row>
    <row r="31" spans="2:15" x14ac:dyDescent="0.25">
      <c r="B31" s="7">
        <v>331</v>
      </c>
      <c r="C31" s="7" t="s">
        <v>33</v>
      </c>
      <c r="D31" s="7" t="s">
        <v>70</v>
      </c>
      <c r="F31" s="7" t="str">
        <f t="shared" si="0"/>
        <v>Кредитвест Банк</v>
      </c>
      <c r="I31" s="7" t="s">
        <v>33</v>
      </c>
      <c r="M31" s="12"/>
      <c r="N31" s="12"/>
      <c r="O31" s="13"/>
    </row>
    <row r="32" spans="2:15" x14ac:dyDescent="0.25">
      <c r="B32" s="7">
        <v>381</v>
      </c>
      <c r="C32" s="7" t="s">
        <v>34</v>
      </c>
      <c r="D32" s="7" t="s">
        <v>71</v>
      </c>
      <c r="F32" s="7" t="str">
        <f t="shared" si="0"/>
        <v>Мотор-банк</v>
      </c>
      <c r="I32" s="7" t="s">
        <v>34</v>
      </c>
      <c r="M32" s="12"/>
      <c r="N32" s="12"/>
      <c r="O32" s="13"/>
    </row>
    <row r="33" spans="2:15" x14ac:dyDescent="0.25">
      <c r="B33" s="7">
        <v>386</v>
      </c>
      <c r="C33" s="7" t="s">
        <v>35</v>
      </c>
      <c r="D33" s="7" t="s">
        <v>72</v>
      </c>
      <c r="F33" s="7" t="str">
        <f t="shared" si="0"/>
        <v>Глобус</v>
      </c>
      <c r="I33" s="7" t="s">
        <v>35</v>
      </c>
      <c r="M33" s="12"/>
      <c r="N33" s="15"/>
      <c r="O33" s="13"/>
    </row>
    <row r="34" spans="2:15" x14ac:dyDescent="0.25">
      <c r="B34" s="7">
        <v>387</v>
      </c>
      <c r="C34" s="7" t="s">
        <v>74</v>
      </c>
      <c r="D34" s="7" t="s">
        <v>73</v>
      </c>
      <c r="F34" s="7" t="str">
        <f t="shared" si="0"/>
        <v>АП Банк</v>
      </c>
      <c r="I34" s="7" t="s">
        <v>74</v>
      </c>
      <c r="M34" s="12"/>
      <c r="N34" s="12"/>
      <c r="O34" s="13"/>
    </row>
    <row r="35" spans="2:15" x14ac:dyDescent="0.25">
      <c r="B35" s="7">
        <v>389</v>
      </c>
      <c r="C35" s="7" t="s">
        <v>36</v>
      </c>
      <c r="D35" s="7" t="s">
        <v>75</v>
      </c>
      <c r="F35" s="7" t="str">
        <f t="shared" si="0"/>
        <v>МІБ</v>
      </c>
      <c r="I35" s="7" t="s">
        <v>36</v>
      </c>
      <c r="M35" s="16"/>
      <c r="N35" s="16"/>
      <c r="O35" s="13"/>
    </row>
    <row r="36" spans="2:15" x14ac:dyDescent="0.25">
      <c r="B36" s="7">
        <v>392</v>
      </c>
      <c r="C36" s="7" t="s">
        <v>37</v>
      </c>
      <c r="D36" s="7" t="s">
        <v>76</v>
      </c>
      <c r="F36" s="7" t="str">
        <f t="shared" si="0"/>
        <v>Акордбанк</v>
      </c>
      <c r="I36" s="7" t="s">
        <v>37</v>
      </c>
      <c r="M36" s="16"/>
      <c r="N36" s="16"/>
      <c r="O36" s="13"/>
    </row>
    <row r="37" spans="2:15" x14ac:dyDescent="0.25">
      <c r="B37" s="7">
        <v>394</v>
      </c>
      <c r="C37" s="7" t="s">
        <v>38</v>
      </c>
      <c r="D37" s="7" t="s">
        <v>77</v>
      </c>
      <c r="F37" s="7" t="str">
        <f t="shared" si="0"/>
        <v>Банк 3/4</v>
      </c>
      <c r="I37" s="7" t="s">
        <v>38</v>
      </c>
      <c r="M37" s="16"/>
      <c r="N37" s="16"/>
      <c r="O37" s="13"/>
    </row>
    <row r="38" spans="2:15" x14ac:dyDescent="0.25">
      <c r="B38" s="7">
        <v>395</v>
      </c>
      <c r="C38" s="7" t="s">
        <v>39</v>
      </c>
      <c r="D38" s="7" t="s">
        <v>78</v>
      </c>
      <c r="F38" s="7" t="str">
        <f t="shared" si="0"/>
        <v>ЄПБ</v>
      </c>
      <c r="I38" s="7" t="s">
        <v>39</v>
      </c>
      <c r="M38" s="16"/>
      <c r="N38" s="16"/>
      <c r="O38" s="13"/>
    </row>
    <row r="39" spans="2:15" x14ac:dyDescent="0.25">
      <c r="B39" s="7">
        <v>407</v>
      </c>
      <c r="C39" s="7" t="s">
        <v>40</v>
      </c>
      <c r="D39" s="7" t="s">
        <v>79</v>
      </c>
      <c r="F39" s="7" t="str">
        <f t="shared" si="0"/>
        <v>Дойче Банк ДБУ</v>
      </c>
      <c r="I39" s="7" t="s">
        <v>40</v>
      </c>
      <c r="M39" s="16"/>
      <c r="N39" s="16"/>
      <c r="O39" s="13"/>
    </row>
    <row r="40" spans="2:15" x14ac:dyDescent="0.25">
      <c r="B40" s="7">
        <v>455</v>
      </c>
      <c r="C40" s="7" t="s">
        <v>41</v>
      </c>
      <c r="D40" s="7" t="s">
        <v>80</v>
      </c>
      <c r="F40" s="7" t="str">
        <f t="shared" si="0"/>
        <v>СЕБ Корпоративний Банк</v>
      </c>
      <c r="I40" s="7" t="s">
        <v>41</v>
      </c>
      <c r="M40" s="16"/>
      <c r="N40" s="16"/>
      <c r="O40" s="13"/>
    </row>
    <row r="41" spans="2:15" x14ac:dyDescent="0.25">
      <c r="B41" s="7">
        <v>553</v>
      </c>
      <c r="C41" s="7" t="s">
        <v>42</v>
      </c>
      <c r="D41" s="7" t="s">
        <v>81</v>
      </c>
      <c r="F41" s="7" t="str">
        <f t="shared" si="0"/>
        <v>Банк Авангард</v>
      </c>
      <c r="I41" s="7" t="s">
        <v>42</v>
      </c>
      <c r="M41" s="16"/>
      <c r="N41" s="16"/>
      <c r="O41" s="13"/>
    </row>
    <row r="42" spans="2:15" x14ac:dyDescent="0.25">
      <c r="B42" s="7">
        <v>634</v>
      </c>
      <c r="C42" s="7" t="s">
        <v>43</v>
      </c>
      <c r="D42" s="7" t="s">
        <v>6</v>
      </c>
      <c r="F42" s="7" t="str">
        <f t="shared" si="0"/>
        <v>Портал</v>
      </c>
      <c r="I42" s="7" t="s">
        <v>43</v>
      </c>
      <c r="M42" s="16"/>
      <c r="N42" s="16"/>
      <c r="O42" s="13"/>
    </row>
    <row r="43" spans="2:15" x14ac:dyDescent="0.25">
      <c r="B43" s="7">
        <v>694</v>
      </c>
      <c r="C43" s="7" t="s">
        <v>44</v>
      </c>
      <c r="D43" s="7" t="s">
        <v>82</v>
      </c>
      <c r="F43" s="7" t="str">
        <f t="shared" si="0"/>
        <v>Кристалбанк</v>
      </c>
      <c r="I43" s="7" t="s">
        <v>44</v>
      </c>
      <c r="M43" s="16"/>
      <c r="N43" s="16"/>
      <c r="O43" s="13"/>
    </row>
    <row r="44" spans="2:15" x14ac:dyDescent="0.25">
      <c r="B44" s="7">
        <v>774</v>
      </c>
      <c r="C44" s="7" t="s">
        <v>45</v>
      </c>
      <c r="D44" s="7" t="s">
        <v>83</v>
      </c>
      <c r="F44" s="7" t="str">
        <f t="shared" si="0"/>
        <v>РВС Банк</v>
      </c>
      <c r="I44" s="7" t="s">
        <v>45</v>
      </c>
      <c r="M44" s="16"/>
      <c r="N44" s="16"/>
      <c r="O44" s="13"/>
    </row>
    <row r="45" spans="2:15" x14ac:dyDescent="0.25">
      <c r="M45" s="16"/>
      <c r="N45" s="16"/>
      <c r="O45" s="13"/>
    </row>
    <row r="46" spans="2:15" x14ac:dyDescent="0.25">
      <c r="M46" s="16"/>
      <c r="N46" s="16"/>
      <c r="O46" s="13"/>
    </row>
    <row r="47" spans="2:15" x14ac:dyDescent="0.25">
      <c r="M47" s="17"/>
      <c r="N47" s="17"/>
      <c r="O47" s="17"/>
    </row>
    <row r="48" spans="2:15" x14ac:dyDescent="0.25">
      <c r="M48" s="17"/>
      <c r="N48" s="17"/>
      <c r="O48" s="17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8</xdr:col>
                    <xdr:colOff>121920</xdr:colOff>
                    <xdr:row>0</xdr:row>
                    <xdr:rowOff>0</xdr:rowOff>
                  </from>
                  <to>
                    <xdr:col>10</xdr:col>
                    <xdr:colOff>121920</xdr:colOff>
                    <xdr:row>1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ОцінкаСтійкості (AQR)</vt:lpstr>
      <vt:lpstr>tech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Пріндин Тарас Йосифович</dc:creator>
  <cp:lastModifiedBy>Дробязгін Максим Борисович</cp:lastModifiedBy>
  <dcterms:created xsi:type="dcterms:W3CDTF">2015-06-05T18:19:34Z</dcterms:created>
  <dcterms:modified xsi:type="dcterms:W3CDTF">2025-12-29T15:02:10Z</dcterms:modified>
</cp:coreProperties>
</file>