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315"/>
  </bookViews>
  <sheets>
    <sheet name="1" sheetId="3" r:id="rId1"/>
    <sheet name="1.1" sheetId="10" r:id="rId2"/>
    <sheet name="1.2 " sheetId="15" r:id="rId3"/>
    <sheet name="1.3" sheetId="12" r:id="rId4"/>
    <sheet name="1.4" sheetId="1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__tab06" localSheetId="2">#REF!</definedName>
    <definedName name="__tab06">#REF!</definedName>
    <definedName name="__tab07" localSheetId="2">#REF!</definedName>
    <definedName name="__tab07">#REF!</definedName>
    <definedName name="__Tab1" localSheetId="2">#REF!</definedName>
    <definedName name="__Tab1">#REF!</definedName>
    <definedName name="__UKR1" localSheetId="2">#REF!</definedName>
    <definedName name="__UKR1">#REF!</definedName>
    <definedName name="__UKR2" localSheetId="2">#REF!</definedName>
    <definedName name="__UKR2">#REF!</definedName>
    <definedName name="__UKR3" localSheetId="2">#REF!</definedName>
    <definedName name="__UKR3">#REF!</definedName>
    <definedName name="_tab06" localSheetId="2">#REF!</definedName>
    <definedName name="_tab06">#REF!</definedName>
    <definedName name="_tab07" localSheetId="2">#REF!</definedName>
    <definedName name="_tab07">#REF!</definedName>
    <definedName name="_Tab1" localSheetId="2">#REF!</definedName>
    <definedName name="_Tab1">#REF!</definedName>
    <definedName name="_UKR1" localSheetId="2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aa" localSheetId="2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>#REF!</definedName>
    <definedName name="Notes" localSheetId="2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>#REF!</definedName>
    <definedName name="Pilot2" localSheetId="2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>#REF!</definedName>
    <definedName name="Range_InValidResultsStart" localSheetId="2">#REF!</definedName>
    <definedName name="Range_InValidResultsStart">#REF!</definedName>
    <definedName name="Range_NumberofFailuresStart" localSheetId="2">#REF!</definedName>
    <definedName name="Range_NumberofFailuresStart">#REF!</definedName>
    <definedName name="Range_ReportFormName" localSheetId="2">#REF!</definedName>
    <definedName name="Range_ReportFormName">#REF!</definedName>
    <definedName name="Range_ValidationResultsStart" localSheetId="2">#REF!</definedName>
    <definedName name="Range_ValidationResultsStart">#REF!</definedName>
    <definedName name="Range_ValidationRulesStart" localSheetId="2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>#REF!</definedName>
    <definedName name="Test1" localSheetId="2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'1'!$B$1:$K$25</definedName>
    <definedName name="_xlnm.Print_Area" localSheetId="1">'1.1'!$A$2:$BI$41</definedName>
    <definedName name="_xlnm.Print_Area" localSheetId="2">'1.2 '!$A$2:$BI$41</definedName>
    <definedName name="_xlnm.Print_Area" localSheetId="3">'1.3'!$A$2:$BI$40</definedName>
    <definedName name="_xlnm.Print_Area" localSheetId="4">'1.4'!$A$2:$BI$43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Y10" i="13" l="1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34" i="13"/>
  <c r="AY35" i="13"/>
  <c r="AY36" i="13"/>
  <c r="AY37" i="13"/>
  <c r="AY38" i="13"/>
  <c r="AY9" i="13"/>
  <c r="AZ9" i="13"/>
  <c r="BB9" i="13" s="1"/>
  <c r="BA9" i="13"/>
  <c r="AX10" i="13"/>
  <c r="AX11" i="13"/>
  <c r="AX12" i="13"/>
  <c r="AX13" i="13"/>
  <c r="AX14" i="13"/>
  <c r="AX15" i="13"/>
  <c r="AX16" i="13"/>
  <c r="AX17" i="13"/>
  <c r="AX18" i="13"/>
  <c r="AX19" i="13"/>
  <c r="AX20" i="13"/>
  <c r="AX21" i="13"/>
  <c r="AX22" i="13"/>
  <c r="AX23" i="13"/>
  <c r="AX24" i="13"/>
  <c r="AX25" i="13"/>
  <c r="AX26" i="13"/>
  <c r="AX27" i="13"/>
  <c r="AX28" i="13"/>
  <c r="AX29" i="13"/>
  <c r="AX30" i="13"/>
  <c r="AX31" i="13"/>
  <c r="AX32" i="13"/>
  <c r="AX33" i="13"/>
  <c r="AX34" i="13"/>
  <c r="AX35" i="13"/>
  <c r="AX36" i="13"/>
  <c r="AX37" i="13"/>
  <c r="AX38" i="13"/>
  <c r="AX9" i="13"/>
  <c r="AY8" i="13"/>
  <c r="AY7" i="13"/>
  <c r="AX8" i="13"/>
  <c r="AX7" i="13"/>
  <c r="BD9" i="13" l="1"/>
  <c r="BC9" i="13"/>
  <c r="AY10" i="12"/>
  <c r="AY11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24" i="12"/>
  <c r="AY25" i="12"/>
  <c r="AY26" i="12"/>
  <c r="AY27" i="12"/>
  <c r="AY28" i="12"/>
  <c r="AY29" i="12"/>
  <c r="AY30" i="12"/>
  <c r="AY31" i="12"/>
  <c r="AY32" i="12"/>
  <c r="AY33" i="12"/>
  <c r="AY34" i="12"/>
  <c r="AY35" i="12"/>
  <c r="AY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9" i="12"/>
  <c r="AY8" i="12"/>
  <c r="AY7" i="12"/>
  <c r="AX8" i="12"/>
  <c r="AX7" i="12"/>
  <c r="BE9" i="13" l="1"/>
  <c r="BG9" i="13" s="1"/>
  <c r="BF9" i="13"/>
  <c r="AY10" i="15"/>
  <c r="AY11" i="15"/>
  <c r="AY12" i="15"/>
  <c r="AY13" i="15"/>
  <c r="AY14" i="15"/>
  <c r="AY15" i="15"/>
  <c r="AY16" i="15"/>
  <c r="AY17" i="15"/>
  <c r="AY18" i="15"/>
  <c r="AY19" i="15"/>
  <c r="AY20" i="15"/>
  <c r="AY21" i="15"/>
  <c r="AY22" i="15"/>
  <c r="AY23" i="15"/>
  <c r="AY24" i="15"/>
  <c r="AY25" i="15"/>
  <c r="AY26" i="15"/>
  <c r="AY27" i="15"/>
  <c r="AY28" i="15"/>
  <c r="AY29" i="15"/>
  <c r="AY30" i="15"/>
  <c r="AY31" i="15"/>
  <c r="AY32" i="15"/>
  <c r="AY33" i="15"/>
  <c r="AY34" i="15"/>
  <c r="AY35" i="15"/>
  <c r="AY36" i="15"/>
  <c r="AX10" i="15"/>
  <c r="AX11" i="15"/>
  <c r="AX12" i="15"/>
  <c r="AX13" i="15"/>
  <c r="AX14" i="15"/>
  <c r="AX15" i="15"/>
  <c r="AX16" i="15"/>
  <c r="AX17" i="15"/>
  <c r="AX18" i="15"/>
  <c r="AX19" i="15"/>
  <c r="AX20" i="15"/>
  <c r="AX21" i="15"/>
  <c r="AX22" i="15"/>
  <c r="AX23" i="15"/>
  <c r="AX24" i="15"/>
  <c r="AX25" i="15"/>
  <c r="AX26" i="15"/>
  <c r="AX27" i="15"/>
  <c r="AX28" i="15"/>
  <c r="AX29" i="15"/>
  <c r="AX30" i="15"/>
  <c r="AX31" i="15"/>
  <c r="AX32" i="15"/>
  <c r="AX33" i="15"/>
  <c r="AX34" i="15"/>
  <c r="AX35" i="15"/>
  <c r="AX36" i="15"/>
  <c r="AY9" i="15"/>
  <c r="AX9" i="15"/>
  <c r="AY8" i="15"/>
  <c r="AX8" i="15"/>
  <c r="AW7" i="15"/>
  <c r="AW7" i="10"/>
  <c r="AY10" i="10" l="1"/>
  <c r="AY13" i="10"/>
  <c r="AY11" i="10"/>
  <c r="AY12" i="10"/>
  <c r="AY14" i="10"/>
  <c r="AY15" i="10"/>
  <c r="AY16" i="10"/>
  <c r="AY18" i="10"/>
  <c r="AY17" i="10"/>
  <c r="AY19" i="10"/>
  <c r="AY21" i="10"/>
  <c r="AY22" i="10"/>
  <c r="AY20" i="10"/>
  <c r="AY23" i="10"/>
  <c r="AY24" i="10"/>
  <c r="AY25" i="10"/>
  <c r="AY27" i="10"/>
  <c r="AY26" i="10"/>
  <c r="AY28" i="10"/>
  <c r="AY29" i="10"/>
  <c r="AY30" i="10"/>
  <c r="AY31" i="10"/>
  <c r="AY32" i="10"/>
  <c r="AY33" i="10"/>
  <c r="AY34" i="10"/>
  <c r="AY35" i="10"/>
  <c r="AY36" i="10"/>
  <c r="AY9" i="10"/>
  <c r="AX10" i="10"/>
  <c r="AX13" i="10"/>
  <c r="AX11" i="10"/>
  <c r="AX12" i="10"/>
  <c r="AX14" i="10"/>
  <c r="AX15" i="10"/>
  <c r="AX16" i="10"/>
  <c r="AX18" i="10"/>
  <c r="AX17" i="10"/>
  <c r="AX19" i="10"/>
  <c r="AX21" i="10"/>
  <c r="AX22" i="10"/>
  <c r="AX20" i="10"/>
  <c r="AX23" i="10"/>
  <c r="AX24" i="10"/>
  <c r="AX25" i="10"/>
  <c r="AX27" i="10"/>
  <c r="AX26" i="10"/>
  <c r="AX28" i="10"/>
  <c r="AX29" i="10"/>
  <c r="AX30" i="10"/>
  <c r="AX31" i="10"/>
  <c r="AX32" i="10"/>
  <c r="AX33" i="10"/>
  <c r="AX34" i="10"/>
  <c r="AX35" i="10"/>
  <c r="AX36" i="10"/>
  <c r="AX9" i="10"/>
  <c r="AY8" i="10"/>
  <c r="AX8" i="10"/>
  <c r="BI14" i="13" l="1"/>
  <c r="AV7" i="15" l="1"/>
  <c r="AV7" i="10" l="1"/>
  <c r="AU7" i="15" l="1"/>
  <c r="AY7" i="15" s="1"/>
  <c r="AU7" i="10" l="1"/>
  <c r="AY7" i="10" s="1"/>
  <c r="BI8" i="13" l="1"/>
  <c r="BI9" i="13" l="1"/>
  <c r="BI10" i="13"/>
  <c r="BI11" i="13"/>
  <c r="BI12" i="13"/>
  <c r="BI13" i="13"/>
  <c r="BI15" i="13"/>
  <c r="BI16" i="13"/>
  <c r="BI17" i="13"/>
  <c r="BI18" i="13"/>
  <c r="BI19" i="13"/>
  <c r="BI20" i="13"/>
  <c r="BI21" i="13"/>
  <c r="BI22" i="13"/>
  <c r="BI23" i="13"/>
  <c r="BI24" i="13"/>
  <c r="BI25" i="13"/>
  <c r="BI26" i="13"/>
  <c r="BI27" i="13"/>
  <c r="BI28" i="13"/>
  <c r="BI29" i="13"/>
  <c r="BI30" i="13"/>
  <c r="BI31" i="13"/>
  <c r="BI32" i="13"/>
  <c r="BI33" i="13"/>
  <c r="BI34" i="13"/>
  <c r="BI35" i="13"/>
  <c r="BI36" i="13"/>
  <c r="BI37" i="13"/>
  <c r="BI38" i="13"/>
  <c r="BI12" i="12"/>
  <c r="BI13" i="12"/>
  <c r="BI14" i="12"/>
  <c r="BI15" i="12"/>
  <c r="BI16" i="12"/>
  <c r="BI17" i="12"/>
  <c r="BI18" i="12"/>
  <c r="BI19" i="12"/>
  <c r="BI20" i="12"/>
  <c r="BI21" i="12"/>
  <c r="BI22" i="12"/>
  <c r="BI23" i="12"/>
  <c r="BI24" i="12"/>
  <c r="BI25" i="12"/>
  <c r="BI26" i="12"/>
  <c r="BI27" i="12"/>
  <c r="BI28" i="12"/>
  <c r="BI29" i="12"/>
  <c r="BI30" i="12"/>
  <c r="BI31" i="12"/>
  <c r="BI32" i="12"/>
  <c r="BI33" i="12"/>
  <c r="BI34" i="12"/>
  <c r="BI35" i="12"/>
  <c r="BI11" i="12"/>
  <c r="BI10" i="12"/>
  <c r="BI9" i="12"/>
  <c r="BI8" i="12"/>
  <c r="BI7" i="12"/>
  <c r="BI10" i="15" l="1"/>
  <c r="BI11" i="15"/>
  <c r="BI12" i="15"/>
  <c r="BI14" i="15"/>
  <c r="BI19" i="15"/>
  <c r="BI13" i="15"/>
  <c r="BI15" i="15"/>
  <c r="BI16" i="15"/>
  <c r="BI17" i="15"/>
  <c r="BI18" i="15"/>
  <c r="BI20" i="15"/>
  <c r="BI21" i="15"/>
  <c r="BI23" i="15"/>
  <c r="BI24" i="15"/>
  <c r="BI22" i="15"/>
  <c r="BI27" i="15"/>
  <c r="BI28" i="15"/>
  <c r="BI25" i="15"/>
  <c r="BI26" i="15"/>
  <c r="BI29" i="15"/>
  <c r="BI30" i="15"/>
  <c r="BI31" i="15"/>
  <c r="BI34" i="15"/>
  <c r="BI33" i="15"/>
  <c r="BI32" i="15"/>
  <c r="BI35" i="15"/>
  <c r="BI36" i="15"/>
  <c r="BI9" i="15"/>
  <c r="BI8" i="15"/>
  <c r="AT7" i="15"/>
  <c r="BI12" i="10" l="1"/>
  <c r="BI11" i="10"/>
  <c r="BI10" i="10"/>
  <c r="BI14" i="10"/>
  <c r="BI15" i="10"/>
  <c r="BI16" i="10"/>
  <c r="BI20" i="10"/>
  <c r="BI17" i="10"/>
  <c r="BI18" i="10"/>
  <c r="BI22" i="10"/>
  <c r="BI19" i="10"/>
  <c r="BI21" i="10"/>
  <c r="BI23" i="10"/>
  <c r="BI24" i="10"/>
  <c r="BI27" i="10"/>
  <c r="BI25" i="10"/>
  <c r="BI26" i="10"/>
  <c r="BI31" i="10"/>
  <c r="BI29" i="10"/>
  <c r="BI30" i="10"/>
  <c r="BI28" i="10"/>
  <c r="BI33" i="10"/>
  <c r="BI34" i="10"/>
  <c r="BI32" i="10"/>
  <c r="BI35" i="10"/>
  <c r="BI36" i="10"/>
  <c r="BI13" i="10"/>
  <c r="BI9" i="10"/>
  <c r="BI8" i="10"/>
  <c r="AT7" i="10"/>
  <c r="AS7" i="15" l="1"/>
  <c r="AS7" i="10"/>
  <c r="AN7" i="15" l="1"/>
  <c r="AO7" i="15"/>
  <c r="AP7" i="15"/>
  <c r="AQ7" i="15"/>
  <c r="AR7" i="15"/>
  <c r="AM7" i="15"/>
  <c r="AJ8" i="15"/>
  <c r="AI8" i="15"/>
  <c r="AH8" i="15"/>
  <c r="B19" i="15"/>
  <c r="AZ19" i="15"/>
  <c r="BA19" i="15"/>
  <c r="BB19" i="15"/>
  <c r="BC19" i="15"/>
  <c r="BD19" i="15"/>
  <c r="BE19" i="15"/>
  <c r="BF19" i="15"/>
  <c r="BG19" i="15"/>
  <c r="BH19" i="15"/>
  <c r="AX7" i="15" l="1"/>
  <c r="BI7" i="15"/>
  <c r="AN7" i="10"/>
  <c r="AO7" i="10"/>
  <c r="AP7" i="10"/>
  <c r="AM7" i="10"/>
  <c r="AR7" i="10"/>
  <c r="BG36" i="15" l="1"/>
  <c r="AQ7" i="10"/>
  <c r="AX7" i="10" s="1"/>
  <c r="BI7" i="10" l="1"/>
  <c r="H7" i="10"/>
  <c r="I7" i="10"/>
  <c r="J7" i="10"/>
  <c r="G7" i="10"/>
  <c r="B25" i="3" l="1"/>
  <c r="B20" i="3"/>
  <c r="BG37" i="13" l="1"/>
  <c r="BH8" i="13"/>
  <c r="BH9" i="13"/>
  <c r="BH10" i="13"/>
  <c r="BH11" i="13"/>
  <c r="BH12" i="13"/>
  <c r="BH13" i="13"/>
  <c r="BH14" i="13"/>
  <c r="BH15" i="13"/>
  <c r="BH16" i="13"/>
  <c r="BH17" i="13"/>
  <c r="BH18" i="13"/>
  <c r="BH19" i="13"/>
  <c r="BH20" i="13"/>
  <c r="BH21" i="13"/>
  <c r="BH22" i="13"/>
  <c r="BH23" i="13"/>
  <c r="BH24" i="13"/>
  <c r="BH25" i="13"/>
  <c r="BH26" i="13"/>
  <c r="BH27" i="13"/>
  <c r="BH28" i="13"/>
  <c r="BH29" i="13"/>
  <c r="BH30" i="13"/>
  <c r="BH31" i="13"/>
  <c r="BH32" i="13"/>
  <c r="BH33" i="13"/>
  <c r="BH34" i="13"/>
  <c r="BH35" i="13"/>
  <c r="BH36" i="13"/>
  <c r="BH37" i="13"/>
  <c r="BH38" i="13"/>
  <c r="BH7" i="13"/>
  <c r="BH17" i="12" l="1"/>
  <c r="BH8" i="12" l="1"/>
  <c r="BH9" i="12"/>
  <c r="BH10" i="12"/>
  <c r="BH11" i="12"/>
  <c r="BH12" i="12"/>
  <c r="BH13" i="12"/>
  <c r="BH14" i="12"/>
  <c r="BH15" i="12"/>
  <c r="BH16" i="12"/>
  <c r="BH18" i="12"/>
  <c r="BH19" i="12"/>
  <c r="BH20" i="12"/>
  <c r="BH21" i="12"/>
  <c r="BH22" i="12"/>
  <c r="BH23" i="12"/>
  <c r="BH24" i="12"/>
  <c r="BH25" i="12"/>
  <c r="BH26" i="12"/>
  <c r="BH27" i="12"/>
  <c r="BH28" i="12"/>
  <c r="BH29" i="12"/>
  <c r="BH30" i="12"/>
  <c r="BH31" i="12"/>
  <c r="BH32" i="12"/>
  <c r="BH33" i="12"/>
  <c r="BH34" i="12"/>
  <c r="BH35" i="12"/>
  <c r="BH7" i="12"/>
  <c r="BH10" i="15" l="1"/>
  <c r="BH14" i="15"/>
  <c r="BH11" i="15"/>
  <c r="BH15" i="15"/>
  <c r="BH13" i="15"/>
  <c r="BH12" i="15"/>
  <c r="BH16" i="15"/>
  <c r="BH18" i="15"/>
  <c r="BH17" i="15"/>
  <c r="BH20" i="15"/>
  <c r="BH21" i="15"/>
  <c r="BH23" i="15"/>
  <c r="BH24" i="15"/>
  <c r="BH22" i="15"/>
  <c r="BH26" i="15"/>
  <c r="BH29" i="15"/>
  <c r="BH27" i="15"/>
  <c r="BH25" i="15"/>
  <c r="BH28" i="15"/>
  <c r="BH30" i="15"/>
  <c r="BH31" i="15"/>
  <c r="BH33" i="15"/>
  <c r="BH34" i="15"/>
  <c r="BH32" i="15"/>
  <c r="BH35" i="15"/>
  <c r="BH36" i="15"/>
  <c r="BH9" i="15"/>
  <c r="BH7" i="15"/>
  <c r="BH14" i="10"/>
  <c r="BH12" i="10"/>
  <c r="BH13" i="10"/>
  <c r="BH10" i="10"/>
  <c r="BH11" i="10"/>
  <c r="BH16" i="10"/>
  <c r="BH15" i="10"/>
  <c r="BH17" i="10"/>
  <c r="BH21" i="10"/>
  <c r="BH19" i="10"/>
  <c r="BH22" i="10"/>
  <c r="BH18" i="10"/>
  <c r="BH20" i="10"/>
  <c r="BH24" i="10"/>
  <c r="BH23" i="10"/>
  <c r="BH27" i="10"/>
  <c r="BH26" i="10"/>
  <c r="BH25" i="10"/>
  <c r="BH30" i="10"/>
  <c r="BH28" i="10"/>
  <c r="BH31" i="10"/>
  <c r="BH34" i="10"/>
  <c r="BH29" i="10"/>
  <c r="BH32" i="10"/>
  <c r="BH33" i="10"/>
  <c r="BH35" i="10"/>
  <c r="BH36" i="10"/>
  <c r="BH9" i="10"/>
  <c r="BH7" i="10"/>
  <c r="BH8" i="15" l="1"/>
  <c r="AZ9" i="15" l="1"/>
  <c r="BA9" i="15"/>
  <c r="BB9" i="15"/>
  <c r="BC9" i="15"/>
  <c r="BD9" i="15"/>
  <c r="BE9" i="15"/>
  <c r="BF9" i="15"/>
  <c r="BG9" i="15"/>
  <c r="BG7" i="15" l="1"/>
  <c r="AJ8" i="10"/>
  <c r="AK8" i="10"/>
  <c r="AL8" i="10"/>
  <c r="AI8" i="10"/>
  <c r="BH8" i="10" l="1"/>
  <c r="BG8" i="13" l="1"/>
  <c r="BG10" i="13"/>
  <c r="BG11" i="13"/>
  <c r="BG12" i="13"/>
  <c r="BG13" i="13"/>
  <c r="BG14" i="13"/>
  <c r="BG15" i="13"/>
  <c r="BG16" i="13"/>
  <c r="BG17" i="13"/>
  <c r="BG18" i="13"/>
  <c r="BG19" i="13"/>
  <c r="BG20" i="13"/>
  <c r="BG21" i="13"/>
  <c r="BG22" i="13"/>
  <c r="BG23" i="13"/>
  <c r="BG24" i="13"/>
  <c r="BG25" i="13"/>
  <c r="BG26" i="13"/>
  <c r="BG27" i="13"/>
  <c r="BG28" i="13"/>
  <c r="BG29" i="13"/>
  <c r="BG30" i="13"/>
  <c r="BG31" i="13"/>
  <c r="BG32" i="13"/>
  <c r="BG33" i="13"/>
  <c r="BG34" i="13"/>
  <c r="BG35" i="13"/>
  <c r="BG36" i="13"/>
  <c r="BG38" i="13"/>
  <c r="BG7" i="13"/>
  <c r="BC8" i="13"/>
  <c r="BC10" i="13"/>
  <c r="BC11" i="13"/>
  <c r="BC12" i="13"/>
  <c r="BC13" i="13"/>
  <c r="BC14" i="13"/>
  <c r="BC15" i="13"/>
  <c r="BC16" i="13"/>
  <c r="BC17" i="13"/>
  <c r="BC18" i="13"/>
  <c r="BC19" i="13"/>
  <c r="BC20" i="13"/>
  <c r="BC21" i="13"/>
  <c r="BC22" i="13"/>
  <c r="BC23" i="13"/>
  <c r="BC24" i="13"/>
  <c r="BC25" i="13"/>
  <c r="BC26" i="13"/>
  <c r="BC27" i="13"/>
  <c r="BC28" i="13"/>
  <c r="BC29" i="13"/>
  <c r="BC30" i="13"/>
  <c r="BC31" i="13"/>
  <c r="BC32" i="13"/>
  <c r="BC33" i="13"/>
  <c r="BC34" i="13"/>
  <c r="BC35" i="13"/>
  <c r="BC36" i="13"/>
  <c r="BC37" i="13"/>
  <c r="BC38" i="13"/>
  <c r="BC7" i="13"/>
  <c r="BB8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BB35" i="13"/>
  <c r="BB36" i="13"/>
  <c r="BB37" i="13"/>
  <c r="BB38" i="13"/>
  <c r="BB7" i="13"/>
  <c r="BA8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35" i="13"/>
  <c r="BA36" i="13"/>
  <c r="BA37" i="13"/>
  <c r="BA38" i="13"/>
  <c r="BA7" i="13"/>
  <c r="AZ8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7" i="13"/>
  <c r="BG8" i="12" l="1"/>
  <c r="BG9" i="12"/>
  <c r="BG10" i="12"/>
  <c r="BG11" i="12"/>
  <c r="BG12" i="12"/>
  <c r="BG13" i="12"/>
  <c r="BG14" i="12"/>
  <c r="BG15" i="12"/>
  <c r="BG16" i="12"/>
  <c r="BG17" i="12"/>
  <c r="BG18" i="12"/>
  <c r="BG19" i="12"/>
  <c r="BG20" i="12"/>
  <c r="BG21" i="12"/>
  <c r="BG22" i="12"/>
  <c r="BG23" i="12"/>
  <c r="BG24" i="12"/>
  <c r="BG25" i="12"/>
  <c r="BG26" i="12"/>
  <c r="BG27" i="12"/>
  <c r="BG28" i="12"/>
  <c r="BG29" i="12"/>
  <c r="BG30" i="12"/>
  <c r="BG31" i="12"/>
  <c r="BG32" i="12"/>
  <c r="BG33" i="12"/>
  <c r="BG34" i="12"/>
  <c r="BG35" i="12"/>
  <c r="BG7" i="12"/>
  <c r="BC8" i="12"/>
  <c r="BC9" i="12"/>
  <c r="BC10" i="12"/>
  <c r="BC11" i="12"/>
  <c r="BC12" i="12"/>
  <c r="BC13" i="12"/>
  <c r="BC14" i="12"/>
  <c r="BC15" i="12"/>
  <c r="BC16" i="12"/>
  <c r="BC17" i="12"/>
  <c r="BC18" i="12"/>
  <c r="BC19" i="12"/>
  <c r="BC20" i="12"/>
  <c r="BC21" i="12"/>
  <c r="BC22" i="12"/>
  <c r="BC23" i="12"/>
  <c r="BC24" i="12"/>
  <c r="BC25" i="12"/>
  <c r="BC26" i="12"/>
  <c r="BC27" i="12"/>
  <c r="BC28" i="12"/>
  <c r="BC29" i="12"/>
  <c r="BC30" i="12"/>
  <c r="BC31" i="12"/>
  <c r="BC32" i="12"/>
  <c r="BC33" i="12"/>
  <c r="BC34" i="12"/>
  <c r="BC35" i="12"/>
  <c r="BC7" i="12"/>
  <c r="BB8" i="12"/>
  <c r="BB9" i="12"/>
  <c r="BB10" i="12"/>
  <c r="BB11" i="12"/>
  <c r="BB12" i="12"/>
  <c r="BB13" i="12"/>
  <c r="BB14" i="12"/>
  <c r="BB15" i="12"/>
  <c r="BB16" i="12"/>
  <c r="BB17" i="12"/>
  <c r="BB18" i="12"/>
  <c r="BB19" i="12"/>
  <c r="BB20" i="12"/>
  <c r="BB21" i="12"/>
  <c r="BB22" i="12"/>
  <c r="BB23" i="12"/>
  <c r="BB24" i="12"/>
  <c r="BB25" i="12"/>
  <c r="BB26" i="12"/>
  <c r="BB27" i="12"/>
  <c r="BB28" i="12"/>
  <c r="BB29" i="12"/>
  <c r="BB30" i="12"/>
  <c r="BB31" i="12"/>
  <c r="BB32" i="12"/>
  <c r="BB33" i="12"/>
  <c r="BB34" i="12"/>
  <c r="BB35" i="12"/>
  <c r="BB7" i="12"/>
  <c r="BA8" i="12"/>
  <c r="BA9" i="12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7" i="12"/>
  <c r="AZ8" i="12"/>
  <c r="AZ9" i="12"/>
  <c r="AZ10" i="12"/>
  <c r="AZ11" i="12"/>
  <c r="AZ12" i="12"/>
  <c r="AZ13" i="12"/>
  <c r="AZ14" i="12"/>
  <c r="AZ15" i="12"/>
  <c r="AZ16" i="12"/>
  <c r="AZ17" i="12"/>
  <c r="AZ18" i="12"/>
  <c r="AZ19" i="12"/>
  <c r="AZ20" i="12"/>
  <c r="AZ21" i="12"/>
  <c r="AZ22" i="12"/>
  <c r="AZ23" i="12"/>
  <c r="AZ24" i="12"/>
  <c r="AZ25" i="12"/>
  <c r="AZ26" i="12"/>
  <c r="AZ27" i="12"/>
  <c r="AZ28" i="12"/>
  <c r="AZ29" i="12"/>
  <c r="AZ30" i="12"/>
  <c r="AZ31" i="12"/>
  <c r="AZ32" i="12"/>
  <c r="AZ33" i="12"/>
  <c r="AZ34" i="12"/>
  <c r="AZ35" i="12"/>
  <c r="AZ7" i="12"/>
  <c r="A4" i="13"/>
  <c r="A4" i="12"/>
  <c r="BC10" i="15" l="1"/>
  <c r="BC14" i="15"/>
  <c r="BC11" i="15"/>
  <c r="BC12" i="15"/>
  <c r="BC16" i="15"/>
  <c r="BC18" i="15"/>
  <c r="BC15" i="15"/>
  <c r="BC20" i="15"/>
  <c r="BC13" i="15"/>
  <c r="BC17" i="15"/>
  <c r="BC21" i="15"/>
  <c r="BC24" i="15"/>
  <c r="BC23" i="15"/>
  <c r="BC22" i="15"/>
  <c r="BC27" i="15"/>
  <c r="BC26" i="15"/>
  <c r="BC29" i="15"/>
  <c r="BC25" i="15"/>
  <c r="BC28" i="15"/>
  <c r="BC30" i="15"/>
  <c r="BC31" i="15"/>
  <c r="BC33" i="15"/>
  <c r="BC34" i="15"/>
  <c r="BC32" i="15"/>
  <c r="BC35" i="15"/>
  <c r="BC36" i="15"/>
  <c r="BB10" i="15"/>
  <c r="BB14" i="15"/>
  <c r="BB11" i="15"/>
  <c r="BB12" i="15"/>
  <c r="BB16" i="15"/>
  <c r="BB18" i="15"/>
  <c r="BB15" i="15"/>
  <c r="BB20" i="15"/>
  <c r="BB13" i="15"/>
  <c r="BB17" i="15"/>
  <c r="BB21" i="15"/>
  <c r="BB24" i="15"/>
  <c r="BB23" i="15"/>
  <c r="BB22" i="15"/>
  <c r="BB27" i="15"/>
  <c r="BB26" i="15"/>
  <c r="BB29" i="15"/>
  <c r="BB25" i="15"/>
  <c r="BB28" i="15"/>
  <c r="BB30" i="15"/>
  <c r="BB31" i="15"/>
  <c r="BB33" i="15"/>
  <c r="BB34" i="15"/>
  <c r="BB32" i="15"/>
  <c r="BB35" i="15"/>
  <c r="BB36" i="15"/>
  <c r="BA10" i="15"/>
  <c r="BA14" i="15"/>
  <c r="BA11" i="15"/>
  <c r="BA12" i="15"/>
  <c r="BA16" i="15"/>
  <c r="BA18" i="15"/>
  <c r="BA15" i="15"/>
  <c r="BA20" i="15"/>
  <c r="BA13" i="15"/>
  <c r="BA17" i="15"/>
  <c r="BA21" i="15"/>
  <c r="BA24" i="15"/>
  <c r="BA23" i="15"/>
  <c r="BA22" i="15"/>
  <c r="BA27" i="15"/>
  <c r="BA26" i="15"/>
  <c r="BA29" i="15"/>
  <c r="BA25" i="15"/>
  <c r="BA28" i="15"/>
  <c r="BA30" i="15"/>
  <c r="BA31" i="15"/>
  <c r="BA33" i="15"/>
  <c r="BA34" i="15"/>
  <c r="BA32" i="15"/>
  <c r="BA35" i="15"/>
  <c r="BA36" i="15"/>
  <c r="AZ10" i="15"/>
  <c r="AZ14" i="15"/>
  <c r="AZ11" i="15"/>
  <c r="AZ12" i="15"/>
  <c r="AZ16" i="15"/>
  <c r="AZ18" i="15"/>
  <c r="AZ15" i="15"/>
  <c r="AZ20" i="15"/>
  <c r="AZ13" i="15"/>
  <c r="AZ17" i="15"/>
  <c r="AZ21" i="15"/>
  <c r="AZ24" i="15"/>
  <c r="AZ23" i="15"/>
  <c r="AZ22" i="15"/>
  <c r="AZ27" i="15"/>
  <c r="AZ26" i="15"/>
  <c r="AZ29" i="15"/>
  <c r="AZ25" i="15"/>
  <c r="AZ28" i="15"/>
  <c r="AZ30" i="15"/>
  <c r="AZ31" i="15"/>
  <c r="AZ33" i="15"/>
  <c r="AZ34" i="15"/>
  <c r="AZ32" i="15"/>
  <c r="AZ35" i="15"/>
  <c r="AZ36" i="15"/>
  <c r="BG10" i="15"/>
  <c r="BG14" i="15"/>
  <c r="BG11" i="15"/>
  <c r="BG12" i="15"/>
  <c r="BG16" i="15"/>
  <c r="BG18" i="15"/>
  <c r="BG15" i="15"/>
  <c r="BG20" i="15"/>
  <c r="BG13" i="15"/>
  <c r="BG17" i="15"/>
  <c r="BG21" i="15"/>
  <c r="BG24" i="15"/>
  <c r="BG23" i="15"/>
  <c r="BG22" i="15"/>
  <c r="BG27" i="15"/>
  <c r="BG26" i="15"/>
  <c r="BG29" i="15"/>
  <c r="BG25" i="15"/>
  <c r="BG28" i="15"/>
  <c r="BG30" i="15"/>
  <c r="BG31" i="15"/>
  <c r="BG33" i="15"/>
  <c r="BG34" i="15"/>
  <c r="BG32" i="15"/>
  <c r="BG35" i="15"/>
  <c r="BG14" i="10"/>
  <c r="BG12" i="10"/>
  <c r="BG10" i="10"/>
  <c r="BG13" i="10"/>
  <c r="BG11" i="10"/>
  <c r="BG16" i="10"/>
  <c r="BG15" i="10"/>
  <c r="BG21" i="10"/>
  <c r="BG17" i="10"/>
  <c r="BG22" i="10"/>
  <c r="BG19" i="10"/>
  <c r="BG18" i="10"/>
  <c r="BG20" i="10"/>
  <c r="BG24" i="10"/>
  <c r="BG23" i="10"/>
  <c r="BG27" i="10"/>
  <c r="BG26" i="10"/>
  <c r="BG30" i="10"/>
  <c r="BG28" i="10"/>
  <c r="BG31" i="10"/>
  <c r="BG32" i="10"/>
  <c r="BG29" i="10"/>
  <c r="BG25" i="10"/>
  <c r="BG33" i="10"/>
  <c r="BG34" i="10"/>
  <c r="BG35" i="10"/>
  <c r="BG36" i="10"/>
  <c r="BG9" i="10"/>
  <c r="BC14" i="10"/>
  <c r="BC12" i="10"/>
  <c r="BC10" i="10"/>
  <c r="BC13" i="10"/>
  <c r="BC11" i="10"/>
  <c r="BC16" i="10"/>
  <c r="BC15" i="10"/>
  <c r="BC21" i="10"/>
  <c r="BC17" i="10"/>
  <c r="BC22" i="10"/>
  <c r="BC19" i="10"/>
  <c r="BC18" i="10"/>
  <c r="BC20" i="10"/>
  <c r="BC24" i="10"/>
  <c r="BC23" i="10"/>
  <c r="BC27" i="10"/>
  <c r="BC26" i="10"/>
  <c r="BC30" i="10"/>
  <c r="BC28" i="10"/>
  <c r="BC31" i="10"/>
  <c r="BC32" i="10"/>
  <c r="BC29" i="10"/>
  <c r="BC25" i="10"/>
  <c r="BC33" i="10"/>
  <c r="BC34" i="10"/>
  <c r="BC35" i="10"/>
  <c r="BC36" i="10"/>
  <c r="BC9" i="10"/>
  <c r="BB14" i="10"/>
  <c r="BB12" i="10"/>
  <c r="BB10" i="10"/>
  <c r="BB13" i="10"/>
  <c r="BB11" i="10"/>
  <c r="BB16" i="10"/>
  <c r="BB15" i="10"/>
  <c r="BB21" i="10"/>
  <c r="BB17" i="10"/>
  <c r="BB22" i="10"/>
  <c r="BB19" i="10"/>
  <c r="BB18" i="10"/>
  <c r="BB20" i="10"/>
  <c r="BB24" i="10"/>
  <c r="BB23" i="10"/>
  <c r="BB27" i="10"/>
  <c r="BB26" i="10"/>
  <c r="BB30" i="10"/>
  <c r="BB28" i="10"/>
  <c r="BB31" i="10"/>
  <c r="BB32" i="10"/>
  <c r="BB29" i="10"/>
  <c r="BB25" i="10"/>
  <c r="BB33" i="10"/>
  <c r="BB34" i="10"/>
  <c r="BB35" i="10"/>
  <c r="BB36" i="10"/>
  <c r="BB9" i="10"/>
  <c r="BA14" i="10"/>
  <c r="BA12" i="10"/>
  <c r="BA10" i="10"/>
  <c r="BA13" i="10"/>
  <c r="BA11" i="10"/>
  <c r="BA16" i="10"/>
  <c r="BA15" i="10"/>
  <c r="BA21" i="10"/>
  <c r="BA17" i="10"/>
  <c r="BA22" i="10"/>
  <c r="BA19" i="10"/>
  <c r="BA18" i="10"/>
  <c r="BA20" i="10"/>
  <c r="BA24" i="10"/>
  <c r="BA23" i="10"/>
  <c r="BA27" i="10"/>
  <c r="BA26" i="10"/>
  <c r="BA30" i="10"/>
  <c r="BA28" i="10"/>
  <c r="BA31" i="10"/>
  <c r="BA32" i="10"/>
  <c r="BA29" i="10"/>
  <c r="BA25" i="10"/>
  <c r="BA33" i="10"/>
  <c r="BA34" i="10"/>
  <c r="BA35" i="10"/>
  <c r="BA36" i="10"/>
  <c r="BA9" i="10"/>
  <c r="AZ14" i="10"/>
  <c r="AZ12" i="10"/>
  <c r="AZ10" i="10"/>
  <c r="AZ13" i="10"/>
  <c r="AZ11" i="10"/>
  <c r="AZ16" i="10"/>
  <c r="AZ15" i="10"/>
  <c r="AZ21" i="10"/>
  <c r="AZ17" i="10"/>
  <c r="AZ22" i="10"/>
  <c r="AZ19" i="10"/>
  <c r="AZ18" i="10"/>
  <c r="AZ20" i="10"/>
  <c r="AZ24" i="10"/>
  <c r="AZ23" i="10"/>
  <c r="AZ27" i="10"/>
  <c r="AZ26" i="10"/>
  <c r="AZ30" i="10"/>
  <c r="AZ28" i="10"/>
  <c r="AZ31" i="10"/>
  <c r="AZ32" i="10"/>
  <c r="AZ29" i="10"/>
  <c r="AZ25" i="10"/>
  <c r="AZ33" i="10"/>
  <c r="AZ34" i="10"/>
  <c r="AZ35" i="10"/>
  <c r="AZ36" i="10"/>
  <c r="AZ9" i="10"/>
  <c r="AL8" i="15" l="1"/>
  <c r="AK8" i="15"/>
  <c r="BE7" i="15" l="1"/>
  <c r="BD7" i="15"/>
  <c r="BC7" i="15"/>
  <c r="BB7" i="15"/>
  <c r="AZ7" i="15"/>
  <c r="BF7" i="15"/>
  <c r="BA7" i="15"/>
  <c r="A4" i="15"/>
  <c r="A4" i="10"/>
  <c r="BG8" i="15" l="1"/>
  <c r="BG8" i="10" l="1"/>
  <c r="BG7" i="10"/>
  <c r="AZ7" i="10"/>
  <c r="BC7" i="10"/>
  <c r="BB7" i="10"/>
  <c r="BA7" i="10"/>
  <c r="A39" i="10" l="1"/>
  <c r="A43" i="13" l="1"/>
  <c r="A40" i="12"/>
  <c r="A41" i="15"/>
  <c r="A41" i="10"/>
  <c r="B21" i="13" l="1"/>
  <c r="A3" i="13" l="1"/>
  <c r="BF21" i="13" l="1"/>
  <c r="BE21" i="13"/>
  <c r="BD21" i="13"/>
  <c r="B15" i="12" l="1"/>
  <c r="BF15" i="12"/>
  <c r="BE15" i="12"/>
  <c r="BD15" i="12"/>
  <c r="BF22" i="12" l="1"/>
  <c r="BF8" i="13" l="1"/>
  <c r="BF10" i="13"/>
  <c r="BF11" i="13"/>
  <c r="BF12" i="13"/>
  <c r="BF13" i="13"/>
  <c r="BF14" i="13"/>
  <c r="BF15" i="13"/>
  <c r="BF16" i="13"/>
  <c r="BF17" i="13"/>
  <c r="BF18" i="13"/>
  <c r="BF19" i="13"/>
  <c r="BF20" i="13"/>
  <c r="BF22" i="13"/>
  <c r="BF23" i="13"/>
  <c r="BF24" i="13"/>
  <c r="BF25" i="13"/>
  <c r="BF26" i="13"/>
  <c r="BF27" i="13"/>
  <c r="BF28" i="13"/>
  <c r="BF29" i="13"/>
  <c r="BF30" i="13"/>
  <c r="BF31" i="13"/>
  <c r="BF32" i="13"/>
  <c r="BF33" i="13"/>
  <c r="BF34" i="13"/>
  <c r="BF35" i="13"/>
  <c r="BF36" i="13"/>
  <c r="BF37" i="13"/>
  <c r="BF38" i="13"/>
  <c r="BF7" i="13"/>
  <c r="BF8" i="12" l="1"/>
  <c r="BF9" i="12"/>
  <c r="BF10" i="12"/>
  <c r="BF11" i="12"/>
  <c r="BF12" i="12"/>
  <c r="BF13" i="12"/>
  <c r="BF14" i="12"/>
  <c r="BF16" i="12"/>
  <c r="BF17" i="12"/>
  <c r="BF18" i="12"/>
  <c r="BF19" i="12"/>
  <c r="BF20" i="12"/>
  <c r="BF21" i="12"/>
  <c r="BF23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7" i="12"/>
  <c r="BF36" i="15"/>
  <c r="BF11" i="15"/>
  <c r="BF15" i="15"/>
  <c r="BF12" i="15"/>
  <c r="BF18" i="15"/>
  <c r="BF17" i="15"/>
  <c r="BF20" i="15"/>
  <c r="BF21" i="15"/>
  <c r="BF13" i="15"/>
  <c r="BF22" i="15"/>
  <c r="BF24" i="15"/>
  <c r="BF23" i="15"/>
  <c r="BF16" i="15"/>
  <c r="BF14" i="15"/>
  <c r="BF26" i="15"/>
  <c r="BF27" i="15"/>
  <c r="BF25" i="15"/>
  <c r="BF28" i="15"/>
  <c r="BF29" i="15"/>
  <c r="BF30" i="15"/>
  <c r="BF35" i="15"/>
  <c r="BF33" i="15"/>
  <c r="BF31" i="15"/>
  <c r="BF34" i="15"/>
  <c r="BF32" i="15"/>
  <c r="BF10" i="15"/>
  <c r="BF10" i="10" l="1"/>
  <c r="BF12" i="10"/>
  <c r="BF11" i="10"/>
  <c r="BF13" i="10"/>
  <c r="BF14" i="10"/>
  <c r="BF17" i="10"/>
  <c r="BF16" i="10"/>
  <c r="BF20" i="10"/>
  <c r="BF15" i="10"/>
  <c r="BF18" i="10"/>
  <c r="BF22" i="10"/>
  <c r="BF19" i="10"/>
  <c r="BF21" i="10"/>
  <c r="BF24" i="10"/>
  <c r="BF27" i="10"/>
  <c r="BF23" i="10"/>
  <c r="BF30" i="10"/>
  <c r="BF26" i="10"/>
  <c r="BF29" i="10"/>
  <c r="BF32" i="10"/>
  <c r="BF31" i="10"/>
  <c r="BF25" i="10"/>
  <c r="BF28" i="10"/>
  <c r="BF33" i="10"/>
  <c r="BF35" i="10"/>
  <c r="BF34" i="10"/>
  <c r="BF36" i="10"/>
  <c r="BF9" i="10"/>
  <c r="BF7" i="10"/>
  <c r="AH8" i="10"/>
  <c r="AG8" i="15" l="1"/>
  <c r="AG8" i="10"/>
  <c r="BE34" i="10"/>
  <c r="AE8" i="15" l="1"/>
  <c r="AF8" i="15"/>
  <c r="AF8" i="10"/>
  <c r="BF8" i="15" l="1"/>
  <c r="BE36" i="15"/>
  <c r="AE8" i="10" l="1"/>
  <c r="BF8" i="10" l="1"/>
  <c r="B7" i="13"/>
  <c r="B7" i="10" l="1"/>
  <c r="B38" i="13" l="1"/>
  <c r="B36" i="13"/>
  <c r="B35" i="13"/>
  <c r="B33" i="13"/>
  <c r="B32" i="13"/>
  <c r="B17" i="12"/>
  <c r="B14" i="12"/>
  <c r="B13" i="12"/>
  <c r="B11" i="12"/>
  <c r="B10" i="12"/>
  <c r="BE38" i="13" l="1"/>
  <c r="BD38" i="13"/>
  <c r="BE36" i="13"/>
  <c r="BE35" i="13"/>
  <c r="BD35" i="13"/>
  <c r="BD36" i="13"/>
  <c r="BE32" i="13"/>
  <c r="BE33" i="13"/>
  <c r="BD32" i="13"/>
  <c r="BD33" i="13"/>
  <c r="B7" i="12"/>
  <c r="A2" i="13"/>
  <c r="A2" i="12"/>
  <c r="A37" i="15"/>
  <c r="A2" i="10"/>
  <c r="A2" i="15"/>
  <c r="B8" i="15" l="1"/>
  <c r="B7" i="15"/>
  <c r="B8" i="10" l="1"/>
  <c r="BE17" i="12" l="1"/>
  <c r="BD17" i="12"/>
  <c r="BE13" i="12"/>
  <c r="BE14" i="12"/>
  <c r="BD13" i="12"/>
  <c r="BD14" i="12"/>
  <c r="BE11" i="12"/>
  <c r="BD11" i="12"/>
  <c r="BE10" i="12"/>
  <c r="BD10" i="12"/>
  <c r="A42" i="13" l="1"/>
  <c r="A39" i="12"/>
  <c r="A40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40" i="10"/>
  <c r="BB8" i="15" l="1"/>
  <c r="BA8" i="15"/>
  <c r="BC8" i="15"/>
  <c r="AZ8" i="15"/>
  <c r="BE8" i="15"/>
  <c r="BD8" i="15"/>
  <c r="K8" i="10" l="1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BC8" i="10" l="1"/>
  <c r="BB8" i="10"/>
  <c r="BA8" i="10"/>
  <c r="AZ8" i="10"/>
  <c r="BE8" i="10"/>
  <c r="BD8" i="10"/>
  <c r="BE7" i="13"/>
  <c r="BD7" i="13"/>
  <c r="BE7" i="12"/>
  <c r="BD7" i="12"/>
  <c r="BE10" i="13" l="1"/>
  <c r="BE11" i="13"/>
  <c r="BE12" i="13"/>
  <c r="BE13" i="13"/>
  <c r="BE14" i="13"/>
  <c r="BE15" i="13"/>
  <c r="BE16" i="13"/>
  <c r="BE17" i="13"/>
  <c r="BE18" i="13"/>
  <c r="BE19" i="13"/>
  <c r="BE20" i="13"/>
  <c r="BE22" i="13"/>
  <c r="BE23" i="13"/>
  <c r="BE24" i="13"/>
  <c r="BE25" i="13"/>
  <c r="BE26" i="13"/>
  <c r="BE27" i="13"/>
  <c r="BE28" i="13"/>
  <c r="BE29" i="13"/>
  <c r="BE30" i="13"/>
  <c r="BE31" i="13"/>
  <c r="BE34" i="13"/>
  <c r="BE37" i="13"/>
  <c r="BD10" i="13"/>
  <c r="BD11" i="13"/>
  <c r="BD12" i="13"/>
  <c r="BD13" i="13"/>
  <c r="BD14" i="13"/>
  <c r="BD15" i="13"/>
  <c r="BD16" i="13"/>
  <c r="BD17" i="13"/>
  <c r="BD18" i="13"/>
  <c r="BD19" i="13"/>
  <c r="BD20" i="13"/>
  <c r="BD22" i="13"/>
  <c r="BD23" i="13"/>
  <c r="BD24" i="13"/>
  <c r="BD25" i="13"/>
  <c r="BD26" i="13"/>
  <c r="BD27" i="13"/>
  <c r="BD28" i="13"/>
  <c r="BD29" i="13"/>
  <c r="BD30" i="13"/>
  <c r="BD31" i="13"/>
  <c r="BD34" i="13"/>
  <c r="BD37" i="13"/>
  <c r="BD8" i="13"/>
  <c r="BE8" i="13"/>
  <c r="BE9" i="12" l="1"/>
  <c r="BE12" i="12"/>
  <c r="BE16" i="12"/>
  <c r="BE18" i="12"/>
  <c r="BE19" i="12"/>
  <c r="BE20" i="12"/>
  <c r="BE21" i="12"/>
  <c r="BE22" i="12"/>
  <c r="BE23" i="12"/>
  <c r="BE24" i="12"/>
  <c r="BE25" i="12"/>
  <c r="BE26" i="12"/>
  <c r="BE27" i="12"/>
  <c r="BE28" i="12"/>
  <c r="BE29" i="12"/>
  <c r="BE30" i="12"/>
  <c r="BE31" i="12"/>
  <c r="BE32" i="12"/>
  <c r="BE33" i="12"/>
  <c r="BE34" i="12"/>
  <c r="BE35" i="12"/>
  <c r="BD9" i="12"/>
  <c r="BD12" i="12"/>
  <c r="BD16" i="12"/>
  <c r="BD18" i="12"/>
  <c r="BD19" i="12"/>
  <c r="BD20" i="12"/>
  <c r="BD21" i="12"/>
  <c r="BD22" i="12"/>
  <c r="BD23" i="12"/>
  <c r="BD24" i="12"/>
  <c r="BD25" i="12"/>
  <c r="BD26" i="12"/>
  <c r="BD27" i="12"/>
  <c r="BD28" i="12"/>
  <c r="BD29" i="12"/>
  <c r="BD30" i="12"/>
  <c r="BD31" i="12"/>
  <c r="BD32" i="12"/>
  <c r="BD33" i="12"/>
  <c r="BD34" i="12"/>
  <c r="BD35" i="12"/>
  <c r="BE8" i="12"/>
  <c r="BD8" i="12"/>
  <c r="BE10" i="15"/>
  <c r="BE11" i="15" l="1"/>
  <c r="BE15" i="15"/>
  <c r="BE17" i="15"/>
  <c r="BE18" i="15"/>
  <c r="BE12" i="15"/>
  <c r="BE13" i="15"/>
  <c r="BE20" i="15"/>
  <c r="BE21" i="15"/>
  <c r="BE22" i="15"/>
  <c r="BE24" i="15"/>
  <c r="BE16" i="15"/>
  <c r="BE23" i="15"/>
  <c r="BE14" i="15"/>
  <c r="BE27" i="15"/>
  <c r="BE26" i="15"/>
  <c r="BE28" i="15"/>
  <c r="BE30" i="15"/>
  <c r="BE25" i="15"/>
  <c r="BE29" i="15"/>
  <c r="BE31" i="15"/>
  <c r="BE33" i="15"/>
  <c r="BE32" i="15"/>
  <c r="BE34" i="15"/>
  <c r="BE35" i="15"/>
  <c r="BD10" i="15"/>
  <c r="BD11" i="15"/>
  <c r="BD15" i="15"/>
  <c r="BD17" i="15"/>
  <c r="BD18" i="15"/>
  <c r="BD12" i="15"/>
  <c r="BD36" i="15"/>
  <c r="BD13" i="15"/>
  <c r="BD20" i="15"/>
  <c r="BD21" i="15"/>
  <c r="BD22" i="15"/>
  <c r="BD24" i="15"/>
  <c r="BD16" i="15"/>
  <c r="BD23" i="15"/>
  <c r="BD14" i="15"/>
  <c r="BD27" i="15"/>
  <c r="BD26" i="15"/>
  <c r="BD28" i="15"/>
  <c r="BD30" i="15"/>
  <c r="BD25" i="15"/>
  <c r="BD29" i="15"/>
  <c r="BD31" i="15"/>
  <c r="BD33" i="15"/>
  <c r="BD32" i="15"/>
  <c r="BD34" i="15"/>
  <c r="BD35" i="15"/>
  <c r="BE28" i="10"/>
  <c r="BD7" i="10" l="1"/>
  <c r="BE7" i="10"/>
  <c r="BE10" i="10"/>
  <c r="BE11" i="10"/>
  <c r="BE12" i="10"/>
  <c r="BE13" i="10"/>
  <c r="BE14" i="10"/>
  <c r="BE17" i="10"/>
  <c r="BE36" i="10"/>
  <c r="BE20" i="10"/>
  <c r="BE21" i="10"/>
  <c r="BE18" i="10"/>
  <c r="BE22" i="10"/>
  <c r="BE15" i="10"/>
  <c r="BE19" i="10"/>
  <c r="BE16" i="10"/>
  <c r="BE24" i="10"/>
  <c r="BE27" i="10"/>
  <c r="BE23" i="10"/>
  <c r="BE33" i="10"/>
  <c r="BE26" i="10"/>
  <c r="BE30" i="10"/>
  <c r="BE31" i="10"/>
  <c r="BE32" i="10"/>
  <c r="BE29" i="10"/>
  <c r="BE25" i="10"/>
  <c r="BE35" i="10"/>
  <c r="BE9" i="10"/>
  <c r="BD10" i="10"/>
  <c r="BD11" i="10"/>
  <c r="BD12" i="10"/>
  <c r="BD13" i="10"/>
  <c r="BD14" i="10"/>
  <c r="BD17" i="10"/>
  <c r="BD36" i="10"/>
  <c r="BD20" i="10"/>
  <c r="BD21" i="10"/>
  <c r="BD18" i="10"/>
  <c r="BD22" i="10"/>
  <c r="BD15" i="10"/>
  <c r="BD19" i="10"/>
  <c r="BD16" i="10"/>
  <c r="BD24" i="10"/>
  <c r="BD27" i="10"/>
  <c r="BD23" i="10"/>
  <c r="BD33" i="10"/>
  <c r="BD26" i="10"/>
  <c r="BD30" i="10"/>
  <c r="BD31" i="10"/>
  <c r="BD32" i="10"/>
  <c r="BD29" i="10"/>
  <c r="BD25" i="10"/>
  <c r="BD28" i="10"/>
  <c r="BD35" i="10"/>
  <c r="BD34" i="10"/>
  <c r="BD9" i="10"/>
  <c r="A38" i="10" l="1"/>
  <c r="B36" i="10" l="1"/>
  <c r="A37" i="10" l="1"/>
  <c r="B3" i="3" l="1"/>
  <c r="B2" i="3"/>
  <c r="A1" i="15" l="1"/>
  <c r="A39" i="15"/>
  <c r="A38" i="15"/>
  <c r="B35" i="15"/>
  <c r="B34" i="15"/>
  <c r="B31" i="15"/>
  <c r="B33" i="15"/>
  <c r="B32" i="15"/>
  <c r="B30" i="15"/>
  <c r="B28" i="15"/>
  <c r="B29" i="15"/>
  <c r="B27" i="15"/>
  <c r="B25" i="15"/>
  <c r="B14" i="15"/>
  <c r="B26" i="15"/>
  <c r="B16" i="15"/>
  <c r="B23" i="15"/>
  <c r="B13" i="15"/>
  <c r="B22" i="15"/>
  <c r="B24" i="15"/>
  <c r="B21" i="15"/>
  <c r="B18" i="15"/>
  <c r="B17" i="15"/>
  <c r="B20" i="15"/>
  <c r="B12" i="15"/>
  <c r="B36" i="15"/>
  <c r="B11" i="15"/>
  <c r="B15" i="15"/>
  <c r="B9" i="15"/>
  <c r="B10" i="15"/>
  <c r="B5" i="15"/>
  <c r="A5" i="15"/>
  <c r="A3" i="15"/>
  <c r="A41" i="13" l="1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8" i="12"/>
  <c r="A37" i="12"/>
  <c r="A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6" i="12"/>
  <c r="B12" i="12"/>
  <c r="B9" i="12"/>
  <c r="B8" i="12"/>
  <c r="B5" i="12"/>
  <c r="A5" i="12"/>
  <c r="A3" i="12"/>
  <c r="A1" i="13"/>
  <c r="A1" i="12"/>
  <c r="B35" i="10"/>
  <c r="B29" i="10"/>
  <c r="B34" i="10"/>
  <c r="B28" i="10"/>
  <c r="B32" i="10"/>
  <c r="B33" i="10"/>
  <c r="B31" i="10"/>
  <c r="B25" i="10"/>
  <c r="B26" i="10"/>
  <c r="B30" i="10"/>
  <c r="B24" i="10"/>
  <c r="B27" i="10"/>
  <c r="B20" i="10"/>
  <c r="B23" i="10"/>
  <c r="B19" i="10"/>
  <c r="B22" i="10"/>
  <c r="B16" i="10"/>
  <c r="B18" i="10"/>
  <c r="B17" i="10"/>
  <c r="B15" i="10"/>
  <c r="B21" i="10"/>
  <c r="B14" i="10"/>
  <c r="B12" i="10"/>
  <c r="B13" i="10"/>
  <c r="B11" i="10"/>
  <c r="B9" i="10"/>
  <c r="B10" i="10"/>
  <c r="B5" i="10"/>
  <c r="A5" i="10"/>
  <c r="A3" i="10"/>
  <c r="A1" i="10"/>
  <c r="B5" i="3"/>
  <c r="B4" i="3"/>
  <c r="B1" i="3"/>
</calcChain>
</file>

<file path=xl/sharedStrings.xml><?xml version="1.0" encoding="utf-8"?>
<sst xmlns="http://schemas.openxmlformats.org/spreadsheetml/2006/main" count="725" uniqueCount="378">
  <si>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</si>
  <si>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</si>
  <si>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</si>
  <si>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</si>
  <si>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</si>
  <si>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</si>
  <si>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</si>
  <si>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</si>
  <si>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Iрландія</t>
  </si>
  <si>
    <t>Австрія</t>
  </si>
  <si>
    <t>Бельгія</t>
  </si>
  <si>
    <t>Болгарія</t>
  </si>
  <si>
    <t>Греція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</si>
  <si>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</si>
  <si>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</si>
  <si>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</si>
  <si>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</si>
  <si>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</si>
  <si>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</si>
  <si>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</si>
  <si>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</si>
  <si>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</si>
  <si>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</si>
  <si>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</si>
  <si>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</si>
  <si>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Словенія</t>
  </si>
  <si>
    <t>Угорщина</t>
  </si>
  <si>
    <t>Фінляндія</t>
  </si>
  <si>
    <t>Франція</t>
  </si>
  <si>
    <t>Хорватія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</si>
  <si>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</si>
  <si>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</si>
  <si>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</si>
  <si>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</si>
  <si>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</si>
  <si>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</si>
  <si>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</si>
  <si>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</si>
  <si>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</si>
  <si>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</si>
  <si>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</si>
  <si>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</si>
  <si>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</si>
  <si>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</si>
  <si>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</si>
  <si>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</si>
  <si>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</si>
  <si>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</si>
  <si>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</si>
  <si>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</si>
  <si>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</si>
  <si>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</si>
  <si>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</si>
  <si>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</si>
  <si>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</si>
  <si>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</si>
  <si>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</si>
  <si>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</si>
  <si>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</si>
  <si>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</si>
  <si>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Код згідно з УКТЗЕД</t>
  </si>
  <si>
    <t>у 7 р.б.</t>
  </si>
  <si>
    <t>у 5.5 р.б.</t>
  </si>
  <si>
    <t>у 9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</si>
  <si>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</si>
  <si>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</si>
  <si>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</si>
  <si>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</si>
  <si>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</si>
  <si>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</si>
  <si>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</si>
  <si>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</si>
  <si>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</si>
  <si>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</si>
  <si>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</si>
  <si>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</si>
  <si>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</si>
  <si>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</si>
  <si>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</si>
  <si>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</si>
  <si>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</si>
  <si>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</si>
  <si>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</si>
  <si>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</si>
  <si>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</si>
  <si>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</si>
  <si>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</si>
  <si>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</si>
  <si>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</si>
  <si>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</si>
  <si>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</si>
  <si>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</si>
  <si>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</si>
  <si>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</si>
  <si>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</si>
  <si>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</si>
  <si>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</si>
  <si>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</si>
  <si>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</si>
  <si>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</si>
  <si>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</si>
  <si>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</si>
  <si>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</si>
  <si>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</si>
  <si>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</si>
  <si>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</si>
  <si>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</si>
  <si>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</si>
  <si>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</si>
  <si>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</si>
  <si>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</si>
  <si>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</si>
  <si>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</si>
  <si>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</si>
  <si>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</si>
  <si>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</si>
  <si>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</si>
  <si>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</si>
  <si>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</si>
  <si>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</si>
  <si>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</si>
  <si>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</si>
  <si>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</si>
  <si>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</si>
  <si>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</si>
  <si>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</si>
  <si>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</si>
  <si>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</si>
  <si>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</si>
  <si>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</si>
  <si>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</si>
  <si>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</si>
  <si>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</si>
  <si>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</si>
  <si>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</si>
  <si>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</si>
  <si>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</si>
  <si>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</si>
  <si>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</si>
  <si>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</si>
  <si>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</si>
  <si>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</si>
  <si>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</si>
  <si>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9 times more</t>
  </si>
  <si>
    <t>5.5 times more</t>
  </si>
  <si>
    <t>8.3 times more</t>
  </si>
  <si>
    <t>у 5 р.б.</t>
  </si>
  <si>
    <t>5 times more</t>
  </si>
  <si>
    <t>у 13 р.б.</t>
  </si>
  <si>
    <t>13 times more</t>
  </si>
  <si>
    <t>у 9.5 р.б.</t>
  </si>
  <si>
    <t>9.5 times more</t>
  </si>
  <si>
    <t>у 4 р.б.</t>
  </si>
  <si>
    <t>4 times more</t>
  </si>
  <si>
    <t>у 8.6 р.б.</t>
  </si>
  <si>
    <t>у 6.5 р.б.</t>
  </si>
  <si>
    <t>8.6 times more</t>
  </si>
  <si>
    <t>6.5 times more</t>
  </si>
  <si>
    <t xml:space="preserve">Країни </t>
  </si>
  <si>
    <t>у 5.9 р.б.</t>
  </si>
  <si>
    <t>5.9 times more</t>
  </si>
  <si>
    <t>у 6.3 р.б.</t>
  </si>
  <si>
    <t>6.3 times more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</si>
  <si>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</si>
  <si>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</si>
  <si>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</si>
  <si>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</si>
  <si>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</si>
  <si>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</si>
  <si>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</si>
  <si>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</si>
  <si>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</si>
  <si>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</si>
  <si>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</si>
  <si>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</si>
  <si>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</si>
  <si>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</si>
  <si>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</si>
  <si>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</si>
  <si>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</si>
  <si>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</si>
  <si>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</si>
  <si>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</si>
  <si>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</si>
  <si>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</si>
  <si>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</si>
  <si>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</si>
  <si>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</si>
  <si>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</si>
  <si>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</si>
  <si>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</si>
  <si>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</si>
  <si>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</si>
  <si>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</si>
  <si>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</si>
  <si>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</si>
  <si>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</si>
  <si>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</si>
  <si>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</si>
  <si>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</si>
  <si>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</si>
  <si>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</si>
  <si>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</si>
  <si>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</si>
  <si>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</si>
  <si>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</si>
  <si>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</si>
  <si>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</si>
  <si>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</si>
  <si>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</si>
  <si>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</si>
  <si>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</si>
  <si>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</si>
  <si>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</si>
  <si>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</si>
  <si>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</si>
  <si>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</si>
  <si>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</si>
  <si>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</si>
  <si>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</si>
  <si>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</si>
  <si>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</si>
  <si>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11,9 р.б.</t>
  </si>
  <si>
    <t>11,9 times more</t>
  </si>
  <si>
    <t>насiння соняшнику, подрiбнене або неподрiбнене</t>
  </si>
  <si>
    <t>sunflower seeds, chopped or whole</t>
  </si>
  <si>
    <t>у 5.6 р.б.</t>
  </si>
  <si>
    <t>лiкарськi засоби</t>
  </si>
  <si>
    <t>medicines</t>
  </si>
  <si>
    <t xml:space="preserve"> **The Union currently counts 27 EU countries. The United Kingdom of Great Britain and Northern Ireland withdrew from the European Union on 31 January 2020.</t>
  </si>
  <si>
    <t xml:space="preserve"> In some cases, the sum of the components may not be equal to the result due to rounding. 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</si>
  <si>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</si>
  <si>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</si>
  <si>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</si>
  <si>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</si>
  <si>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</si>
  <si>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</si>
  <si>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</si>
  <si>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</si>
  <si>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</si>
  <si>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</si>
  <si>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5.6 times more</t>
  </si>
  <si>
    <t>2022 to 2021 (%)</t>
  </si>
  <si>
    <t>2022 у % до 2021</t>
  </si>
  <si>
    <t>у 44 р.б.</t>
  </si>
  <si>
    <t>у 62 р.б.</t>
  </si>
  <si>
    <t>44 times more</t>
  </si>
  <si>
    <t>62 times more</t>
  </si>
  <si>
    <t>у 11.1 р.б.</t>
  </si>
  <si>
    <t>у 9.7 р.б.</t>
  </si>
  <si>
    <t>11.1 times more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</si>
  <si>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</si>
  <si>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</si>
  <si>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</si>
  <si>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</si>
  <si>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</si>
  <si>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</si>
  <si>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81 р.б.</t>
  </si>
  <si>
    <t>у 215 р.б.</t>
  </si>
  <si>
    <t>81 times more</t>
  </si>
  <si>
    <t>215 times more</t>
  </si>
  <si>
    <t xml:space="preserve">  В окремих випадках сума складових може не дорівнювати підсумку у зв’язку з округленням даних.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</si>
  <si>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</si>
  <si>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12  р.б</t>
  </si>
  <si>
    <t>12 times more</t>
  </si>
  <si>
    <t>у 11 р.б.</t>
  </si>
  <si>
    <t>11 times more</t>
  </si>
  <si>
    <t>у 7,4 р.б.</t>
  </si>
  <si>
    <t>7.4 times more</t>
  </si>
  <si>
    <t>у 6,3 р.б.</t>
  </si>
  <si>
    <t>у 2,6 р.б.</t>
  </si>
  <si>
    <t>2,6 times more</t>
  </si>
  <si>
    <t>у 88 р.б.</t>
  </si>
  <si>
    <t>88 times more</t>
  </si>
  <si>
    <t>2015</t>
  </si>
  <si>
    <t>2016</t>
  </si>
  <si>
    <t>2017</t>
  </si>
  <si>
    <t>2018</t>
  </si>
  <si>
    <t>2022</t>
  </si>
  <si>
    <t>у 6.7 р.б.</t>
  </si>
  <si>
    <t>6.7 times more</t>
  </si>
  <si>
    <t>у 7.5 р.б.</t>
  </si>
  <si>
    <t>7,5 times more</t>
  </si>
  <si>
    <t>у 17.4 р.б.</t>
  </si>
  <si>
    <t>17,4 times more</t>
  </si>
  <si>
    <t>12,5 times more</t>
  </si>
  <si>
    <t>11,1 times more</t>
  </si>
  <si>
    <t>у 7.2 р.б.</t>
  </si>
  <si>
    <t>7,2 times more</t>
  </si>
  <si>
    <t>у 6.2 р.б.</t>
  </si>
  <si>
    <t>6,2 times more</t>
  </si>
  <si>
    <t>у 6.8 р.б.</t>
  </si>
  <si>
    <t>6,8 times more</t>
  </si>
  <si>
    <t>у 14.4 р.б.</t>
  </si>
  <si>
    <t>14,4 times more</t>
  </si>
  <si>
    <t>у 133 р.б.</t>
  </si>
  <si>
    <t>133 times more</t>
  </si>
  <si>
    <t>у 121 р.б.</t>
  </si>
  <si>
    <t>121 times more</t>
  </si>
  <si>
    <t>у 50,5 р.б.</t>
  </si>
  <si>
    <t>50,5 times more</t>
  </si>
  <si>
    <t>у 73,7 р.б.</t>
  </si>
  <si>
    <t>73,7 times more</t>
  </si>
  <si>
    <t>у 11.5 р.б.</t>
  </si>
  <si>
    <t>11,5 times more</t>
  </si>
  <si>
    <t>5,3 times more</t>
  </si>
  <si>
    <t>у 12.4 р.б.</t>
  </si>
  <si>
    <t>у 8.9 р.б.</t>
  </si>
  <si>
    <t>8,9 times more</t>
  </si>
  <si>
    <t>у 12.3 р.б.</t>
  </si>
  <si>
    <t>12,3 times more</t>
  </si>
  <si>
    <t>у 17 р.б.</t>
  </si>
  <si>
    <t>17 times more</t>
  </si>
  <si>
    <t>у 25 р.б.</t>
  </si>
  <si>
    <t>25 times more</t>
  </si>
  <si>
    <t>6,5 times more</t>
  </si>
  <si>
    <t>у 9,3 р.б.</t>
  </si>
  <si>
    <t>9.3 times more</t>
  </si>
  <si>
    <t>у 5,9 р.б.</t>
  </si>
  <si>
    <t>у 7,9 р.б.</t>
  </si>
  <si>
    <t>7.9 times more</t>
  </si>
  <si>
    <t>у 45.7 р.б.</t>
  </si>
  <si>
    <t>45,7 times more</t>
  </si>
  <si>
    <t>у 16.2 р.б.</t>
  </si>
  <si>
    <t>16,2 times more</t>
  </si>
  <si>
    <t>у 10.5 р.б.</t>
  </si>
  <si>
    <t>10,5 times more</t>
  </si>
  <si>
    <t>у 7.7 р.б.</t>
  </si>
  <si>
    <t>7,7 times more</t>
  </si>
  <si>
    <t>у % до загального обсягу</t>
  </si>
  <si>
    <t>% of total</t>
  </si>
  <si>
    <t>Jan-Sept 2023 to Jan-Sept 2022 (%)</t>
  </si>
  <si>
    <t>у 12 р.б.</t>
  </si>
  <si>
    <t>у 24,7 р.б.</t>
  </si>
  <si>
    <t>24,7 times more</t>
  </si>
  <si>
    <t xml:space="preserve"> 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</si>
  <si>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</si>
  <si>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З 2014 року дані подаються без урахування тимчасово окупованої російською федерацією території України.</t>
  </si>
  <si>
    <t>у 8.8 р.б.</t>
  </si>
  <si>
    <t>8,8 times more</t>
  </si>
  <si>
    <t xml:space="preserve"> Польща</t>
  </si>
  <si>
    <t xml:space="preserve"> Німеччина</t>
  </si>
  <si>
    <t xml:space="preserve"> Іспанія</t>
  </si>
  <si>
    <t>Італія</t>
  </si>
  <si>
    <t xml:space="preserve"> Нідерланди</t>
  </si>
  <si>
    <t xml:space="preserve"> Болгарія</t>
  </si>
  <si>
    <t>Чехія</t>
  </si>
  <si>
    <t xml:space="preserve"> Бельгія</t>
  </si>
  <si>
    <t xml:space="preserve"> Данія</t>
  </si>
  <si>
    <t xml:space="preserve"> Кіпр</t>
  </si>
  <si>
    <t xml:space="preserve"> Естонія</t>
  </si>
  <si>
    <t xml:space="preserve"> Хорватія</t>
  </si>
  <si>
    <t xml:space="preserve"> Швеція</t>
  </si>
  <si>
    <t xml:space="preserve"> Мальта</t>
  </si>
  <si>
    <t xml:space="preserve"> Словенія</t>
  </si>
  <si>
    <t xml:space="preserve"> Фінляндія</t>
  </si>
  <si>
    <t xml:space="preserve"> Румунія</t>
  </si>
  <si>
    <t xml:space="preserve"> Італія</t>
  </si>
  <si>
    <t xml:space="preserve"> Словаччина</t>
  </si>
  <si>
    <t xml:space="preserve"> Чехія</t>
  </si>
  <si>
    <t xml:space="preserve"> Угорщина</t>
  </si>
  <si>
    <t xml:space="preserve"> Литва</t>
  </si>
  <si>
    <t xml:space="preserve"> Австрія</t>
  </si>
  <si>
    <t xml:space="preserve"> Франція</t>
  </si>
  <si>
    <t xml:space="preserve"> Латвія</t>
  </si>
  <si>
    <t xml:space="preserve"> Греція</t>
  </si>
  <si>
    <t xml:space="preserve"> Португалія</t>
  </si>
  <si>
    <t xml:space="preserve"> Iрландія</t>
  </si>
  <si>
    <t xml:space="preserve">Словаччина </t>
  </si>
  <si>
    <t>Іспанія</t>
  </si>
  <si>
    <t xml:space="preserve"> 2023 у % до 2022</t>
  </si>
  <si>
    <t xml:space="preserve"> 2023 to 2022 (%)</t>
  </si>
  <si>
    <t>2023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</si>
  <si>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</si>
  <si>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</si>
  <si>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>I-III</t>
  </si>
  <si>
    <t>Дата останнього оновлення: 31.12.2025</t>
  </si>
  <si>
    <t>Last updated on: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</si>
</sst>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0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1"/>
      <color indexed="8"/>
      <name val="Calibri"/>
      <family val="2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0"/>
      <name val="Arial"/>
      <family val="2"/>
      <charset val="204"/>
    </font>
    <font>
      <i/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2"/>
      <color rgb="FFFF0000"/>
      <name val="Arial"/>
      <family val="2"/>
      <charset val="204"/>
    </font>
    <font>
      <i/>
      <sz val="10"/>
      <color theme="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</font>
    <font>
      <sz val="11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sz val="10"/>
      <color theme="0"/>
      <name val="Arial Cyr"/>
      <charset val="204"/>
    </font>
    <font>
      <b/>
      <sz val="10"/>
      <color theme="0" tint="-0.34998626667073579"/>
      <name val="Arial"/>
      <family val="2"/>
      <charset val="204"/>
    </font>
    <font>
      <sz val="11"/>
      <color theme="1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0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4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5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7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6" fillId="0" borderId="0"/>
    <xf numFmtId="0" fontId="30" fillId="0" borderId="0"/>
    <xf numFmtId="0" fontId="30" fillId="0" borderId="0"/>
  </cellStyleXfs>
  <cellXfs count="473">
    <xf numFmtId="0" fontId="0" fillId="0" borderId="0" xfId="0"/>
    <xf numFmtId="0" fontId="48" fillId="24" borderId="0" xfId="0" applyFont="1" applyFill="1"/>
    <xf numFmtId="0" fontId="49" fillId="24" borderId="0" xfId="0" applyFont="1" applyFill="1"/>
    <xf numFmtId="0" fontId="50" fillId="24" borderId="0" xfId="0" applyFont="1" applyFill="1"/>
    <xf numFmtId="0" fontId="6" fillId="24" borderId="0" xfId="0" applyFont="1" applyFill="1"/>
    <xf numFmtId="0" fontId="51" fillId="24" borderId="0" xfId="0" applyFont="1" applyFill="1"/>
    <xf numFmtId="0" fontId="52" fillId="24" borderId="0" xfId="0" applyFont="1" applyFill="1"/>
    <xf numFmtId="0" fontId="53" fillId="24" borderId="0" xfId="103" applyFont="1" applyFill="1" applyAlignment="1" applyProtection="1"/>
    <xf numFmtId="0" fontId="52" fillId="24" borderId="0" xfId="196" applyFont="1" applyFill="1"/>
    <xf numFmtId="0" fontId="53" fillId="24" borderId="0" xfId="103" applyFont="1" applyFill="1" applyAlignment="1" applyProtection="1">
      <alignment horizontal="left" vertical="center"/>
    </xf>
    <xf numFmtId="0" fontId="52" fillId="24" borderId="0" xfId="192" applyFont="1" applyFill="1" applyAlignment="1">
      <alignment horizontal="left" vertical="center"/>
    </xf>
    <xf numFmtId="0" fontId="54" fillId="24" borderId="0" xfId="103" applyFont="1" applyFill="1" applyAlignment="1" applyProtection="1"/>
    <xf numFmtId="0" fontId="55" fillId="24" borderId="0" xfId="196" applyFont="1" applyFill="1"/>
    <xf numFmtId="0" fontId="56" fillId="24" borderId="0" xfId="196" applyFont="1" applyFill="1"/>
    <xf numFmtId="0" fontId="6" fillId="24" borderId="0" xfId="196" applyFont="1" applyFill="1"/>
    <xf numFmtId="0" fontId="57" fillId="24" borderId="0" xfId="196" applyFont="1" applyFill="1"/>
    <xf numFmtId="0" fontId="58" fillId="24" borderId="0" xfId="196" applyFont="1" applyFill="1" applyBorder="1"/>
    <xf numFmtId="0" fontId="6" fillId="24" borderId="0" xfId="196" applyFont="1" applyFill="1" applyAlignment="1">
      <alignment horizontal="left" vertical="center"/>
    </xf>
    <xf numFmtId="0" fontId="59" fillId="24" borderId="0" xfId="200" applyFont="1" applyFill="1" applyAlignment="1">
      <alignment horizontal="centerContinuous" vertical="center"/>
    </xf>
    <xf numFmtId="1" fontId="6" fillId="24" borderId="0" xfId="196" applyNumberFormat="1" applyFont="1" applyFill="1"/>
    <xf numFmtId="0" fontId="6" fillId="24" borderId="0" xfId="196" applyFont="1" applyFill="1" applyBorder="1"/>
    <xf numFmtId="0" fontId="60" fillId="24" borderId="0" xfId="196" applyFont="1" applyFill="1"/>
    <xf numFmtId="0" fontId="60" fillId="24" borderId="0" xfId="196" applyFont="1" applyFill="1" applyBorder="1"/>
    <xf numFmtId="0" fontId="61" fillId="24" borderId="0" xfId="196" applyFont="1" applyFill="1" applyBorder="1"/>
    <xf numFmtId="0" fontId="52" fillId="24" borderId="17" xfId="193" applyFont="1" applyFill="1" applyBorder="1" applyAlignment="1">
      <alignment horizontal="centerContinuous" vertical="center"/>
    </xf>
    <xf numFmtId="0" fontId="52" fillId="24" borderId="18" xfId="193" applyFont="1" applyFill="1" applyBorder="1" applyAlignment="1">
      <alignment horizontal="centerContinuous" vertical="center"/>
    </xf>
    <xf numFmtId="0" fontId="52" fillId="24" borderId="19" xfId="193" applyFont="1" applyFill="1" applyBorder="1" applyAlignment="1">
      <alignment horizontal="centerContinuous" vertical="center"/>
    </xf>
    <xf numFmtId="0" fontId="52" fillId="24" borderId="3" xfId="193" applyFont="1" applyFill="1" applyBorder="1" applyAlignment="1">
      <alignment horizontal="centerContinuous" vertical="center"/>
    </xf>
    <xf numFmtId="0" fontId="52" fillId="24" borderId="16" xfId="193" applyFont="1" applyFill="1" applyBorder="1" applyAlignment="1">
      <alignment horizontal="centerContinuous" vertical="center"/>
    </xf>
    <xf numFmtId="0" fontId="6" fillId="24" borderId="24" xfId="196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" fontId="64" fillId="24" borderId="0" xfId="194" applyNumberFormat="1" applyFont="1" applyFill="1" applyBorder="1" applyAlignment="1">
      <alignment horizontal="left" vertical="center"/>
    </xf>
    <xf numFmtId="169" fontId="57" fillId="24" borderId="0" xfId="196" applyNumberFormat="1" applyFont="1" applyFill="1" applyBorder="1" applyAlignment="1">
      <alignment horizontal="center" vertical="center"/>
    </xf>
    <xf numFmtId="0" fontId="65" fillId="24" borderId="0" xfId="200" applyFont="1" applyFill="1"/>
    <xf numFmtId="0" fontId="66" fillId="24" borderId="0" xfId="196" applyFont="1" applyFill="1"/>
    <xf numFmtId="0" fontId="66" fillId="24" borderId="0" xfId="200" applyFont="1" applyFill="1"/>
    <xf numFmtId="0" fontId="66" fillId="24" borderId="0" xfId="189" applyFont="1" applyFill="1"/>
    <xf numFmtId="0" fontId="10" fillId="24" borderId="0" xfId="200" applyFont="1" applyFill="1"/>
    <xf numFmtId="0" fontId="59" fillId="24" borderId="0" xfId="200" applyFont="1" applyFill="1"/>
    <xf numFmtId="173" fontId="6" fillId="24" borderId="0" xfId="188" applyNumberFormat="1" applyFont="1" applyFill="1" applyAlignment="1" applyProtection="1"/>
    <xf numFmtId="0" fontId="6" fillId="30" borderId="0" xfId="196" applyFont="1" applyFill="1" applyBorder="1"/>
    <xf numFmtId="1" fontId="6" fillId="24" borderId="0" xfId="195" applyNumberFormat="1" applyFont="1" applyFill="1"/>
    <xf numFmtId="0" fontId="6" fillId="24" borderId="0" xfId="187" applyFont="1" applyFill="1"/>
    <xf numFmtId="0" fontId="52" fillId="24" borderId="0" xfId="200" applyFont="1" applyFill="1"/>
    <xf numFmtId="0" fontId="52" fillId="24" borderId="0" xfId="200" applyFont="1" applyFill="1" applyBorder="1"/>
    <xf numFmtId="0" fontId="67" fillId="24" borderId="0" xfId="200" applyFont="1" applyFill="1"/>
    <xf numFmtId="0" fontId="68" fillId="24" borderId="0" xfId="196" applyFont="1" applyFill="1"/>
    <xf numFmtId="0" fontId="67" fillId="24" borderId="0" xfId="196" applyFont="1" applyFill="1"/>
    <xf numFmtId="0" fontId="69" fillId="24" borderId="0" xfId="196" applyFont="1" applyFill="1" applyBorder="1"/>
    <xf numFmtId="169" fontId="58" fillId="24" borderId="0" xfId="196" applyNumberFormat="1" applyFont="1" applyFill="1" applyBorder="1" applyAlignment="1">
      <alignment horizontal="center" vertical="center"/>
    </xf>
    <xf numFmtId="169" fontId="57" fillId="24" borderId="0" xfId="196" applyNumberFormat="1" applyFont="1" applyFill="1" applyBorder="1" applyAlignment="1">
      <alignment horizontal="center" vertical="center" wrapText="1"/>
    </xf>
    <xf numFmtId="0" fontId="6" fillId="24" borderId="0" xfId="198" applyFont="1" applyFill="1"/>
    <xf numFmtId="0" fontId="6" fillId="24" borderId="0" xfId="187" applyFont="1" applyFill="1" applyBorder="1"/>
    <xf numFmtId="0" fontId="71" fillId="24" borderId="0" xfId="196" applyFont="1" applyFill="1"/>
    <xf numFmtId="1" fontId="72" fillId="24" borderId="0" xfId="196" applyNumberFormat="1" applyFont="1" applyFill="1"/>
    <xf numFmtId="0" fontId="72" fillId="24" borderId="0" xfId="196" applyFont="1" applyFill="1"/>
    <xf numFmtId="0" fontId="52" fillId="24" borderId="0" xfId="192" applyFont="1" applyFill="1"/>
    <xf numFmtId="0" fontId="62" fillId="24" borderId="0" xfId="192" applyFont="1" applyFill="1"/>
    <xf numFmtId="0" fontId="6" fillId="24" borderId="0" xfId="192" applyFont="1" applyFill="1" applyAlignment="1">
      <alignment horizontal="left" vertical="center"/>
    </xf>
    <xf numFmtId="0" fontId="62" fillId="24" borderId="0" xfId="192" applyFont="1" applyFill="1" applyAlignment="1">
      <alignment horizontal="left" vertical="center"/>
    </xf>
    <xf numFmtId="0" fontId="52" fillId="24" borderId="0" xfId="200" applyFont="1" applyFill="1" applyBorder="1" applyAlignment="1">
      <alignment horizontal="left" vertical="center"/>
    </xf>
    <xf numFmtId="0" fontId="52" fillId="24" borderId="0" xfId="192" applyFont="1" applyFill="1" applyBorder="1" applyAlignment="1">
      <alignment horizontal="left" vertical="center"/>
    </xf>
    <xf numFmtId="3" fontId="52" fillId="24" borderId="0" xfId="192" applyNumberFormat="1" applyFont="1" applyFill="1" applyBorder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52" fillId="24" borderId="24" xfId="195" applyFont="1" applyFill="1" applyBorder="1" applyAlignment="1">
      <alignment vertical="center" wrapText="1"/>
    </xf>
    <xf numFmtId="0" fontId="62" fillId="24" borderId="25" xfId="195" applyFont="1" applyFill="1" applyBorder="1" applyAlignment="1">
      <alignment vertical="center" wrapText="1"/>
    </xf>
    <xf numFmtId="0" fontId="62" fillId="24" borderId="24" xfId="195" applyFont="1" applyFill="1" applyBorder="1" applyAlignment="1">
      <alignment vertical="center" wrapText="1"/>
    </xf>
    <xf numFmtId="0" fontId="55" fillId="24" borderId="24" xfId="195" applyFont="1" applyFill="1" applyBorder="1" applyAlignment="1">
      <alignment vertical="center"/>
    </xf>
    <xf numFmtId="0" fontId="66" fillId="24" borderId="24" xfId="192" applyFont="1" applyFill="1" applyBorder="1" applyAlignment="1">
      <alignment horizontal="center" vertical="center"/>
    </xf>
    <xf numFmtId="0" fontId="66" fillId="24" borderId="24" xfId="195" applyFont="1" applyFill="1" applyBorder="1" applyAlignment="1">
      <alignment vertical="center"/>
    </xf>
    <xf numFmtId="0" fontId="55" fillId="24" borderId="24" xfId="195" applyFont="1" applyFill="1" applyBorder="1" applyAlignment="1">
      <alignment vertical="center" wrapText="1"/>
    </xf>
    <xf numFmtId="0" fontId="66" fillId="24" borderId="24" xfId="195" applyFont="1" applyFill="1" applyBorder="1" applyAlignment="1">
      <alignment vertical="center" wrapText="1"/>
    </xf>
    <xf numFmtId="170" fontId="62" fillId="24" borderId="25" xfId="191" applyNumberFormat="1" applyFont="1" applyFill="1" applyBorder="1" applyAlignment="1">
      <alignment horizontal="left"/>
    </xf>
    <xf numFmtId="0" fontId="55" fillId="24" borderId="0" xfId="193" applyFont="1" applyFill="1" applyAlignment="1">
      <alignment horizontal="right"/>
    </xf>
    <xf numFmtId="0" fontId="52" fillId="24" borderId="0" xfId="192" applyFont="1" applyFill="1" applyBorder="1"/>
    <xf numFmtId="3" fontId="52" fillId="24" borderId="0" xfId="192" applyNumberFormat="1" applyFont="1" applyFill="1" applyBorder="1"/>
    <xf numFmtId="170" fontId="52" fillId="24" borderId="0" xfId="192" applyNumberFormat="1" applyFont="1" applyFill="1" applyAlignment="1">
      <alignment horizontal="right" vertical="center"/>
    </xf>
    <xf numFmtId="1" fontId="52" fillId="24" borderId="0" xfId="192" applyNumberFormat="1" applyFont="1" applyFill="1" applyBorder="1"/>
    <xf numFmtId="3" fontId="6" fillId="24" borderId="0" xfId="187" applyNumberFormat="1" applyFont="1" applyFill="1"/>
    <xf numFmtId="0" fontId="71" fillId="24" borderId="0" xfId="192" applyFont="1" applyFill="1" applyBorder="1"/>
    <xf numFmtId="0" fontId="71" fillId="24" borderId="0" xfId="192" applyFont="1" applyFill="1" applyBorder="1" applyAlignment="1">
      <alignment horizontal="left" vertical="center"/>
    </xf>
    <xf numFmtId="0" fontId="6" fillId="24" borderId="0" xfId="192" applyFont="1" applyFill="1"/>
    <xf numFmtId="0" fontId="63" fillId="24" borderId="0" xfId="192" applyFont="1" applyFill="1"/>
    <xf numFmtId="0" fontId="67" fillId="30" borderId="0" xfId="192" applyFont="1" applyFill="1"/>
    <xf numFmtId="0" fontId="67" fillId="24" borderId="0" xfId="192" applyFont="1" applyFill="1"/>
    <xf numFmtId="0" fontId="52" fillId="24" borderId="22" xfId="193" applyFont="1" applyFill="1" applyBorder="1" applyAlignment="1">
      <alignment horizontal="centerContinuous" vertical="center"/>
    </xf>
    <xf numFmtId="0" fontId="52" fillId="24" borderId="23" xfId="193" applyFont="1" applyFill="1" applyBorder="1" applyAlignment="1">
      <alignment horizontal="centerContinuous" vertical="center"/>
    </xf>
    <xf numFmtId="0" fontId="52" fillId="24" borderId="0" xfId="192" applyFont="1" applyFill="1" applyAlignment="1">
      <alignment vertical="center"/>
    </xf>
    <xf numFmtId="0" fontId="63" fillId="24" borderId="0" xfId="192" applyFont="1" applyFill="1" applyAlignment="1">
      <alignment vertical="center"/>
    </xf>
    <xf numFmtId="0" fontId="67" fillId="30" borderId="0" xfId="192" applyFont="1" applyFill="1" applyAlignment="1">
      <alignment vertical="center"/>
    </xf>
    <xf numFmtId="0" fontId="67" fillId="24" borderId="0" xfId="192" applyFont="1" applyFill="1" applyAlignment="1">
      <alignment vertical="center"/>
    </xf>
    <xf numFmtId="0" fontId="66" fillId="24" borderId="25" xfId="195" applyFont="1" applyFill="1" applyBorder="1" applyAlignment="1">
      <alignment vertical="center" wrapText="1"/>
    </xf>
    <xf numFmtId="0" fontId="52" fillId="24" borderId="24" xfId="192" applyFont="1" applyFill="1" applyBorder="1" applyAlignment="1">
      <alignment horizontal="center" vertical="center"/>
    </xf>
    <xf numFmtId="0" fontId="66" fillId="0" borderId="25" xfId="195" applyFont="1" applyFill="1" applyBorder="1" applyAlignment="1">
      <alignment vertical="center" wrapText="1"/>
    </xf>
    <xf numFmtId="0" fontId="73" fillId="24" borderId="0" xfId="192" applyFont="1" applyFill="1"/>
    <xf numFmtId="3" fontId="52" fillId="24" borderId="0" xfId="192" applyNumberFormat="1" applyFont="1" applyFill="1"/>
    <xf numFmtId="0" fontId="55" fillId="24" borderId="0" xfId="192" applyFont="1" applyFill="1"/>
    <xf numFmtId="0" fontId="71" fillId="24" borderId="0" xfId="192" applyFont="1" applyFill="1"/>
    <xf numFmtId="0" fontId="70" fillId="24" borderId="0" xfId="192" applyFont="1" applyFill="1"/>
    <xf numFmtId="0" fontId="57" fillId="30" borderId="0" xfId="192" applyFont="1" applyFill="1"/>
    <xf numFmtId="0" fontId="57" fillId="24" borderId="0" xfId="192" applyFont="1" applyFill="1"/>
    <xf numFmtId="0" fontId="51" fillId="24" borderId="0" xfId="192" applyFont="1" applyFill="1"/>
    <xf numFmtId="0" fontId="60" fillId="30" borderId="0" xfId="192" applyFont="1" applyFill="1"/>
    <xf numFmtId="0" fontId="60" fillId="24" borderId="0" xfId="192" applyFont="1" applyFill="1"/>
    <xf numFmtId="0" fontId="74" fillId="24" borderId="0" xfId="196" applyFont="1" applyFill="1"/>
    <xf numFmtId="0" fontId="74" fillId="24" borderId="0" xfId="198" applyFont="1" applyFill="1"/>
    <xf numFmtId="173" fontId="74" fillId="24" borderId="0" xfId="188" applyNumberFormat="1" applyFont="1" applyFill="1" applyAlignment="1" applyProtection="1"/>
    <xf numFmtId="0" fontId="75" fillId="24" borderId="0" xfId="200" applyFont="1" applyFill="1"/>
    <xf numFmtId="1" fontId="74" fillId="24" borderId="0" xfId="195" applyNumberFormat="1" applyFont="1" applyFill="1"/>
    <xf numFmtId="0" fontId="76" fillId="24" borderId="0" xfId="196" applyFont="1" applyFill="1"/>
    <xf numFmtId="0" fontId="10" fillId="24" borderId="0" xfId="0" applyFont="1" applyFill="1"/>
    <xf numFmtId="0" fontId="63" fillId="24" borderId="0" xfId="196" applyFont="1" applyFill="1"/>
    <xf numFmtId="0" fontId="77" fillId="24" borderId="0" xfId="0" applyFont="1" applyFill="1"/>
    <xf numFmtId="2" fontId="61" fillId="24" borderId="0" xfId="103" applyNumberFormat="1" applyFont="1" applyFill="1" applyAlignment="1" applyProtection="1">
      <alignment horizontal="left" wrapText="1"/>
    </xf>
    <xf numFmtId="0" fontId="63" fillId="24" borderId="0" xfId="192" applyFont="1" applyFill="1" applyAlignment="1">
      <alignment horizontal="left" vertical="center"/>
    </xf>
    <xf numFmtId="0" fontId="78" fillId="30" borderId="0" xfId="192" applyFont="1" applyFill="1"/>
    <xf numFmtId="0" fontId="6" fillId="24" borderId="20" xfId="196" applyFont="1" applyFill="1" applyBorder="1" applyAlignment="1">
      <alignment horizontal="center" vertical="center"/>
    </xf>
    <xf numFmtId="1" fontId="64" fillId="24" borderId="16" xfId="194" applyNumberFormat="1" applyFont="1" applyFill="1" applyBorder="1" applyAlignment="1">
      <alignment horizontal="left" vertical="center"/>
    </xf>
    <xf numFmtId="1" fontId="64" fillId="24" borderId="25" xfId="194" applyNumberFormat="1" applyFont="1" applyFill="1" applyBorder="1" applyAlignment="1">
      <alignment horizontal="left" vertical="center"/>
    </xf>
    <xf numFmtId="1" fontId="51" fillId="24" borderId="24" xfId="194" applyNumberFormat="1" applyFont="1" applyFill="1" applyBorder="1" applyAlignment="1">
      <alignment horizontal="left" vertical="center"/>
    </xf>
    <xf numFmtId="1" fontId="6" fillId="24" borderId="20" xfId="194" applyNumberFormat="1" applyFont="1" applyFill="1" applyBorder="1" applyAlignment="1">
      <alignment horizontal="left" vertical="center"/>
    </xf>
    <xf numFmtId="49" fontId="6" fillId="24" borderId="0" xfId="196" applyNumberFormat="1" applyFont="1" applyFill="1"/>
    <xf numFmtId="0" fontId="55" fillId="24" borderId="26" xfId="195" applyFont="1" applyFill="1" applyBorder="1" applyAlignment="1">
      <alignment vertical="center" wrapText="1"/>
    </xf>
    <xf numFmtId="0" fontId="66" fillId="24" borderId="26" xfId="192" applyFont="1" applyFill="1" applyBorder="1" applyAlignment="1">
      <alignment horizontal="center" vertical="center"/>
    </xf>
    <xf numFmtId="0" fontId="66" fillId="24" borderId="26" xfId="195" applyFont="1" applyFill="1" applyBorder="1" applyAlignment="1">
      <alignment vertical="center" wrapText="1"/>
    </xf>
    <xf numFmtId="0" fontId="66" fillId="24" borderId="27" xfId="195" applyFont="1" applyFill="1" applyBorder="1" applyAlignment="1">
      <alignment vertical="center" wrapText="1"/>
    </xf>
    <xf numFmtId="0" fontId="51" fillId="24" borderId="0" xfId="196" applyFont="1" applyFill="1" applyBorder="1"/>
    <xf numFmtId="0" fontId="51" fillId="30" borderId="0" xfId="196" applyFont="1" applyFill="1" applyBorder="1"/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3" xfId="195" applyNumberFormat="1" applyFont="1" applyFill="1" applyBorder="1" applyAlignment="1">
      <alignment horizontal="center" vertical="center"/>
    </xf>
    <xf numFmtId="49" fontId="52" fillId="24" borderId="16" xfId="195" applyNumberFormat="1" applyFont="1" applyFill="1" applyBorder="1" applyAlignment="1">
      <alignment horizontal="center" vertical="center"/>
    </xf>
    <xf numFmtId="49" fontId="52" fillId="24" borderId="23" xfId="195" applyNumberFormat="1" applyFont="1" applyFill="1" applyBorder="1" applyAlignment="1">
      <alignment horizontal="center" vertical="center"/>
    </xf>
    <xf numFmtId="0" fontId="52" fillId="24" borderId="24" xfId="79" applyFont="1" applyFill="1" applyBorder="1" applyAlignment="1">
      <alignment horizontal="center" vertical="center" wrapText="1"/>
    </xf>
    <xf numFmtId="0" fontId="62" fillId="24" borderId="25" xfId="79" applyFont="1" applyFill="1" applyBorder="1" applyAlignment="1">
      <alignment horizontal="center" vertical="center" wrapText="1"/>
    </xf>
    <xf numFmtId="0" fontId="62" fillId="24" borderId="0" xfId="79" applyFont="1" applyFill="1" applyBorder="1" applyAlignment="1">
      <alignment horizontal="center" vertical="center" wrapText="1"/>
    </xf>
    <xf numFmtId="49" fontId="63" fillId="24" borderId="20" xfId="195" applyNumberFormat="1" applyFont="1" applyFill="1" applyBorder="1" applyAlignment="1">
      <alignment horizontal="center" vertical="center"/>
    </xf>
    <xf numFmtId="49" fontId="52" fillId="24" borderId="20" xfId="195" applyNumberFormat="1" applyFont="1" applyFill="1" applyBorder="1" applyAlignment="1">
      <alignment horizontal="center" vertical="center"/>
    </xf>
    <xf numFmtId="49" fontId="63" fillId="24" borderId="22" xfId="195" applyNumberFormat="1" applyFont="1" applyFill="1" applyBorder="1" applyAlignment="1">
      <alignment horizontal="center" vertical="center"/>
    </xf>
    <xf numFmtId="0" fontId="62" fillId="24" borderId="25" xfId="190" applyFont="1" applyFill="1" applyBorder="1" applyAlignment="1">
      <alignment horizontal="center" vertical="center"/>
    </xf>
    <xf numFmtId="0" fontId="66" fillId="24" borderId="25" xfId="195" applyFont="1" applyFill="1" applyBorder="1" applyAlignment="1">
      <alignment vertical="center"/>
    </xf>
    <xf numFmtId="0" fontId="52" fillId="24" borderId="20" xfId="79" applyFont="1" applyFill="1" applyBorder="1" applyAlignment="1">
      <alignment horizontal="center" vertical="center" wrapText="1"/>
    </xf>
    <xf numFmtId="0" fontId="59" fillId="24" borderId="24" xfId="200" applyFont="1" applyFill="1" applyBorder="1" applyAlignment="1">
      <alignment horizontal="left" vertical="center"/>
    </xf>
    <xf numFmtId="0" fontId="51" fillId="0" borderId="0" xfId="0" applyFont="1" applyBorder="1" applyAlignment="1">
      <alignment vertical="center"/>
    </xf>
    <xf numFmtId="0" fontId="59" fillId="24" borderId="20" xfId="200" applyFont="1" applyFill="1" applyBorder="1" applyAlignment="1">
      <alignment horizontal="left" vertical="center"/>
    </xf>
    <xf numFmtId="0" fontId="55" fillId="30" borderId="24" xfId="195" applyFont="1" applyFill="1" applyBorder="1" applyAlignment="1">
      <alignment vertical="center" wrapText="1"/>
    </xf>
    <xf numFmtId="3" fontId="55" fillId="24" borderId="0" xfId="196" applyNumberFormat="1" applyFont="1" applyFill="1" applyBorder="1" applyAlignment="1">
      <alignment horizontal="right" vertical="center"/>
    </xf>
    <xf numFmtId="3" fontId="52" fillId="24" borderId="0" xfId="196" applyNumberFormat="1" applyFont="1" applyFill="1" applyBorder="1" applyAlignment="1">
      <alignment horizontal="right" vertical="center"/>
    </xf>
    <xf numFmtId="3" fontId="55" fillId="24" borderId="21" xfId="196" applyNumberFormat="1" applyFont="1" applyFill="1" applyBorder="1" applyAlignment="1">
      <alignment horizontal="right" vertical="center"/>
    </xf>
    <xf numFmtId="3" fontId="52" fillId="24" borderId="22" xfId="196" applyNumberFormat="1" applyFont="1" applyFill="1" applyBorder="1" applyAlignment="1">
      <alignment horizontal="right" vertical="center"/>
    </xf>
    <xf numFmtId="3" fontId="63" fillId="30" borderId="22" xfId="196" applyNumberFormat="1" applyFont="1" applyFill="1" applyBorder="1" applyAlignment="1">
      <alignment horizontal="right" vertical="center"/>
    </xf>
    <xf numFmtId="1" fontId="70" fillId="30" borderId="25" xfId="201" applyNumberFormat="1" applyFont="1" applyFill="1" applyBorder="1" applyAlignment="1">
      <alignment horizontal="right" vertical="center"/>
    </xf>
    <xf numFmtId="1" fontId="70" fillId="30" borderId="0" xfId="201" applyNumberFormat="1" applyFont="1" applyFill="1" applyBorder="1" applyAlignment="1">
      <alignment horizontal="right" vertical="center"/>
    </xf>
    <xf numFmtId="1" fontId="63" fillId="30" borderId="25" xfId="201" applyNumberFormat="1" applyFont="1" applyFill="1" applyBorder="1" applyAlignment="1">
      <alignment horizontal="right" vertical="center"/>
    </xf>
    <xf numFmtId="1" fontId="63" fillId="30" borderId="0" xfId="201" applyNumberFormat="1" applyFont="1" applyFill="1" applyBorder="1" applyAlignment="1">
      <alignment horizontal="right" vertical="center"/>
    </xf>
    <xf numFmtId="3" fontId="63" fillId="30" borderId="0" xfId="196" applyNumberFormat="1" applyFont="1" applyFill="1" applyBorder="1" applyAlignment="1">
      <alignment horizontal="right" vertical="center"/>
    </xf>
    <xf numFmtId="1" fontId="70" fillId="30" borderId="27" xfId="201" applyNumberFormat="1" applyFont="1" applyFill="1" applyBorder="1" applyAlignment="1">
      <alignment horizontal="right" vertical="center"/>
    </xf>
    <xf numFmtId="1" fontId="70" fillId="30" borderId="21" xfId="201" applyNumberFormat="1" applyFont="1" applyFill="1" applyBorder="1" applyAlignment="1">
      <alignment horizontal="right" vertical="center"/>
    </xf>
    <xf numFmtId="3" fontId="70" fillId="30" borderId="0" xfId="196" applyNumberFormat="1" applyFont="1" applyFill="1" applyBorder="1" applyAlignment="1">
      <alignment horizontal="right" vertical="center"/>
    </xf>
    <xf numFmtId="1" fontId="6" fillId="30" borderId="0" xfId="194" applyNumberFormat="1" applyFont="1" applyFill="1" applyBorder="1" applyAlignment="1">
      <alignment horizontal="right" vertical="center"/>
    </xf>
    <xf numFmtId="1" fontId="6" fillId="24" borderId="0" xfId="194" applyNumberFormat="1" applyFont="1" applyFill="1" applyBorder="1" applyAlignment="1">
      <alignment horizontal="right" vertical="center"/>
    </xf>
    <xf numFmtId="3" fontId="6" fillId="30" borderId="0" xfId="196" applyNumberFormat="1" applyFont="1" applyFill="1" applyBorder="1" applyAlignment="1">
      <alignment horizontal="right" vertical="center"/>
    </xf>
    <xf numFmtId="3" fontId="6" fillId="24" borderId="0" xfId="196" applyNumberFormat="1" applyFont="1" applyFill="1" applyBorder="1" applyAlignment="1">
      <alignment horizontal="right" vertical="center"/>
    </xf>
    <xf numFmtId="3" fontId="51" fillId="30" borderId="0" xfId="196" applyNumberFormat="1" applyFont="1" applyFill="1" applyBorder="1" applyAlignment="1">
      <alignment horizontal="right" vertical="center"/>
    </xf>
    <xf numFmtId="0" fontId="55" fillId="30" borderId="24" xfId="192" applyFont="1" applyFill="1" applyBorder="1" applyAlignment="1">
      <alignment horizontal="right" vertical="center"/>
    </xf>
    <xf numFmtId="0" fontId="55" fillId="30" borderId="24" xfId="195" applyFont="1" applyFill="1" applyBorder="1" applyAlignment="1">
      <alignment horizontal="left" vertical="center"/>
    </xf>
    <xf numFmtId="0" fontId="55" fillId="24" borderId="24" xfId="192" applyFont="1" applyFill="1" applyBorder="1" applyAlignment="1">
      <alignment horizontal="right" vertical="center"/>
    </xf>
    <xf numFmtId="49" fontId="52" fillId="24" borderId="16" xfId="195" applyNumberFormat="1" applyFont="1" applyFill="1" applyBorder="1" applyAlignment="1">
      <alignment horizontal="center" vertical="center"/>
    </xf>
    <xf numFmtId="0" fontId="79" fillId="24" borderId="0" xfId="196" applyFont="1" applyFill="1"/>
    <xf numFmtId="0" fontId="55" fillId="24" borderId="3" xfId="196" applyFont="1" applyFill="1" applyBorder="1" applyAlignment="1">
      <alignment horizontal="center" vertical="center" wrapText="1"/>
    </xf>
    <xf numFmtId="0" fontId="62" fillId="24" borderId="0" xfId="200" applyFont="1" applyFill="1" applyBorder="1" applyAlignment="1">
      <alignment horizontal="center" vertical="center"/>
    </xf>
    <xf numFmtId="0" fontId="70" fillId="30" borderId="24" xfId="192" applyFont="1" applyFill="1" applyBorder="1" applyAlignment="1">
      <alignment horizontal="right" vertical="center"/>
    </xf>
    <xf numFmtId="0" fontId="70" fillId="30" borderId="26" xfId="192" applyFont="1" applyFill="1" applyBorder="1" applyAlignment="1">
      <alignment horizontal="right" vertical="center"/>
    </xf>
    <xf numFmtId="0" fontId="51" fillId="24" borderId="0" xfId="196" applyFont="1" applyFill="1"/>
    <xf numFmtId="0" fontId="63" fillId="24" borderId="0" xfId="200" applyFont="1" applyFill="1"/>
    <xf numFmtId="49" fontId="52" fillId="24" borderId="16" xfId="195" applyNumberFormat="1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3" fontId="52" fillId="30" borderId="22" xfId="196" applyNumberFormat="1" applyFont="1" applyFill="1" applyBorder="1" applyAlignment="1">
      <alignment horizontal="right" vertical="center"/>
    </xf>
    <xf numFmtId="1" fontId="55" fillId="24" borderId="0" xfId="202" applyNumberFormat="1" applyFont="1" applyFill="1" applyBorder="1" applyAlignment="1">
      <alignment horizontal="right" vertical="center"/>
    </xf>
    <xf numFmtId="1" fontId="52" fillId="24" borderId="0" xfId="202" applyNumberFormat="1" applyFont="1" applyFill="1" applyBorder="1" applyAlignment="1">
      <alignment horizontal="right" vertical="center"/>
    </xf>
    <xf numFmtId="1" fontId="55" fillId="24" borderId="21" xfId="202" applyNumberFormat="1" applyFont="1" applyFill="1" applyBorder="1" applyAlignment="1">
      <alignment horizontal="right" vertical="center"/>
    </xf>
    <xf numFmtId="3" fontId="63" fillId="30" borderId="16" xfId="196" applyNumberFormat="1" applyFont="1" applyFill="1" applyBorder="1" applyAlignment="1">
      <alignment horizontal="right" vertical="center"/>
    </xf>
    <xf numFmtId="49" fontId="63" fillId="24" borderId="16" xfId="195" applyNumberFormat="1" applyFont="1" applyFill="1" applyBorder="1" applyAlignment="1">
      <alignment horizontal="center" vertical="center"/>
    </xf>
    <xf numFmtId="0" fontId="70" fillId="24" borderId="24" xfId="192" applyFont="1" applyFill="1" applyBorder="1" applyAlignment="1">
      <alignment horizontal="right" vertical="center"/>
    </xf>
    <xf numFmtId="49" fontId="63" fillId="24" borderId="16" xfId="195" applyNumberFormat="1" applyFont="1" applyFill="1" applyBorder="1" applyAlignment="1">
      <alignment horizontal="center" vertical="center"/>
    </xf>
    <xf numFmtId="0" fontId="57" fillId="30" borderId="0" xfId="192" applyFont="1" applyFill="1" applyAlignment="1">
      <alignment horizontal="center"/>
    </xf>
    <xf numFmtId="0" fontId="60" fillId="30" borderId="0" xfId="196" applyFont="1" applyFill="1" applyBorder="1"/>
    <xf numFmtId="49" fontId="63" fillId="24" borderId="16" xfId="195" applyNumberFormat="1" applyFont="1" applyFill="1" applyBorder="1" applyAlignment="1">
      <alignment horizontal="center" vertical="center"/>
    </xf>
    <xf numFmtId="49" fontId="52" fillId="24" borderId="16" xfId="195" applyNumberFormat="1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 wrapText="1"/>
    </xf>
    <xf numFmtId="1" fontId="70" fillId="24" borderId="3" xfId="194" applyNumberFormat="1" applyFont="1" applyFill="1" applyBorder="1" applyAlignment="1">
      <alignment horizontal="left" vertical="center" wrapText="1"/>
    </xf>
    <xf numFmtId="49" fontId="63" fillId="24" borderId="16" xfId="195" applyNumberFormat="1" applyFont="1" applyFill="1" applyBorder="1" applyAlignment="1">
      <alignment horizontal="center" vertical="center"/>
    </xf>
    <xf numFmtId="49" fontId="52" fillId="24" borderId="16" xfId="195" applyNumberFormat="1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0" fontId="73" fillId="24" borderId="24" xfId="192" applyFont="1" applyFill="1" applyBorder="1" applyAlignment="1">
      <alignment horizontal="center" vertical="center"/>
    </xf>
    <xf numFmtId="0" fontId="73" fillId="30" borderId="24" xfId="192" applyFont="1" applyFill="1" applyBorder="1" applyAlignment="1">
      <alignment horizontal="center" vertical="center"/>
    </xf>
    <xf numFmtId="0" fontId="73" fillId="24" borderId="26" xfId="192" applyFont="1" applyFill="1" applyBorder="1" applyAlignment="1">
      <alignment horizontal="center" vertical="center"/>
    </xf>
    <xf numFmtId="0" fontId="80" fillId="24" borderId="24" xfId="192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49" fontId="52" fillId="24" borderId="16" xfId="195" applyNumberFormat="1" applyFont="1" applyFill="1" applyBorder="1" applyAlignment="1">
      <alignment horizontal="center" vertical="center"/>
    </xf>
    <xf numFmtId="1" fontId="6" fillId="24" borderId="22" xfId="194" applyNumberFormat="1" applyFont="1" applyFill="1" applyBorder="1" applyAlignment="1">
      <alignment horizontal="right" vertical="center"/>
    </xf>
    <xf numFmtId="49" fontId="63" fillId="24" borderId="25" xfId="195" applyNumberFormat="1" applyFont="1" applyFill="1" applyBorder="1" applyAlignment="1">
      <alignment horizontal="center" vertical="center"/>
    </xf>
    <xf numFmtId="3" fontId="6" fillId="30" borderId="22" xfId="196" applyNumberFormat="1" applyFont="1" applyFill="1" applyBorder="1" applyAlignment="1">
      <alignment horizontal="right" vertical="center"/>
    </xf>
    <xf numFmtId="0" fontId="67" fillId="24" borderId="0" xfId="192" applyFont="1" applyFill="1" applyBorder="1"/>
    <xf numFmtId="0" fontId="57" fillId="24" borderId="0" xfId="192" applyFont="1" applyFill="1" applyBorder="1"/>
    <xf numFmtId="169" fontId="57" fillId="24" borderId="0" xfId="192" applyNumberFormat="1" applyFont="1" applyFill="1" applyBorder="1" applyAlignment="1">
      <alignment vertical="center"/>
    </xf>
    <xf numFmtId="49" fontId="52" fillId="24" borderId="16" xfId="195" applyNumberFormat="1" applyFont="1" applyFill="1" applyBorder="1" applyAlignment="1">
      <alignment horizontal="center" vertical="center"/>
    </xf>
    <xf numFmtId="1" fontId="51" fillId="24" borderId="0" xfId="194" applyNumberFormat="1" applyFont="1" applyFill="1" applyBorder="1" applyAlignment="1">
      <alignment horizontal="right" vertical="center"/>
    </xf>
    <xf numFmtId="0" fontId="55" fillId="30" borderId="26" xfId="195" applyFont="1" applyFill="1" applyBorder="1" applyAlignment="1">
      <alignment vertical="center" wrapText="1"/>
    </xf>
    <xf numFmtId="49" fontId="52" fillId="24" borderId="16" xfId="195" applyNumberFormat="1" applyFont="1" applyFill="1" applyBorder="1" applyAlignment="1">
      <alignment horizontal="center" vertical="center"/>
    </xf>
    <xf numFmtId="169" fontId="57" fillId="24" borderId="0" xfId="201" applyNumberFormat="1" applyFont="1" applyFill="1" applyBorder="1" applyAlignment="1">
      <alignment horizontal="center" vertical="center"/>
    </xf>
    <xf numFmtId="1" fontId="55" fillId="30" borderId="0" xfId="202" applyNumberFormat="1" applyFont="1" applyFill="1" applyBorder="1" applyAlignment="1">
      <alignment horizontal="right" vertical="center"/>
    </xf>
    <xf numFmtId="3" fontId="70" fillId="30" borderId="21" xfId="196" applyNumberFormat="1" applyFont="1" applyFill="1" applyBorder="1" applyAlignment="1">
      <alignment horizontal="right" vertical="center"/>
    </xf>
    <xf numFmtId="0" fontId="57" fillId="30" borderId="0" xfId="218" applyFont="1" applyFill="1" applyBorder="1" applyAlignment="1">
      <alignment horizontal="center" vertical="center" wrapText="1"/>
    </xf>
    <xf numFmtId="0" fontId="6" fillId="30" borderId="0" xfId="192" applyFont="1" applyFill="1" applyBorder="1"/>
    <xf numFmtId="0" fontId="52" fillId="30" borderId="0" xfId="192" applyFont="1" applyFill="1" applyBorder="1"/>
    <xf numFmtId="0" fontId="62" fillId="30" borderId="0" xfId="192" applyFont="1" applyFill="1" applyBorder="1"/>
    <xf numFmtId="0" fontId="67" fillId="30" borderId="0" xfId="192" applyFont="1" applyFill="1" applyBorder="1"/>
    <xf numFmtId="49" fontId="63" fillId="24" borderId="25" xfId="195" applyNumberFormat="1" applyFont="1" applyFill="1" applyBorder="1" applyAlignment="1">
      <alignment horizontal="center" vertical="center"/>
    </xf>
    <xf numFmtId="49" fontId="52" fillId="24" borderId="25" xfId="195" applyNumberFormat="1" applyFont="1" applyFill="1" applyBorder="1" applyAlignment="1">
      <alignment horizontal="center" vertical="center"/>
    </xf>
    <xf numFmtId="1" fontId="6" fillId="24" borderId="26" xfId="194" applyNumberFormat="1" applyFont="1" applyFill="1" applyBorder="1" applyAlignment="1">
      <alignment horizontal="left" vertical="center"/>
    </xf>
    <xf numFmtId="0" fontId="63" fillId="30" borderId="0" xfId="192" applyFont="1" applyFill="1" applyBorder="1"/>
    <xf numFmtId="0" fontId="57" fillId="30" borderId="0" xfId="218" applyFont="1" applyFill="1" applyBorder="1" applyAlignment="1">
      <alignment horizontal="center" vertical="center" wrapText="1"/>
    </xf>
    <xf numFmtId="0" fontId="70" fillId="30" borderId="0" xfId="218" applyFont="1" applyFill="1" applyBorder="1" applyAlignment="1">
      <alignment horizontal="center" vertical="center" wrapText="1"/>
    </xf>
    <xf numFmtId="49" fontId="63" fillId="30" borderId="16" xfId="195" applyNumberFormat="1" applyFont="1" applyFill="1" applyBorder="1" applyAlignment="1">
      <alignment horizontal="center" vertical="center"/>
    </xf>
    <xf numFmtId="0" fontId="57" fillId="24" borderId="0" xfId="196" applyFont="1" applyFill="1" applyBorder="1"/>
    <xf numFmtId="0" fontId="67" fillId="24" borderId="0" xfId="196" applyFont="1" applyFill="1" applyBorder="1"/>
    <xf numFmtId="0" fontId="67" fillId="24" borderId="0" xfId="200" applyFont="1" applyFill="1" applyBorder="1"/>
    <xf numFmtId="169" fontId="67" fillId="24" borderId="0" xfId="192" applyNumberFormat="1" applyFont="1" applyFill="1"/>
    <xf numFmtId="49" fontId="63" fillId="24" borderId="25" xfId="195" applyNumberFormat="1" applyFont="1" applyFill="1" applyBorder="1" applyAlignment="1">
      <alignment horizontal="center" vertical="center"/>
    </xf>
    <xf numFmtId="0" fontId="57" fillId="30" borderId="0" xfId="196" applyFont="1" applyFill="1"/>
    <xf numFmtId="0" fontId="67" fillId="30" borderId="0" xfId="196" applyFont="1" applyFill="1"/>
    <xf numFmtId="0" fontId="60" fillId="30" borderId="0" xfId="196" applyFont="1" applyFill="1"/>
    <xf numFmtId="0" fontId="67" fillId="30" borderId="0" xfId="200" applyFont="1" applyFill="1"/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0" fontId="83" fillId="24" borderId="0" xfId="192" applyFont="1" applyFill="1"/>
    <xf numFmtId="49" fontId="63" fillId="30" borderId="25" xfId="195" applyNumberFormat="1" applyFont="1" applyFill="1" applyBorder="1" applyAlignment="1">
      <alignment horizontal="center" vertical="center"/>
    </xf>
    <xf numFmtId="169" fontId="57" fillId="24" borderId="28" xfId="201" applyNumberFormat="1" applyFont="1" applyFill="1" applyBorder="1" applyAlignment="1">
      <alignment horizontal="center" vertical="center"/>
    </xf>
    <xf numFmtId="3" fontId="52" fillId="24" borderId="0" xfId="196" applyNumberFormat="1" applyFont="1" applyFill="1"/>
    <xf numFmtId="0" fontId="85" fillId="0" borderId="0" xfId="0" applyFont="1"/>
    <xf numFmtId="1" fontId="86" fillId="24" borderId="22" xfId="194" applyNumberFormat="1" applyFont="1" applyFill="1" applyBorder="1" applyAlignment="1">
      <alignment horizontal="left" vertical="center"/>
    </xf>
    <xf numFmtId="1" fontId="86" fillId="24" borderId="0" xfId="194" applyNumberFormat="1" applyFont="1" applyFill="1" applyBorder="1" applyAlignment="1">
      <alignment horizontal="left" vertical="center"/>
    </xf>
    <xf numFmtId="0" fontId="87" fillId="0" borderId="0" xfId="0" applyFont="1" applyBorder="1" applyAlignment="1">
      <alignment vertical="center" wrapText="1"/>
    </xf>
    <xf numFmtId="1" fontId="84" fillId="24" borderId="21" xfId="194" applyNumberFormat="1" applyFont="1" applyFill="1" applyBorder="1" applyAlignment="1">
      <alignment horizontal="left" vertical="center"/>
    </xf>
    <xf numFmtId="1" fontId="64" fillId="30" borderId="25" xfId="194" applyNumberFormat="1" applyFont="1" applyFill="1" applyBorder="1" applyAlignment="1">
      <alignment horizontal="left" vertical="center"/>
    </xf>
    <xf numFmtId="0" fontId="87" fillId="30" borderId="0" xfId="0" applyFont="1" applyFill="1" applyBorder="1"/>
    <xf numFmtId="1" fontId="86" fillId="30" borderId="0" xfId="194" applyNumberFormat="1" applyFont="1" applyFill="1" applyBorder="1" applyAlignment="1">
      <alignment horizontal="left" vertical="center"/>
    </xf>
    <xf numFmtId="1" fontId="66" fillId="24" borderId="21" xfId="194" applyNumberFormat="1" applyFont="1" applyFill="1" applyBorder="1" applyAlignment="1">
      <alignment horizontal="left" vertical="center"/>
    </xf>
    <xf numFmtId="1" fontId="64" fillId="30" borderId="27" xfId="194" applyNumberFormat="1" applyFont="1" applyFill="1" applyBorder="1" applyAlignment="1">
      <alignment horizontal="left" vertical="center"/>
    </xf>
    <xf numFmtId="1" fontId="86" fillId="30" borderId="21" xfId="194" applyNumberFormat="1" applyFont="1" applyFill="1" applyBorder="1" applyAlignment="1">
      <alignment horizontal="left" vertical="center"/>
    </xf>
    <xf numFmtId="0" fontId="86" fillId="0" borderId="0" xfId="0" applyFont="1"/>
    <xf numFmtId="0" fontId="86" fillId="24" borderId="0" xfId="196" applyFont="1" applyFill="1"/>
    <xf numFmtId="0" fontId="86" fillId="0" borderId="0" xfId="0" applyFont="1" applyAlignment="1">
      <alignment vertical="center"/>
    </xf>
    <xf numFmtId="0" fontId="86" fillId="0" borderId="0" xfId="0" applyFont="1" applyBorder="1" applyAlignment="1">
      <alignment vertical="center"/>
    </xf>
    <xf numFmtId="0" fontId="86" fillId="24" borderId="0" xfId="196" applyFont="1" applyFill="1" applyBorder="1"/>
    <xf numFmtId="1" fontId="86" fillId="30" borderId="22" xfId="194" applyNumberFormat="1" applyFont="1" applyFill="1" applyBorder="1" applyAlignment="1">
      <alignment horizontal="left" vertical="center"/>
    </xf>
    <xf numFmtId="1" fontId="84" fillId="30" borderId="21" xfId="194" applyNumberFormat="1" applyFont="1" applyFill="1" applyBorder="1" applyAlignment="1">
      <alignment horizontal="left" vertical="center"/>
    </xf>
    <xf numFmtId="0" fontId="88" fillId="24" borderId="0" xfId="200" applyFont="1" applyFill="1"/>
    <xf numFmtId="0" fontId="86" fillId="24" borderId="0" xfId="198" applyFont="1" applyFill="1"/>
    <xf numFmtId="0" fontId="84" fillId="24" borderId="0" xfId="196" applyFont="1" applyFill="1"/>
    <xf numFmtId="0" fontId="84" fillId="24" borderId="0" xfId="200" applyFont="1" applyFill="1"/>
    <xf numFmtId="0" fontId="84" fillId="24" borderId="0" xfId="189" applyFont="1" applyFill="1"/>
    <xf numFmtId="173" fontId="86" fillId="24" borderId="0" xfId="188" applyNumberFormat="1" applyFont="1" applyFill="1" applyAlignment="1" applyProtection="1"/>
    <xf numFmtId="0" fontId="83" fillId="24" borderId="16" xfId="195" applyFont="1" applyFill="1" applyBorder="1" applyAlignment="1">
      <alignment vertical="center" wrapText="1"/>
    </xf>
    <xf numFmtId="0" fontId="83" fillId="24" borderId="20" xfId="195" applyFont="1" applyFill="1" applyBorder="1" applyAlignment="1">
      <alignment vertical="center" wrapText="1"/>
    </xf>
    <xf numFmtId="0" fontId="84" fillId="24" borderId="24" xfId="192" applyFont="1" applyFill="1" applyBorder="1" applyAlignment="1">
      <alignment horizontal="center" vertical="center"/>
    </xf>
    <xf numFmtId="0" fontId="84" fillId="24" borderId="24" xfId="195" applyFont="1" applyFill="1" applyBorder="1" applyAlignment="1">
      <alignment vertical="center"/>
    </xf>
    <xf numFmtId="0" fontId="84" fillId="24" borderId="25" xfId="195" applyFont="1" applyFill="1" applyBorder="1" applyAlignment="1">
      <alignment vertical="center"/>
    </xf>
    <xf numFmtId="0" fontId="84" fillId="30" borderId="24" xfId="192" applyFont="1" applyFill="1" applyBorder="1" applyAlignment="1">
      <alignment horizontal="right" vertical="center"/>
    </xf>
    <xf numFmtId="0" fontId="84" fillId="30" borderId="24" xfId="195" applyFont="1" applyFill="1" applyBorder="1" applyAlignment="1">
      <alignment horizontal="left" vertical="center"/>
    </xf>
    <xf numFmtId="0" fontId="84" fillId="24" borderId="24" xfId="195" applyFont="1" applyFill="1" applyBorder="1" applyAlignment="1">
      <alignment vertical="center" wrapText="1"/>
    </xf>
    <xf numFmtId="0" fontId="84" fillId="24" borderId="25" xfId="195" applyFont="1" applyFill="1" applyBorder="1" applyAlignment="1">
      <alignment vertical="center" wrapText="1"/>
    </xf>
    <xf numFmtId="0" fontId="84" fillId="30" borderId="24" xfId="195" applyFont="1" applyFill="1" applyBorder="1" applyAlignment="1">
      <alignment vertical="center" wrapText="1"/>
    </xf>
    <xf numFmtId="0" fontId="84" fillId="30" borderId="25" xfId="195" applyFont="1" applyFill="1" applyBorder="1" applyAlignment="1">
      <alignment vertical="center" wrapText="1"/>
    </xf>
    <xf numFmtId="0" fontId="83" fillId="24" borderId="0" xfId="196" applyFont="1" applyFill="1"/>
    <xf numFmtId="170" fontId="83" fillId="24" borderId="0" xfId="192" applyNumberFormat="1" applyFont="1" applyFill="1" applyAlignment="1">
      <alignment horizontal="right" vertical="center"/>
    </xf>
    <xf numFmtId="0" fontId="83" fillId="24" borderId="0" xfId="198" applyFont="1" applyFill="1"/>
    <xf numFmtId="0" fontId="84" fillId="24" borderId="0" xfId="193" applyFont="1" applyFill="1" applyAlignment="1">
      <alignment horizontal="right"/>
    </xf>
    <xf numFmtId="0" fontId="83" fillId="0" borderId="0" xfId="0" applyFont="1" applyAlignment="1">
      <alignment vertical="center"/>
    </xf>
    <xf numFmtId="173" fontId="83" fillId="24" borderId="0" xfId="188" applyNumberFormat="1" applyFont="1" applyFill="1" applyAlignment="1" applyProtection="1"/>
    <xf numFmtId="0" fontId="83" fillId="24" borderId="22" xfId="195" applyFont="1" applyFill="1" applyBorder="1" applyAlignment="1">
      <alignment vertical="center" wrapText="1"/>
    </xf>
    <xf numFmtId="0" fontId="84" fillId="24" borderId="0" xfId="192" applyFont="1" applyFill="1" applyBorder="1" applyAlignment="1">
      <alignment horizontal="center" vertical="center"/>
    </xf>
    <xf numFmtId="0" fontId="84" fillId="24" borderId="0" xfId="195" applyFont="1" applyFill="1" applyBorder="1" applyAlignment="1">
      <alignment horizontal="left" vertical="center" wrapText="1"/>
    </xf>
    <xf numFmtId="0" fontId="84" fillId="24" borderId="0" xfId="195" applyFont="1" applyFill="1" applyBorder="1" applyAlignment="1">
      <alignment horizontal="left" vertical="center"/>
    </xf>
    <xf numFmtId="0" fontId="83" fillId="24" borderId="0" xfId="192" applyFont="1" applyFill="1" applyBorder="1" applyAlignment="1">
      <alignment horizontal="center" vertical="center"/>
    </xf>
    <xf numFmtId="0" fontId="83" fillId="24" borderId="0" xfId="195" applyFont="1" applyFill="1" applyBorder="1" applyAlignment="1">
      <alignment vertical="center" wrapText="1"/>
    </xf>
    <xf numFmtId="0" fontId="84" fillId="24" borderId="0" xfId="195" applyFont="1" applyFill="1" applyBorder="1" applyAlignment="1">
      <alignment vertical="center" wrapText="1"/>
    </xf>
    <xf numFmtId="0" fontId="84" fillId="30" borderId="0" xfId="195" applyFont="1" applyFill="1" applyBorder="1" applyAlignment="1">
      <alignment vertical="center" wrapText="1"/>
    </xf>
    <xf numFmtId="0" fontId="84" fillId="0" borderId="0" xfId="195" applyFont="1" applyFill="1" applyBorder="1" applyAlignment="1">
      <alignment vertical="center" wrapText="1"/>
    </xf>
    <xf numFmtId="170" fontId="83" fillId="24" borderId="0" xfId="191" applyNumberFormat="1" applyFont="1" applyFill="1" applyBorder="1" applyAlignment="1">
      <alignment horizontal="left"/>
    </xf>
    <xf numFmtId="0" fontId="84" fillId="30" borderId="28" xfId="195" applyFont="1" applyFill="1" applyBorder="1" applyAlignment="1">
      <alignment vertical="center" wrapText="1"/>
    </xf>
    <xf numFmtId="0" fontId="84" fillId="30" borderId="0" xfId="192" applyFont="1" applyFill="1" applyBorder="1" applyAlignment="1">
      <alignment horizontal="right" vertical="center"/>
    </xf>
    <xf numFmtId="0" fontId="84" fillId="30" borderId="21" xfId="192" applyFont="1" applyFill="1" applyBorder="1" applyAlignment="1">
      <alignment horizontal="right" vertical="center"/>
    </xf>
    <xf numFmtId="0" fontId="84" fillId="24" borderId="21" xfId="195" applyFont="1" applyFill="1" applyBorder="1" applyAlignment="1">
      <alignment horizontal="left" vertical="center" wrapText="1"/>
    </xf>
    <xf numFmtId="0" fontId="88" fillId="24" borderId="0" xfId="192" applyFont="1" applyFill="1"/>
    <xf numFmtId="0" fontId="90" fillId="0" borderId="0" xfId="0" applyFont="1" applyAlignment="1">
      <alignment vertical="center"/>
    </xf>
    <xf numFmtId="0" fontId="57" fillId="30" borderId="0" xfId="218" applyFont="1" applyFill="1" applyBorder="1" applyAlignment="1">
      <alignment horizontal="center" vertical="center" wrapText="1"/>
    </xf>
    <xf numFmtId="0" fontId="6" fillId="24" borderId="0" xfId="219" applyFont="1" applyFill="1"/>
    <xf numFmtId="0" fontId="91" fillId="24" borderId="0" xfId="196" applyFont="1" applyFill="1"/>
    <xf numFmtId="1" fontId="86" fillId="30" borderId="22" xfId="199" applyNumberFormat="1" applyFont="1" applyFill="1" applyBorder="1" applyAlignment="1">
      <alignment horizontal="left" vertical="center"/>
    </xf>
    <xf numFmtId="1" fontId="86" fillId="30" borderId="0" xfId="199" applyNumberFormat="1" applyFont="1" applyFill="1" applyBorder="1" applyAlignment="1">
      <alignment horizontal="left" vertical="center"/>
    </xf>
    <xf numFmtId="0" fontId="60" fillId="0" borderId="0" xfId="196" applyFont="1" applyFill="1"/>
    <xf numFmtId="0" fontId="51" fillId="30" borderId="0" xfId="196" applyFont="1" applyFill="1"/>
    <xf numFmtId="1" fontId="6" fillId="24" borderId="25" xfId="194" applyNumberFormat="1" applyFont="1" applyFill="1" applyBorder="1" applyAlignment="1">
      <alignment horizontal="right" vertical="center"/>
    </xf>
    <xf numFmtId="3" fontId="63" fillId="30" borderId="25" xfId="196" applyNumberFormat="1" applyFont="1" applyFill="1" applyBorder="1" applyAlignment="1">
      <alignment horizontal="right" vertical="center"/>
    </xf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23" xfId="195" applyNumberFormat="1" applyFont="1" applyFill="1" applyBorder="1" applyAlignment="1">
      <alignment horizontal="center" vertical="center"/>
    </xf>
    <xf numFmtId="0" fontId="62" fillId="24" borderId="16" xfId="117" applyFont="1" applyFill="1" applyBorder="1" applyAlignment="1">
      <alignment horizontal="center" vertical="center"/>
    </xf>
    <xf numFmtId="49" fontId="52" fillId="0" borderId="16" xfId="195" applyNumberFormat="1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23" xfId="195" applyNumberFormat="1" applyFont="1" applyFill="1" applyBorder="1" applyAlignment="1">
      <alignment horizontal="center" vertical="center"/>
    </xf>
    <xf numFmtId="169" fontId="57" fillId="24" borderId="28" xfId="196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49" fontId="52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49" fontId="52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169" fontId="57" fillId="30" borderId="0" xfId="196" applyNumberFormat="1" applyFont="1" applyFill="1" applyBorder="1" applyAlignment="1">
      <alignment horizontal="center" vertical="center"/>
    </xf>
    <xf numFmtId="169" fontId="57" fillId="30" borderId="0" xfId="196" applyNumberFormat="1" applyFont="1" applyFill="1" applyBorder="1" applyAlignment="1">
      <alignment horizontal="center" vertical="center" wrapText="1"/>
    </xf>
    <xf numFmtId="16" fontId="67" fillId="24" borderId="0" xfId="192" applyNumberFormat="1" applyFont="1" applyFill="1" applyBorder="1"/>
    <xf numFmtId="0" fontId="64" fillId="24" borderId="0" xfId="0" applyFont="1" applyFill="1" applyBorder="1" applyAlignment="1">
      <alignment wrapText="1"/>
    </xf>
    <xf numFmtId="0" fontId="84" fillId="24" borderId="28" xfId="192" applyFont="1" applyFill="1" applyBorder="1" applyAlignment="1">
      <alignment horizontal="center" vertical="center"/>
    </xf>
    <xf numFmtId="0" fontId="84" fillId="30" borderId="28" xfId="192" applyFont="1" applyFill="1" applyBorder="1" applyAlignment="1">
      <alignment horizontal="right" vertical="center"/>
    </xf>
    <xf numFmtId="0" fontId="66" fillId="24" borderId="28" xfId="192" applyFont="1" applyFill="1" applyBorder="1" applyAlignment="1">
      <alignment horizontal="center" vertical="center"/>
    </xf>
    <xf numFmtId="0" fontId="62" fillId="24" borderId="0" xfId="195" applyFont="1" applyFill="1" applyBorder="1" applyAlignment="1">
      <alignment vertical="center" wrapText="1"/>
    </xf>
    <xf numFmtId="0" fontId="66" fillId="24" borderId="29" xfId="192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wrapText="1"/>
    </xf>
    <xf numFmtId="0" fontId="84" fillId="24" borderId="0" xfId="192" applyFont="1" applyFill="1" applyBorder="1" applyAlignment="1">
      <alignment horizontal="center"/>
    </xf>
    <xf numFmtId="0" fontId="59" fillId="24" borderId="22" xfId="200" applyFont="1" applyFill="1" applyBorder="1" applyAlignment="1">
      <alignment horizontal="left" vertical="center"/>
    </xf>
    <xf numFmtId="0" fontId="64" fillId="24" borderId="22" xfId="0" applyFont="1" applyFill="1" applyBorder="1" applyAlignment="1">
      <alignment wrapText="1"/>
    </xf>
    <xf numFmtId="0" fontId="62" fillId="24" borderId="22" xfId="190" applyFont="1" applyFill="1" applyBorder="1" applyAlignment="1">
      <alignment horizontal="center" vertical="center"/>
    </xf>
    <xf numFmtId="0" fontId="62" fillId="24" borderId="22" xfId="117" applyFont="1" applyFill="1" applyBorder="1" applyAlignment="1">
      <alignment horizontal="center" vertical="center"/>
    </xf>
    <xf numFmtId="0" fontId="84" fillId="30" borderId="21" xfId="195" applyFont="1" applyFill="1" applyBorder="1" applyAlignment="1">
      <alignment vertical="center" wrapText="1"/>
    </xf>
    <xf numFmtId="0" fontId="55" fillId="24" borderId="24" xfId="192" applyFont="1" applyFill="1" applyBorder="1" applyAlignment="1">
      <alignment horizontal="center"/>
    </xf>
    <xf numFmtId="0" fontId="63" fillId="30" borderId="0" xfId="192" applyFont="1" applyFill="1"/>
    <xf numFmtId="49" fontId="52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1" fontId="52" fillId="24" borderId="25" xfId="202" applyNumberFormat="1" applyFont="1" applyFill="1" applyBorder="1" applyAlignment="1">
      <alignment horizontal="right" vertical="center"/>
    </xf>
    <xf numFmtId="1" fontId="55" fillId="24" borderId="25" xfId="202" applyNumberFormat="1" applyFont="1" applyFill="1" applyBorder="1" applyAlignment="1">
      <alignment horizontal="right" vertical="center"/>
    </xf>
    <xf numFmtId="3" fontId="52" fillId="24" borderId="25" xfId="196" applyNumberFormat="1" applyFont="1" applyFill="1" applyBorder="1" applyAlignment="1">
      <alignment horizontal="right" vertical="center"/>
    </xf>
    <xf numFmtId="1" fontId="55" fillId="24" borderId="27" xfId="202" applyNumberFormat="1" applyFont="1" applyFill="1" applyBorder="1" applyAlignment="1">
      <alignment horizontal="right" vertical="center"/>
    </xf>
    <xf numFmtId="0" fontId="92" fillId="30" borderId="0" xfId="220" applyFont="1" applyFill="1" applyBorder="1" applyAlignment="1">
      <alignment horizontal="center" vertical="center" wrapText="1"/>
    </xf>
    <xf numFmtId="3" fontId="6" fillId="24" borderId="21" xfId="196" applyNumberFormat="1" applyFont="1" applyFill="1" applyBorder="1" applyAlignment="1">
      <alignment horizontal="right" vertical="center"/>
    </xf>
    <xf numFmtId="49" fontId="63" fillId="24" borderId="25" xfId="195" applyNumberFormat="1" applyFont="1" applyFill="1" applyBorder="1" applyAlignment="1">
      <alignment horizontal="center" vertical="center"/>
    </xf>
    <xf numFmtId="0" fontId="93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94" fillId="24" borderId="0" xfId="0" applyFont="1" applyFill="1"/>
    <xf numFmtId="0" fontId="60" fillId="24" borderId="0" xfId="0" applyFont="1" applyFill="1"/>
    <xf numFmtId="0" fontId="67" fillId="0" borderId="0" xfId="0" applyFont="1" applyAlignment="1">
      <alignment vertical="center"/>
    </xf>
    <xf numFmtId="0" fontId="60" fillId="31" borderId="0" xfId="0" applyFont="1" applyFill="1" applyAlignment="1">
      <alignment vertical="center"/>
    </xf>
    <xf numFmtId="0" fontId="95" fillId="0" borderId="0" xfId="0" applyFont="1" applyAlignment="1">
      <alignment vertical="center"/>
    </xf>
    <xf numFmtId="49" fontId="63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1" fontId="52" fillId="24" borderId="0" xfId="192" applyNumberFormat="1" applyFont="1" applyFill="1"/>
    <xf numFmtId="49" fontId="63" fillId="24" borderId="25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3" fontId="63" fillId="24" borderId="22" xfId="192" applyNumberFormat="1" applyFont="1" applyFill="1" applyBorder="1" applyAlignment="1">
      <alignment vertical="center"/>
    </xf>
    <xf numFmtId="3" fontId="63" fillId="24" borderId="0" xfId="192" applyNumberFormat="1" applyFont="1" applyFill="1" applyBorder="1" applyAlignment="1">
      <alignment vertical="center"/>
    </xf>
    <xf numFmtId="3" fontId="70" fillId="24" borderId="0" xfId="192" applyNumberFormat="1" applyFont="1" applyFill="1" applyBorder="1" applyAlignment="1">
      <alignment vertical="center"/>
    </xf>
    <xf numFmtId="3" fontId="70" fillId="24" borderId="21" xfId="192" applyNumberFormat="1" applyFont="1" applyFill="1" applyBorder="1" applyAlignment="1">
      <alignment vertical="center"/>
    </xf>
    <xf numFmtId="49" fontId="63" fillId="24" borderId="25" xfId="195" applyNumberFormat="1" applyFont="1" applyFill="1" applyBorder="1" applyAlignment="1">
      <alignment horizontal="center" vertical="center"/>
    </xf>
    <xf numFmtId="0" fontId="52" fillId="24" borderId="3" xfId="193" applyFont="1" applyFill="1" applyBorder="1" applyAlignment="1">
      <alignment horizontal="center" vertical="center"/>
    </xf>
    <xf numFmtId="0" fontId="87" fillId="30" borderId="0" xfId="0" applyFont="1" applyFill="1" applyBorder="1" applyAlignment="1">
      <alignment vertical="center" wrapText="1"/>
    </xf>
    <xf numFmtId="1" fontId="64" fillId="24" borderId="22" xfId="194" applyNumberFormat="1" applyFont="1" applyFill="1" applyBorder="1" applyAlignment="1">
      <alignment horizontal="left" vertical="center"/>
    </xf>
    <xf numFmtId="3" fontId="6" fillId="24" borderId="22" xfId="196" applyNumberFormat="1" applyFont="1" applyFill="1" applyBorder="1" applyAlignment="1">
      <alignment horizontal="right" vertical="center"/>
    </xf>
    <xf numFmtId="1" fontId="66" fillId="30" borderId="21" xfId="194" applyNumberFormat="1" applyFont="1" applyFill="1" applyBorder="1" applyAlignment="1">
      <alignment horizontal="left" vertical="center"/>
    </xf>
    <xf numFmtId="0" fontId="6" fillId="24" borderId="26" xfId="196" applyFont="1" applyFill="1" applyBorder="1" applyAlignment="1">
      <alignment horizontal="center" vertical="center"/>
    </xf>
    <xf numFmtId="0" fontId="52" fillId="24" borderId="18" xfId="193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0" xfId="195" applyNumberFormat="1" applyFont="1" applyFill="1" applyBorder="1" applyAlignment="1">
      <alignment horizontal="center" vertical="center"/>
    </xf>
    <xf numFmtId="0" fontId="96" fillId="24" borderId="0" xfId="0" applyFont="1" applyFill="1"/>
    <xf numFmtId="0" fontId="97" fillId="24" borderId="0" xfId="0" applyFont="1" applyFill="1"/>
    <xf numFmtId="0" fontId="98" fillId="0" borderId="0" xfId="0" applyFont="1"/>
    <xf numFmtId="0" fontId="52" fillId="24" borderId="18" xfId="193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0" xfId="195" applyNumberFormat="1" applyFont="1" applyFill="1" applyBorder="1" applyAlignment="1">
      <alignment horizontal="center" vertical="center"/>
    </xf>
    <xf numFmtId="0" fontId="52" fillId="30" borderId="3" xfId="193" applyFont="1" applyFill="1" applyBorder="1" applyAlignment="1">
      <alignment horizontal="center" vertical="center"/>
    </xf>
    <xf numFmtId="0" fontId="52" fillId="30" borderId="19" xfId="193" applyFont="1" applyFill="1" applyBorder="1" applyAlignment="1">
      <alignment horizontal="center" vertical="center"/>
    </xf>
    <xf numFmtId="1" fontId="86" fillId="24" borderId="22" xfId="199" applyNumberFormat="1" applyFont="1" applyFill="1" applyBorder="1" applyAlignment="1">
      <alignment horizontal="left" vertical="center"/>
    </xf>
    <xf numFmtId="1" fontId="86" fillId="24" borderId="0" xfId="199" applyNumberFormat="1" applyFont="1" applyFill="1" applyBorder="1" applyAlignment="1">
      <alignment horizontal="left" vertical="center"/>
    </xf>
    <xf numFmtId="1" fontId="86" fillId="24" borderId="0" xfId="197" applyNumberFormat="1" applyFont="1" applyFill="1" applyBorder="1" applyAlignment="1">
      <alignment horizontal="left" vertical="center"/>
    </xf>
    <xf numFmtId="1" fontId="86" fillId="30" borderId="0" xfId="197" applyNumberFormat="1" applyFont="1" applyFill="1" applyBorder="1" applyAlignment="1">
      <alignment horizontal="left" vertical="center"/>
    </xf>
    <xf numFmtId="1" fontId="86" fillId="30" borderId="21" xfId="197" applyNumberFormat="1" applyFont="1" applyFill="1" applyBorder="1" applyAlignment="1">
      <alignment horizontal="left" vertical="center"/>
    </xf>
    <xf numFmtId="1" fontId="6" fillId="24" borderId="16" xfId="194" applyNumberFormat="1" applyFont="1" applyFill="1" applyBorder="1" applyAlignment="1">
      <alignment horizontal="right" vertical="center"/>
    </xf>
    <xf numFmtId="0" fontId="57" fillId="30" borderId="0" xfId="196" applyFont="1" applyFill="1" applyBorder="1"/>
    <xf numFmtId="0" fontId="67" fillId="30" borderId="0" xfId="196" applyFont="1" applyFill="1" applyBorder="1"/>
    <xf numFmtId="0" fontId="67" fillId="30" borderId="0" xfId="200" applyFont="1" applyFill="1" applyBorder="1"/>
    <xf numFmtId="3" fontId="52" fillId="30" borderId="0" xfId="196" applyNumberFormat="1" applyFont="1" applyFill="1" applyBorder="1" applyAlignment="1">
      <alignment horizontal="right" vertical="center"/>
    </xf>
    <xf numFmtId="3" fontId="6" fillId="24" borderId="16" xfId="196" applyNumberFormat="1" applyFont="1" applyFill="1" applyBorder="1" applyAlignment="1">
      <alignment horizontal="right" vertical="center"/>
    </xf>
    <xf numFmtId="3" fontId="6" fillId="24" borderId="25" xfId="196" applyNumberFormat="1" applyFont="1" applyFill="1" applyBorder="1" applyAlignment="1">
      <alignment horizontal="right" vertical="center"/>
    </xf>
    <xf numFmtId="1" fontId="70" fillId="30" borderId="29" xfId="194" applyNumberFormat="1" applyFont="1" applyFill="1" applyBorder="1" applyAlignment="1">
      <alignment horizontal="left" vertical="center" wrapText="1"/>
    </xf>
    <xf numFmtId="0" fontId="55" fillId="30" borderId="3" xfId="196" applyFont="1" applyFill="1" applyBorder="1" applyAlignment="1">
      <alignment horizontal="center" vertical="center"/>
    </xf>
    <xf numFmtId="0" fontId="63" fillId="30" borderId="0" xfId="196" applyFont="1" applyFill="1" applyBorder="1"/>
    <xf numFmtId="0" fontId="63" fillId="30" borderId="0" xfId="200" applyFont="1" applyFill="1" applyBorder="1"/>
    <xf numFmtId="49" fontId="63" fillId="30" borderId="20" xfId="195" applyNumberFormat="1" applyFont="1" applyFill="1" applyBorder="1" applyAlignment="1">
      <alignment horizontal="center" vertical="center"/>
    </xf>
    <xf numFmtId="0" fontId="63" fillId="24" borderId="0" xfId="192" applyFont="1" applyFill="1" applyBorder="1"/>
    <xf numFmtId="0" fontId="63" fillId="24" borderId="0" xfId="192" applyFont="1" applyFill="1" applyBorder="1" applyAlignment="1">
      <alignment vertical="center"/>
    </xf>
    <xf numFmtId="0" fontId="70" fillId="24" borderId="0" xfId="192" applyFont="1" applyFill="1" applyBorder="1"/>
    <xf numFmtId="0" fontId="51" fillId="24" borderId="0" xfId="192" applyFont="1" applyFill="1" applyBorder="1"/>
    <xf numFmtId="0" fontId="97" fillId="0" borderId="0" xfId="0" applyFont="1" applyAlignment="1">
      <alignment vertical="center"/>
    </xf>
    <xf numFmtId="173" fontId="97" fillId="24" borderId="0" xfId="188" applyNumberFormat="1" applyFont="1" applyFill="1" applyAlignment="1" applyProtection="1"/>
    <xf numFmtId="0" fontId="97" fillId="0" borderId="0" xfId="0" applyFont="1" applyBorder="1" applyAlignment="1">
      <alignment vertical="center"/>
    </xf>
    <xf numFmtId="0" fontId="97" fillId="24" borderId="0" xfId="196" applyFont="1" applyFill="1" applyBorder="1"/>
    <xf numFmtId="0" fontId="97" fillId="24" borderId="0" xfId="196" applyFont="1" applyFill="1"/>
    <xf numFmtId="0" fontId="99" fillId="24" borderId="0" xfId="192" applyFont="1" applyFill="1"/>
    <xf numFmtId="49" fontId="63" fillId="24" borderId="3" xfId="195" applyNumberFormat="1" applyFont="1" applyFill="1" applyBorder="1" applyAlignment="1">
      <alignment horizontal="center" vertical="center"/>
    </xf>
    <xf numFmtId="1" fontId="55" fillId="24" borderId="27" xfId="194" applyNumberFormat="1" applyFont="1" applyFill="1" applyBorder="1" applyAlignment="1">
      <alignment horizontal="right" vertical="center"/>
    </xf>
    <xf numFmtId="1" fontId="55" fillId="24" borderId="21" xfId="194" applyNumberFormat="1" applyFont="1" applyFill="1" applyBorder="1" applyAlignment="1">
      <alignment horizontal="right" vertical="center"/>
    </xf>
    <xf numFmtId="1" fontId="55" fillId="30" borderId="21" xfId="194" applyNumberFormat="1" applyFont="1" applyFill="1" applyBorder="1" applyAlignment="1">
      <alignment horizontal="right" vertical="center"/>
    </xf>
    <xf numFmtId="1" fontId="6" fillId="24" borderId="27" xfId="194" applyNumberFormat="1" applyFont="1" applyFill="1" applyBorder="1" applyAlignment="1">
      <alignment horizontal="right" vertical="center"/>
    </xf>
    <xf numFmtId="1" fontId="6" fillId="24" borderId="21" xfId="194" applyNumberFormat="1" applyFont="1" applyFill="1" applyBorder="1" applyAlignment="1">
      <alignment horizontal="right" vertical="center"/>
    </xf>
    <xf numFmtId="3" fontId="55" fillId="30" borderId="27" xfId="196" applyNumberFormat="1" applyFont="1" applyFill="1" applyBorder="1" applyAlignment="1">
      <alignment horizontal="right" vertical="center"/>
    </xf>
    <xf numFmtId="3" fontId="55" fillId="30" borderId="21" xfId="196" applyNumberFormat="1" applyFont="1" applyFill="1" applyBorder="1" applyAlignment="1">
      <alignment horizontal="right" vertical="center"/>
    </xf>
    <xf numFmtId="3" fontId="6" fillId="24" borderId="27" xfId="196" applyNumberFormat="1" applyFont="1" applyFill="1" applyBorder="1" applyAlignment="1">
      <alignment horizontal="right" vertical="center"/>
    </xf>
    <xf numFmtId="3" fontId="6" fillId="30" borderId="21" xfId="196" applyNumberFormat="1" applyFont="1" applyFill="1" applyBorder="1" applyAlignment="1">
      <alignment horizontal="right" vertical="center"/>
    </xf>
    <xf numFmtId="3" fontId="51" fillId="30" borderId="21" xfId="196" applyNumberFormat="1" applyFont="1" applyFill="1" applyBorder="1" applyAlignment="1">
      <alignment horizontal="right" vertical="center"/>
    </xf>
    <xf numFmtId="49" fontId="63" fillId="30" borderId="3" xfId="195" applyNumberFormat="1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0" fontId="100" fillId="0" borderId="0" xfId="0" applyFont="1" applyAlignment="1">
      <alignment vertical="center"/>
    </xf>
    <xf numFmtId="0" fontId="57" fillId="30" borderId="0" xfId="218" applyFont="1" applyFill="1" applyBorder="1" applyAlignment="1">
      <alignment horizontal="center" vertical="center" wrapText="1"/>
    </xf>
    <xf numFmtId="0" fontId="52" fillId="24" borderId="20" xfId="79" applyFont="1" applyFill="1" applyBorder="1" applyAlignment="1">
      <alignment horizontal="center" vertical="center" wrapText="1"/>
    </xf>
    <xf numFmtId="0" fontId="52" fillId="24" borderId="26" xfId="79" applyFont="1" applyFill="1" applyBorder="1" applyAlignment="1">
      <alignment horizontal="center" vertical="center" wrapText="1"/>
    </xf>
    <xf numFmtId="0" fontId="59" fillId="24" borderId="20" xfId="200" applyFont="1" applyFill="1" applyBorder="1" applyAlignment="1">
      <alignment horizontal="center" vertical="center"/>
    </xf>
    <xf numFmtId="0" fontId="59" fillId="24" borderId="26" xfId="200" applyFont="1" applyFill="1" applyBorder="1" applyAlignment="1">
      <alignment horizontal="center" vertical="center"/>
    </xf>
    <xf numFmtId="0" fontId="62" fillId="24" borderId="20" xfId="79" applyFont="1" applyFill="1" applyBorder="1" applyAlignment="1">
      <alignment horizontal="center" vertical="center" wrapText="1"/>
    </xf>
    <xf numFmtId="0" fontId="62" fillId="24" borderId="26" xfId="79" applyFont="1" applyFill="1" applyBorder="1" applyAlignment="1">
      <alignment horizontal="center" vertical="center" wrapText="1"/>
    </xf>
    <xf numFmtId="0" fontId="62" fillId="24" borderId="20" xfId="200" applyFont="1" applyFill="1" applyBorder="1" applyAlignment="1">
      <alignment horizontal="center" vertical="center"/>
    </xf>
    <xf numFmtId="0" fontId="62" fillId="24" borderId="26" xfId="200" applyFont="1" applyFill="1" applyBorder="1" applyAlignment="1">
      <alignment horizontal="center" vertical="center"/>
    </xf>
    <xf numFmtId="0" fontId="52" fillId="24" borderId="19" xfId="193" applyFont="1" applyFill="1" applyBorder="1" applyAlignment="1">
      <alignment horizontal="center" vertical="center"/>
    </xf>
    <xf numFmtId="0" fontId="52" fillId="24" borderId="17" xfId="193" applyFont="1" applyFill="1" applyBorder="1" applyAlignment="1">
      <alignment horizontal="center" vertical="center"/>
    </xf>
    <xf numFmtId="0" fontId="52" fillId="24" borderId="18" xfId="193" applyFont="1" applyFill="1" applyBorder="1" applyAlignment="1">
      <alignment horizontal="center" vertical="center"/>
    </xf>
    <xf numFmtId="49" fontId="63" fillId="24" borderId="20" xfId="195" applyNumberFormat="1" applyFont="1" applyFill="1" applyBorder="1" applyAlignment="1">
      <alignment horizontal="center" vertical="center"/>
    </xf>
    <xf numFmtId="49" fontId="63" fillId="24" borderId="24" xfId="195" applyNumberFormat="1" applyFont="1" applyFill="1" applyBorder="1" applyAlignment="1">
      <alignment horizontal="center" vertical="center"/>
    </xf>
    <xf numFmtId="49" fontId="63" fillId="24" borderId="16" xfId="195" applyNumberFormat="1" applyFont="1" applyFill="1" applyBorder="1" applyAlignment="1">
      <alignment horizontal="center" vertical="center"/>
    </xf>
    <xf numFmtId="49" fontId="63" fillId="24" borderId="25" xfId="195" applyNumberFormat="1" applyFont="1" applyFill="1" applyBorder="1" applyAlignment="1">
      <alignment horizontal="center" vertical="center"/>
    </xf>
    <xf numFmtId="0" fontId="52" fillId="24" borderId="16" xfId="193" applyFont="1" applyFill="1" applyBorder="1" applyAlignment="1">
      <alignment horizontal="center" vertical="center"/>
    </xf>
    <xf numFmtId="0" fontId="52" fillId="24" borderId="25" xfId="193" applyFont="1" applyFill="1" applyBorder="1" applyAlignment="1">
      <alignment horizontal="center" vertical="center"/>
    </xf>
    <xf numFmtId="0" fontId="52" fillId="30" borderId="19" xfId="193" applyFont="1" applyFill="1" applyBorder="1" applyAlignment="1">
      <alignment horizontal="center" vertical="center"/>
    </xf>
    <xf numFmtId="0" fontId="52" fillId="30" borderId="17" xfId="193" applyFont="1" applyFill="1" applyBorder="1" applyAlignment="1">
      <alignment horizontal="center" vertical="center"/>
    </xf>
    <xf numFmtId="0" fontId="52" fillId="30" borderId="18" xfId="193" applyFont="1" applyFill="1" applyBorder="1" applyAlignment="1">
      <alignment horizontal="center" vertical="center"/>
    </xf>
    <xf numFmtId="49" fontId="63" fillId="24" borderId="23" xfId="195" applyNumberFormat="1" applyFont="1" applyFill="1" applyBorder="1" applyAlignment="1">
      <alignment horizontal="center" vertical="center"/>
    </xf>
    <xf numFmtId="49" fontId="63" fillId="24" borderId="28" xfId="195" applyNumberFormat="1" applyFont="1" applyFill="1" applyBorder="1" applyAlignment="1">
      <alignment horizontal="center" vertical="center"/>
    </xf>
    <xf numFmtId="49" fontId="63" fillId="24" borderId="22" xfId="195" applyNumberFormat="1" applyFont="1" applyFill="1" applyBorder="1" applyAlignment="1">
      <alignment horizontal="center" vertical="center"/>
    </xf>
    <xf numFmtId="49" fontId="63" fillId="24" borderId="0" xfId="195" applyNumberFormat="1" applyFont="1" applyFill="1" applyBorder="1" applyAlignment="1">
      <alignment horizontal="center" vertical="center"/>
    </xf>
    <xf numFmtId="0" fontId="52" fillId="24" borderId="23" xfId="193" applyFont="1" applyFill="1" applyBorder="1" applyAlignment="1">
      <alignment horizontal="center" vertical="center"/>
    </xf>
    <xf numFmtId="0" fontId="52" fillId="24" borderId="28" xfId="193" applyFont="1" applyFill="1" applyBorder="1" applyAlignment="1">
      <alignment horizontal="center" vertical="center"/>
    </xf>
    <xf numFmtId="0" fontId="52" fillId="24" borderId="20" xfId="193" applyFont="1" applyFill="1" applyBorder="1" applyAlignment="1">
      <alignment horizontal="center" vertical="center"/>
    </xf>
    <xf numFmtId="0" fontId="52" fillId="24" borderId="24" xfId="193" applyFont="1" applyFill="1" applyBorder="1" applyAlignment="1">
      <alignment horizontal="center" vertical="center"/>
    </xf>
    <xf numFmtId="0" fontId="82" fillId="30" borderId="0" xfId="0" applyFont="1" applyFill="1" applyBorder="1" applyAlignment="1">
      <alignment horizontal="left" wrapText="1"/>
    </xf>
    <xf numFmtId="0" fontId="81" fillId="30" borderId="0" xfId="0" applyFont="1" applyFill="1" applyBorder="1" applyAlignment="1">
      <alignment horizontal="left" wrapText="1"/>
    </xf>
    <xf numFmtId="0" fontId="52" fillId="24" borderId="20" xfId="192" applyFont="1" applyFill="1" applyBorder="1" applyAlignment="1">
      <alignment horizontal="center" vertical="center" wrapText="1"/>
    </xf>
    <xf numFmtId="0" fontId="6" fillId="24" borderId="26" xfId="0" applyFont="1" applyFill="1" applyBorder="1" applyAlignment="1">
      <alignment wrapText="1"/>
    </xf>
    <xf numFmtId="0" fontId="52" fillId="24" borderId="20" xfId="190" applyFont="1" applyFill="1" applyBorder="1" applyAlignment="1">
      <alignment horizontal="center" vertical="center"/>
    </xf>
    <xf numFmtId="0" fontId="52" fillId="24" borderId="26" xfId="190" applyFont="1" applyFill="1" applyBorder="1" applyAlignment="1">
      <alignment horizontal="center" vertical="center"/>
    </xf>
    <xf numFmtId="0" fontId="62" fillId="24" borderId="20" xfId="192" applyFont="1" applyFill="1" applyBorder="1" applyAlignment="1">
      <alignment horizontal="center" vertical="center" wrapText="1"/>
    </xf>
    <xf numFmtId="0" fontId="64" fillId="24" borderId="26" xfId="0" applyFont="1" applyFill="1" applyBorder="1" applyAlignment="1">
      <alignment wrapText="1"/>
    </xf>
    <xf numFmtId="0" fontId="62" fillId="24" borderId="20" xfId="190" applyFont="1" applyFill="1" applyBorder="1" applyAlignment="1">
      <alignment horizontal="center" vertical="center"/>
    </xf>
    <xf numFmtId="0" fontId="62" fillId="24" borderId="26" xfId="190" applyFont="1" applyFill="1" applyBorder="1" applyAlignment="1">
      <alignment horizontal="center" vertical="center"/>
    </xf>
    <xf numFmtId="0" fontId="62" fillId="24" borderId="3" xfId="186" applyFont="1" applyFill="1" applyBorder="1" applyAlignment="1">
      <alignment horizontal="center" vertical="center"/>
    </xf>
    <xf numFmtId="0" fontId="62" fillId="24" borderId="3" xfId="117" applyFont="1" applyFill="1" applyBorder="1" applyAlignment="1">
      <alignment horizontal="center" vertical="center"/>
    </xf>
    <xf numFmtId="0" fontId="52" fillId="24" borderId="22" xfId="193" applyFont="1" applyFill="1" applyBorder="1" applyAlignment="1">
      <alignment horizontal="center" vertical="center"/>
    </xf>
    <xf numFmtId="0" fontId="52" fillId="24" borderId="0" xfId="193" applyFont="1" applyFill="1" applyBorder="1" applyAlignment="1">
      <alignment horizontal="center" vertical="center"/>
    </xf>
    <xf numFmtId="0" fontId="63" fillId="24" borderId="16" xfId="193" applyFont="1" applyFill="1" applyBorder="1" applyAlignment="1">
      <alignment horizontal="center" vertical="center"/>
    </xf>
    <xf numFmtId="0" fontId="63" fillId="24" borderId="25" xfId="193" applyFont="1" applyFill="1" applyBorder="1" applyAlignment="1">
      <alignment horizontal="center" vertical="center"/>
    </xf>
    <xf numFmtId="0" fontId="6" fillId="24" borderId="24" xfId="0" applyFont="1" applyFill="1" applyBorder="1" applyAlignment="1">
      <alignment wrapText="1"/>
    </xf>
    <xf numFmtId="0" fontId="52" fillId="24" borderId="24" xfId="190" applyFont="1" applyFill="1" applyBorder="1" applyAlignment="1">
      <alignment horizontal="center" vertical="center"/>
    </xf>
    <xf numFmtId="0" fontId="64" fillId="24" borderId="24" xfId="0" applyFont="1" applyFill="1" applyBorder="1" applyAlignment="1">
      <alignment wrapText="1"/>
    </xf>
    <xf numFmtId="0" fontId="62" fillId="24" borderId="24" xfId="190" applyFont="1" applyFill="1" applyBorder="1" applyAlignment="1">
      <alignment horizontal="center" vertical="center"/>
    </xf>
    <xf numFmtId="0" fontId="62" fillId="24" borderId="20" xfId="117" applyFont="1" applyFill="1" applyBorder="1" applyAlignment="1">
      <alignment horizontal="center" vertical="center"/>
    </xf>
  </cellXfs>
  <cellStyles count="2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7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3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218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ам_е_і_кв КПБ_ 6" xfId="220"/>
    <cellStyle name="Обычный_Експорт" xfId="195"/>
    <cellStyle name="Обычный_ЄС 9 міс.З_Т. 2015ДЛЯ ЗАПИТІВ річна. квартальна" xfId="196"/>
    <cellStyle name="Обычный_Лист5" xfId="197"/>
    <cellStyle name="Обычный_ПБ_4кв2012_АНФОР_2" xfId="198"/>
    <cellStyle name="Обычный_РЕГ.ВИД.Т+П  2014 рпб 6" xfId="219"/>
    <cellStyle name="Обычный_Таб ек кв." xfId="199"/>
    <cellStyle name="Обычный_Таб_ГС 5 -е  4 кв 2014 OK " xfId="200"/>
    <cellStyle name="Обычный_ТС_Екв." xfId="201"/>
    <cellStyle name="Обычный_ТС_Ікв." xfId="202"/>
    <cellStyle name="Підсумок" xfId="108" builtinId="25" customBuiltin="1"/>
    <cellStyle name="Поганий" xfId="203" builtinId="27" customBuiltin="1"/>
    <cellStyle name="Примітка" xfId="205" builtinId="10" customBuiltin="1"/>
    <cellStyle name="Процентный 2 2" xfId="206"/>
    <cellStyle name="Процентный 2 3" xfId="207"/>
    <cellStyle name="Процентный 2 4" xfId="208"/>
    <cellStyle name="Процентный 2 5" xfId="209"/>
    <cellStyle name="Процентный 2 6" xfId="210"/>
    <cellStyle name="Процентный 2 7" xfId="211"/>
    <cellStyle name="Процентный 3" xfId="212"/>
    <cellStyle name="Результат" xfId="101" builtinId="21" customBuiltin="1"/>
    <cellStyle name="Стиль 1" xfId="214"/>
    <cellStyle name="Текст попередження" xfId="215" builtinId="11" customBuiltin="1"/>
    <cellStyle name="Текст пояснення" xfId="204" builtinId="53" customBuiltin="1"/>
    <cellStyle name="Финансовый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trlProps/ctrlProp1.xml><?xml version="1.0" encoding="utf-8"?>
<formControlPr xmlns="http://schemas.microsoft.com/office/spreadsheetml/2009/9/main" objectType="List" dx="22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20507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77517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26221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38489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83824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44912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50626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145"/>
  <sheetViews>
    <sheetView tabSelected="1" topLeftCell="B1" zoomScale="70" zoomScaleNormal="70" workbookViewId="0">
      <selection activeCell="K18" sqref="K18"/>
    </sheetView>
  </sheetViews>
  <sheetFormatPr defaultColWidth="9.08984375" defaultRowHeight="14"/>
  <cols>
    <col min="1" max="1" width="10.36328125" style="1" customWidth="1"/>
    <col min="2" max="12" width="9.08984375" style="4"/>
    <col min="13" max="35" width="9.08984375" style="5"/>
    <col min="36" max="16384" width="9.08984375" style="4"/>
  </cols>
  <sheetData>
    <row r="1" spans="1:36" ht="14.25" customHeight="1">
      <c r="A1" s="110">
        <v>1</v>
      </c>
      <c r="B1" s="6" t="str">
        <f>IF('1'!$A$1=1,"1 Зовнішньоторговельні відносини України з країнами ЄС","1 Ukraine's External Trade with EU Countries")</f>
        <v>1 Зовнішньоторговельні відносини України з країнами ЄС</v>
      </c>
      <c r="C1" s="6"/>
      <c r="D1" s="6"/>
      <c r="E1" s="6"/>
    </row>
    <row r="2" spans="1:36" s="8" customFormat="1" ht="13">
      <c r="A2" s="110"/>
      <c r="B2" s="7" t="str">
        <f>IF('1'!$A$1=1,"1.1 Динаміка експорту товарів за країнами ЄС","1.1 Dynamics of Goods Exports by EU country")</f>
        <v>1.1 Динаміка експорту товарів за країнами ЄС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6" s="8" customFormat="1" ht="13">
      <c r="A3" s="112" t="s">
        <v>66</v>
      </c>
      <c r="B3" s="7" t="str">
        <f>IF('1'!$A$1=1,"1.2 Динаміка імпорту товарів за країнами ЄС","1.2 Dynamics of Goods Imports by EU country")</f>
        <v>1.2 Динаміка імпорту товарів за країнами ЄС</v>
      </c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6" s="8" customFormat="1" ht="13">
      <c r="A4" s="113" t="s">
        <v>67</v>
      </c>
      <c r="B4" s="7" t="str">
        <f>IF('1'!$A$1=1,"1.3 Динаміка товарної структури експорту в країни ЄС","1.3 Dynamics of the Commodity Composition of Exports to EU countries")</f>
        <v>1.3 Динаміка товарної структури експорту в країни ЄС</v>
      </c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</row>
    <row r="5" spans="1:36" s="56" customFormat="1" ht="13">
      <c r="A5" s="110"/>
      <c r="B5" s="9" t="str">
        <f>IF('1'!$A$1=1,"1.4 Динаміка товарної структури імпорту з країн ЄС","1.4 Dynamics of the Commodity Composition of Imports from EU countries")</f>
        <v>1.4 Динаміка товарної структури імпорту з країн ЄС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82"/>
      <c r="AB5" s="114"/>
      <c r="AC5" s="114"/>
      <c r="AD5" s="114"/>
      <c r="AE5" s="114"/>
      <c r="AF5" s="114"/>
      <c r="AG5" s="114"/>
      <c r="AH5" s="114"/>
      <c r="AI5" s="114"/>
      <c r="AJ5" s="10"/>
    </row>
    <row r="6" spans="1:36" ht="12.5">
      <c r="A6" s="110"/>
    </row>
    <row r="7" spans="1:36" ht="12.5">
      <c r="A7" s="110"/>
    </row>
    <row r="8" spans="1:36" ht="12.5">
      <c r="A8" s="110"/>
    </row>
    <row r="9" spans="1:36" ht="12.5">
      <c r="A9" s="110"/>
    </row>
    <row r="10" spans="1:36" ht="12.5" hidden="1">
      <c r="A10" s="110"/>
    </row>
    <row r="11" spans="1:36" ht="12.5" hidden="1">
      <c r="A11" s="110"/>
    </row>
    <row r="12" spans="1:36" ht="12.5" hidden="1">
      <c r="A12" s="110"/>
    </row>
    <row r="13" spans="1:36" ht="12.5" hidden="1">
      <c r="A13" s="110"/>
    </row>
    <row r="14" spans="1:36" ht="12.5">
      <c r="A14" s="110"/>
    </row>
    <row r="15" spans="1:36" ht="12.5">
      <c r="A15" s="110"/>
    </row>
    <row r="16" spans="1:36" s="2" customFormat="1">
      <c r="A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20" spans="2:11">
      <c r="B20" s="348" t="str">
        <f>IF('1'!$A$1=1,C69,C70)</f>
        <v>Дата останнього оновлення: 31.12.2025</v>
      </c>
      <c r="C20" s="2"/>
    </row>
    <row r="25" spans="2:11">
      <c r="B25" s="347" t="str">
        <f>IF('1'!$A$1=1,C75,C77)</f>
        <v>Перерахунок даних зовнішньої торгівлі товарами здійснюється за середньомісячними курсами</v>
      </c>
    </row>
    <row r="28" spans="2:11">
      <c r="K28" s="4" t="s">
        <v>166</v>
      </c>
    </row>
    <row r="67" spans="1:6" s="5" customFormat="1">
      <c r="A67" s="3"/>
    </row>
    <row r="68" spans="1:6" s="5" customFormat="1">
      <c r="A68" s="3"/>
    </row>
    <row r="69" spans="1:6" s="350" customFormat="1">
      <c r="A69" s="349"/>
      <c r="C69" s="351" t="s">
        <v>376</v>
      </c>
      <c r="D69" s="352"/>
      <c r="E69" s="352"/>
      <c r="F69" s="352"/>
    </row>
    <row r="70" spans="1:6" s="350" customFormat="1">
      <c r="A70" s="349"/>
      <c r="C70" s="351" t="s">
        <v>377</v>
      </c>
      <c r="D70" s="352"/>
      <c r="E70" s="352"/>
      <c r="F70" s="352"/>
    </row>
    <row r="71" spans="1:6" s="350" customFormat="1" ht="14.5">
      <c r="A71" s="349"/>
      <c r="C71" s="353"/>
      <c r="D71" s="376"/>
      <c r="E71" s="376"/>
      <c r="F71" s="376"/>
    </row>
    <row r="72" spans="1:6" s="350" customFormat="1">
      <c r="A72" s="349"/>
    </row>
    <row r="73" spans="1:6" s="350" customFormat="1">
      <c r="A73" s="349"/>
    </row>
    <row r="74" spans="1:6" s="350" customFormat="1">
      <c r="A74" s="349"/>
    </row>
    <row r="75" spans="1:6" s="350" customFormat="1">
      <c r="A75" s="349"/>
      <c r="C75" s="351" t="s">
        <v>373</v>
      </c>
    </row>
    <row r="76" spans="1:6" s="350" customFormat="1">
      <c r="A76" s="349"/>
      <c r="C76" s="351"/>
    </row>
    <row r="77" spans="1:6" s="350" customFormat="1">
      <c r="A77" s="349"/>
      <c r="C77" s="351" t="s">
        <v>374</v>
      </c>
    </row>
    <row r="78" spans="1:6" s="5" customFormat="1" ht="14.5">
      <c r="A78" s="3"/>
      <c r="C78" s="422"/>
    </row>
    <row r="79" spans="1:6" s="5" customFormat="1">
      <c r="A79" s="3"/>
    </row>
    <row r="80" spans="1:6" s="375" customFormat="1">
      <c r="A80" s="374"/>
    </row>
    <row r="81" spans="1:1" s="5" customFormat="1">
      <c r="A81" s="3"/>
    </row>
    <row r="82" spans="1:1" s="350" customFormat="1">
      <c r="A82" s="349"/>
    </row>
    <row r="83" spans="1:1" s="350" customFormat="1">
      <c r="A83" s="349"/>
    </row>
    <row r="84" spans="1:1" s="350" customFormat="1">
      <c r="A84" s="349"/>
    </row>
    <row r="85" spans="1:1" s="350" customFormat="1">
      <c r="A85" s="349"/>
    </row>
    <row r="86" spans="1:1" s="350" customFormat="1">
      <c r="A86" s="349"/>
    </row>
    <row r="87" spans="1:1" s="350" customFormat="1">
      <c r="A87" s="349"/>
    </row>
    <row r="88" spans="1:1" s="350" customFormat="1">
      <c r="A88" s="349"/>
    </row>
    <row r="89" spans="1:1" s="350" customFormat="1">
      <c r="A89" s="349"/>
    </row>
    <row r="90" spans="1:1" s="350" customFormat="1">
      <c r="A90" s="349"/>
    </row>
    <row r="91" spans="1:1" s="350" customFormat="1">
      <c r="A91" s="349"/>
    </row>
    <row r="92" spans="1:1" s="350" customFormat="1">
      <c r="A92" s="349"/>
    </row>
    <row r="93" spans="1:1" s="350" customFormat="1">
      <c r="A93" s="349"/>
    </row>
    <row r="94" spans="1:1" s="350" customFormat="1">
      <c r="A94" s="349"/>
    </row>
    <row r="95" spans="1:1" s="350" customFormat="1">
      <c r="A95" s="349"/>
    </row>
    <row r="96" spans="1:1" s="350" customFormat="1">
      <c r="A96" s="349"/>
    </row>
    <row r="97" spans="1:1" s="350" customFormat="1">
      <c r="A97" s="349"/>
    </row>
    <row r="98" spans="1:1" s="350" customFormat="1">
      <c r="A98" s="349"/>
    </row>
    <row r="99" spans="1:1" s="350" customFormat="1">
      <c r="A99" s="349"/>
    </row>
    <row r="100" spans="1:1" s="350" customFormat="1">
      <c r="A100" s="349"/>
    </row>
    <row r="101" spans="1:1" s="350" customFormat="1">
      <c r="A101" s="349"/>
    </row>
    <row r="102" spans="1:1" s="350" customFormat="1">
      <c r="A102" s="349"/>
    </row>
    <row r="103" spans="1:1" s="350" customFormat="1">
      <c r="A103" s="349"/>
    </row>
    <row r="104" spans="1:1" s="350" customFormat="1">
      <c r="A104" s="349"/>
    </row>
    <row r="105" spans="1:1" s="350" customFormat="1">
      <c r="A105" s="349"/>
    </row>
    <row r="106" spans="1:1" s="350" customFormat="1">
      <c r="A106" s="349"/>
    </row>
    <row r="107" spans="1:1" s="350" customFormat="1">
      <c r="A107" s="349"/>
    </row>
    <row r="108" spans="1:1" s="350" customFormat="1">
      <c r="A108" s="349"/>
    </row>
    <row r="109" spans="1:1" s="350" customFormat="1">
      <c r="A109" s="349"/>
    </row>
    <row r="110" spans="1:1" s="350" customFormat="1">
      <c r="A110" s="349"/>
    </row>
    <row r="111" spans="1:1" s="350" customFormat="1">
      <c r="A111" s="349"/>
    </row>
    <row r="112" spans="1:1" s="350" customFormat="1">
      <c r="A112" s="349"/>
    </row>
    <row r="113" spans="1:1" s="350" customFormat="1">
      <c r="A113" s="349"/>
    </row>
    <row r="114" spans="1:1" s="350" customFormat="1">
      <c r="A114" s="349"/>
    </row>
    <row r="115" spans="1:1" s="350" customFormat="1">
      <c r="A115" s="349"/>
    </row>
    <row r="116" spans="1:1" s="350" customFormat="1">
      <c r="A116" s="349"/>
    </row>
    <row r="117" spans="1:1" s="350" customFormat="1">
      <c r="A117" s="349"/>
    </row>
    <row r="118" spans="1:1" s="350" customFormat="1">
      <c r="A118" s="349"/>
    </row>
    <row r="119" spans="1:1" s="350" customFormat="1">
      <c r="A119" s="349"/>
    </row>
    <row r="120" spans="1:1" s="350" customFormat="1">
      <c r="A120" s="349"/>
    </row>
    <row r="121" spans="1:1" s="350" customFormat="1">
      <c r="A121" s="349"/>
    </row>
    <row r="122" spans="1:1" s="350" customFormat="1">
      <c r="A122" s="349"/>
    </row>
    <row r="123" spans="1:1" s="350" customFormat="1">
      <c r="A123" s="349"/>
    </row>
    <row r="124" spans="1:1" s="350" customFormat="1">
      <c r="A124" s="349"/>
    </row>
    <row r="125" spans="1:1" s="350" customFormat="1">
      <c r="A125" s="349"/>
    </row>
    <row r="126" spans="1:1" s="350" customFormat="1">
      <c r="A126" s="349"/>
    </row>
    <row r="127" spans="1:1" s="350" customFormat="1">
      <c r="A127" s="349"/>
    </row>
    <row r="128" spans="1:1" s="350" customFormat="1">
      <c r="A128" s="349"/>
    </row>
    <row r="129" spans="1:1" s="350" customFormat="1">
      <c r="A129" s="349"/>
    </row>
    <row r="130" spans="1:1" s="350" customFormat="1">
      <c r="A130" s="349"/>
    </row>
    <row r="131" spans="1:1" s="350" customFormat="1">
      <c r="A131" s="349"/>
    </row>
    <row r="132" spans="1:1" s="350" customFormat="1">
      <c r="A132" s="349"/>
    </row>
    <row r="133" spans="1:1" s="350" customFormat="1">
      <c r="A133" s="349"/>
    </row>
    <row r="134" spans="1:1" s="350" customFormat="1">
      <c r="A134" s="349"/>
    </row>
    <row r="135" spans="1:1" s="350" customFormat="1">
      <c r="A135" s="349"/>
    </row>
    <row r="136" spans="1:1" s="350" customFormat="1">
      <c r="A136" s="349"/>
    </row>
    <row r="137" spans="1:1" s="350" customFormat="1">
      <c r="A137" s="349"/>
    </row>
    <row r="138" spans="1:1" s="350" customFormat="1">
      <c r="A138" s="349"/>
    </row>
    <row r="139" spans="1:1" s="350" customFormat="1">
      <c r="A139" s="349"/>
    </row>
    <row r="140" spans="1:1" s="350" customFormat="1">
      <c r="A140" s="349"/>
    </row>
    <row r="141" spans="1:1" s="350" customFormat="1">
      <c r="A141" s="349"/>
    </row>
    <row r="142" spans="1:1" s="350" customFormat="1">
      <c r="A142" s="349"/>
    </row>
    <row r="143" spans="1:1" s="350" customFormat="1">
      <c r="A143" s="349"/>
    </row>
    <row r="144" spans="1:1" s="350" customFormat="1">
      <c r="A144" s="349"/>
    </row>
    <row r="145" spans="1:1" s="350" customFormat="1">
      <c r="A145" s="349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L73"/>
  <sheetViews>
    <sheetView zoomScale="59" zoomScaleNormal="59" workbookViewId="0">
      <selection activeCell="Q25" sqref="Q25"/>
    </sheetView>
  </sheetViews>
  <sheetFormatPr defaultColWidth="8" defaultRowHeight="12.5" outlineLevelCol="1"/>
  <cols>
    <col min="1" max="1" width="7.54296875" style="14" customWidth="1"/>
    <col min="2" max="2" width="28.90625" style="14" customWidth="1"/>
    <col min="3" max="3" width="5.08984375" style="14" hidden="1" customWidth="1"/>
    <col min="4" max="4" width="13.6328125" style="14" hidden="1" customWidth="1"/>
    <col min="5" max="5" width="12.453125" style="14" hidden="1" customWidth="1"/>
    <col min="6" max="6" width="29" style="14" hidden="1" customWidth="1"/>
    <col min="7" max="7" width="7.6328125" style="14" hidden="1" customWidth="1" outlineLevel="1"/>
    <col min="8" max="9" width="6.54296875" style="14" hidden="1" customWidth="1" outlineLevel="1"/>
    <col min="10" max="10" width="6.6328125" style="14" hidden="1" customWidth="1" outlineLevel="1"/>
    <col min="11" max="11" width="6.90625" style="14" hidden="1" customWidth="1" outlineLevel="1"/>
    <col min="12" max="14" width="6.90625" style="14" hidden="1" customWidth="1" outlineLevel="1" collapsed="1"/>
    <col min="15" max="22" width="6.90625" style="14" hidden="1" customWidth="1" outlineLevel="1"/>
    <col min="23" max="24" width="6.81640625" style="14" hidden="1" customWidth="1" outlineLevel="1"/>
    <col min="25" max="26" width="6.36328125" style="14" hidden="1" customWidth="1" outlineLevel="1"/>
    <col min="27" max="27" width="6.36328125" style="14" customWidth="1" collapsed="1"/>
    <col min="28" max="30" width="6.36328125" style="14" customWidth="1"/>
    <col min="31" max="31" width="7.6328125" style="14" customWidth="1"/>
    <col min="32" max="32" width="7.36328125" style="14" customWidth="1"/>
    <col min="33" max="33" width="7.08984375" style="14" customWidth="1"/>
    <col min="34" max="34" width="7.36328125" style="14" customWidth="1"/>
    <col min="35" max="35" width="7.6328125" style="14" customWidth="1"/>
    <col min="36" max="39" width="8.08984375" style="14" customWidth="1"/>
    <col min="40" max="40" width="6.90625" style="14" customWidth="1"/>
    <col min="41" max="51" width="7.453125" style="14" customWidth="1"/>
    <col min="52" max="55" width="8.6328125" style="14" hidden="1" customWidth="1"/>
    <col min="56" max="56" width="8.54296875" style="14" hidden="1" customWidth="1"/>
    <col min="57" max="59" width="8.36328125" style="14" hidden="1" customWidth="1"/>
    <col min="60" max="60" width="8.36328125" style="14" customWidth="1"/>
    <col min="61" max="61" width="7.81640625" style="14" customWidth="1"/>
    <col min="62" max="62" width="9.6328125" style="185" customWidth="1"/>
    <col min="63" max="63" width="9.90625" style="231" customWidth="1"/>
    <col min="64" max="102" width="13.08984375" style="172" customWidth="1"/>
    <col min="103" max="103" width="13.08984375" style="21" customWidth="1"/>
    <col min="104" max="110" width="8" style="22" customWidth="1"/>
    <col min="111" max="117" width="8" style="23" customWidth="1"/>
    <col min="118" max="129" width="8" style="22" customWidth="1"/>
    <col min="130" max="130" width="13.36328125" style="21" customWidth="1"/>
    <col min="131" max="132" width="8" style="21" customWidth="1"/>
    <col min="133" max="133" width="9.6328125" style="21" customWidth="1"/>
    <col min="134" max="135" width="8" style="21"/>
    <col min="136" max="136" width="12.36328125" style="21" customWidth="1"/>
    <col min="137" max="142" width="8" style="21"/>
    <col min="143" max="16384" width="8" style="14"/>
  </cols>
  <sheetData>
    <row r="1" spans="1:142" s="12" customFormat="1" ht="15.5">
      <c r="A1" s="11" t="str">
        <f>IF('1'!A1=1,"до змісту","to title")</f>
        <v>до змісту</v>
      </c>
      <c r="O1" s="13"/>
      <c r="P1" s="13"/>
      <c r="Q1" s="13"/>
      <c r="S1" s="109"/>
      <c r="AA1" s="299"/>
      <c r="AJ1" s="109"/>
      <c r="BJ1" s="388"/>
      <c r="BK1" s="229"/>
      <c r="BM1" s="109"/>
      <c r="CY1" s="15"/>
      <c r="CZ1" s="15"/>
      <c r="DA1" s="15"/>
      <c r="DB1" s="15"/>
      <c r="DC1" s="15"/>
      <c r="DD1" s="224"/>
      <c r="DE1" s="224"/>
      <c r="DF1" s="224"/>
      <c r="DG1" s="16"/>
      <c r="DH1" s="16"/>
      <c r="DI1" s="16"/>
      <c r="DJ1" s="16"/>
      <c r="DK1" s="16"/>
      <c r="DL1" s="16"/>
      <c r="DM1" s="16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</row>
    <row r="2" spans="1:142" s="8" customFormat="1" ht="13">
      <c r="A2" s="8" t="str">
        <f>IF('1'!$A$1=1,"1.1 Динаміка експорту товарів за країнами ЄС*","1.1 Dynamics of Goods Exports by EU country*")</f>
        <v>1.1 Динаміка експорту товарів за країнами ЄС*</v>
      </c>
      <c r="AA2" s="53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BI2" s="239"/>
      <c r="BJ2" s="389"/>
      <c r="BK2" s="230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47"/>
      <c r="CZ2" s="225"/>
      <c r="DA2" s="225"/>
      <c r="DB2" s="225"/>
      <c r="DC2" s="225"/>
      <c r="DD2" s="225"/>
      <c r="DE2" s="225"/>
      <c r="DF2" s="225"/>
      <c r="DG2" s="48"/>
      <c r="DH2" s="48"/>
      <c r="DI2" s="48"/>
      <c r="DJ2" s="48"/>
      <c r="DK2" s="48"/>
      <c r="DL2" s="48"/>
      <c r="DM2" s="48"/>
      <c r="DN2" s="225"/>
      <c r="DO2" s="225"/>
      <c r="DP2" s="225"/>
      <c r="DQ2" s="225"/>
      <c r="DR2" s="225"/>
      <c r="DS2" s="225"/>
      <c r="DT2" s="225"/>
      <c r="DU2" s="225"/>
      <c r="DV2" s="225"/>
      <c r="DW2" s="225"/>
      <c r="DX2" s="225"/>
      <c r="DY2" s="225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</row>
    <row r="3" spans="1:142" ht="17.25" customHeight="1">
      <c r="A3" s="17" t="str">
        <f>IF('1'!$A$1=1,"(відповідно до КПБ6)","(according to BPM6 methodology)")</f>
        <v>(відповідно до КПБ6)</v>
      </c>
      <c r="B3" s="18"/>
      <c r="C3" s="18"/>
      <c r="D3" s="18"/>
      <c r="E3" s="18"/>
      <c r="F3" s="18"/>
      <c r="X3" s="121"/>
    </row>
    <row r="4" spans="1:142" ht="17.25" customHeight="1">
      <c r="A4" s="298" t="str">
        <f>IF('1'!$A$1=1,"Млн Євро"," Euro мillion")</f>
        <v>Млн Євро</v>
      </c>
      <c r="B4" s="18"/>
      <c r="C4" s="18"/>
      <c r="D4" s="18"/>
      <c r="E4" s="18"/>
      <c r="F4" s="18"/>
      <c r="K4" s="13"/>
      <c r="L4" s="13"/>
      <c r="M4" s="13"/>
      <c r="N4" s="13"/>
      <c r="T4" s="13"/>
      <c r="U4" s="13"/>
      <c r="V4" s="13"/>
      <c r="W4" s="13"/>
    </row>
    <row r="5" spans="1:142" ht="24" customHeight="1">
      <c r="A5" s="424" t="str">
        <f>IF('1'!A1=1,C5,E5)</f>
        <v xml:space="preserve">№ </v>
      </c>
      <c r="B5" s="426" t="str">
        <f>IF('1'!A1=1,D5,F5)</f>
        <v>Країни</v>
      </c>
      <c r="C5" s="428" t="s">
        <v>64</v>
      </c>
      <c r="D5" s="430" t="s">
        <v>7</v>
      </c>
      <c r="E5" s="428" t="s">
        <v>72</v>
      </c>
      <c r="F5" s="430" t="s">
        <v>73</v>
      </c>
      <c r="G5" s="26">
        <v>2015</v>
      </c>
      <c r="H5" s="24"/>
      <c r="I5" s="24"/>
      <c r="J5" s="25"/>
      <c r="K5" s="26">
        <v>2016</v>
      </c>
      <c r="L5" s="26"/>
      <c r="M5" s="26"/>
      <c r="N5" s="26"/>
      <c r="O5" s="26">
        <v>2017</v>
      </c>
      <c r="P5" s="26"/>
      <c r="Q5" s="26"/>
      <c r="R5" s="27"/>
      <c r="S5" s="432">
        <v>2018</v>
      </c>
      <c r="T5" s="433"/>
      <c r="U5" s="433"/>
      <c r="V5" s="434"/>
      <c r="W5" s="432">
        <v>2019</v>
      </c>
      <c r="X5" s="433"/>
      <c r="Y5" s="433"/>
      <c r="Z5" s="434"/>
      <c r="AA5" s="432">
        <v>2020</v>
      </c>
      <c r="AB5" s="433"/>
      <c r="AC5" s="433"/>
      <c r="AD5" s="434"/>
      <c r="AE5" s="432">
        <v>2021</v>
      </c>
      <c r="AF5" s="433"/>
      <c r="AG5" s="433"/>
      <c r="AH5" s="434"/>
      <c r="AI5" s="432">
        <v>2022</v>
      </c>
      <c r="AJ5" s="433"/>
      <c r="AK5" s="433"/>
      <c r="AL5" s="434"/>
      <c r="AM5" s="432">
        <v>2023</v>
      </c>
      <c r="AN5" s="433"/>
      <c r="AO5" s="433"/>
      <c r="AP5" s="433"/>
      <c r="AQ5" s="441">
        <v>2024</v>
      </c>
      <c r="AR5" s="442"/>
      <c r="AS5" s="442"/>
      <c r="AT5" s="443"/>
      <c r="AU5" s="441">
        <v>2025</v>
      </c>
      <c r="AV5" s="442"/>
      <c r="AW5" s="443"/>
      <c r="AX5" s="380">
        <v>2024</v>
      </c>
      <c r="AY5" s="381">
        <v>2025</v>
      </c>
      <c r="AZ5" s="435" t="s">
        <v>274</v>
      </c>
      <c r="BA5" s="437" t="s">
        <v>275</v>
      </c>
      <c r="BB5" s="437" t="s">
        <v>276</v>
      </c>
      <c r="BC5" s="437" t="s">
        <v>277</v>
      </c>
      <c r="BD5" s="437" t="s">
        <v>167</v>
      </c>
      <c r="BE5" s="437" t="s">
        <v>172</v>
      </c>
      <c r="BF5" s="435" t="s">
        <v>221</v>
      </c>
      <c r="BG5" s="435" t="s">
        <v>278</v>
      </c>
      <c r="BH5" s="435" t="s">
        <v>372</v>
      </c>
      <c r="BI5" s="439">
        <v>2024</v>
      </c>
      <c r="BJ5" s="423" t="s">
        <v>243</v>
      </c>
      <c r="BK5" s="423" t="s">
        <v>242</v>
      </c>
    </row>
    <row r="6" spans="1:142" ht="52.75" customHeight="1">
      <c r="A6" s="425"/>
      <c r="B6" s="427"/>
      <c r="C6" s="429"/>
      <c r="D6" s="431"/>
      <c r="E6" s="429"/>
      <c r="F6" s="431"/>
      <c r="G6" s="166" t="s">
        <v>68</v>
      </c>
      <c r="H6" s="166" t="s">
        <v>69</v>
      </c>
      <c r="I6" s="166" t="s">
        <v>70</v>
      </c>
      <c r="J6" s="136" t="s">
        <v>71</v>
      </c>
      <c r="K6" s="174" t="s">
        <v>68</v>
      </c>
      <c r="L6" s="174" t="s">
        <v>69</v>
      </c>
      <c r="M6" s="174" t="s">
        <v>70</v>
      </c>
      <c r="N6" s="174" t="s">
        <v>71</v>
      </c>
      <c r="O6" s="136" t="s">
        <v>68</v>
      </c>
      <c r="P6" s="174" t="s">
        <v>69</v>
      </c>
      <c r="Q6" s="174" t="s">
        <v>70</v>
      </c>
      <c r="R6" s="136" t="s">
        <v>71</v>
      </c>
      <c r="S6" s="136" t="s">
        <v>68</v>
      </c>
      <c r="T6" s="136" t="s">
        <v>69</v>
      </c>
      <c r="U6" s="174" t="s">
        <v>70</v>
      </c>
      <c r="V6" s="136" t="s">
        <v>71</v>
      </c>
      <c r="W6" s="174" t="s">
        <v>68</v>
      </c>
      <c r="X6" s="174" t="s">
        <v>69</v>
      </c>
      <c r="Y6" s="174" t="s">
        <v>70</v>
      </c>
      <c r="Z6" s="174" t="s">
        <v>71</v>
      </c>
      <c r="AA6" s="181" t="s">
        <v>68</v>
      </c>
      <c r="AB6" s="181" t="s">
        <v>69</v>
      </c>
      <c r="AC6" s="181" t="s">
        <v>70</v>
      </c>
      <c r="AD6" s="181" t="s">
        <v>71</v>
      </c>
      <c r="AE6" s="174" t="s">
        <v>68</v>
      </c>
      <c r="AF6" s="187" t="s">
        <v>69</v>
      </c>
      <c r="AG6" s="191" t="s">
        <v>70</v>
      </c>
      <c r="AH6" s="198" t="s">
        <v>71</v>
      </c>
      <c r="AI6" s="205" t="s">
        <v>68</v>
      </c>
      <c r="AJ6" s="208" t="s">
        <v>69</v>
      </c>
      <c r="AK6" s="218" t="s">
        <v>70</v>
      </c>
      <c r="AL6" s="218" t="s">
        <v>71</v>
      </c>
      <c r="AM6" s="316" t="s">
        <v>68</v>
      </c>
      <c r="AN6" s="318" t="s">
        <v>69</v>
      </c>
      <c r="AO6" s="318" t="s">
        <v>70</v>
      </c>
      <c r="AP6" s="338" t="s">
        <v>71</v>
      </c>
      <c r="AQ6" s="338" t="s">
        <v>68</v>
      </c>
      <c r="AR6" s="338" t="s">
        <v>69</v>
      </c>
      <c r="AS6" s="338" t="s">
        <v>70</v>
      </c>
      <c r="AT6" s="338" t="s">
        <v>71</v>
      </c>
      <c r="AU6" s="338" t="s">
        <v>68</v>
      </c>
      <c r="AV6" s="338" t="s">
        <v>69</v>
      </c>
      <c r="AW6" s="338" t="s">
        <v>70</v>
      </c>
      <c r="AX6" s="338" t="s">
        <v>375</v>
      </c>
      <c r="AY6" s="338" t="s">
        <v>375</v>
      </c>
      <c r="AZ6" s="436"/>
      <c r="BA6" s="438"/>
      <c r="BB6" s="438"/>
      <c r="BC6" s="438"/>
      <c r="BD6" s="438"/>
      <c r="BE6" s="438"/>
      <c r="BF6" s="436"/>
      <c r="BG6" s="436"/>
      <c r="BH6" s="436"/>
      <c r="BI6" s="440"/>
      <c r="BJ6" s="423"/>
      <c r="BK6" s="423"/>
    </row>
    <row r="7" spans="1:142" ht="17" customHeight="1">
      <c r="A7" s="132"/>
      <c r="B7" s="141" t="str">
        <f>IF('1'!$A$1=1,D7,F7)</f>
        <v>ЄС 28</v>
      </c>
      <c r="C7" s="133"/>
      <c r="D7" s="169" t="s">
        <v>174</v>
      </c>
      <c r="E7" s="134"/>
      <c r="F7" s="169" t="s">
        <v>186</v>
      </c>
      <c r="G7" s="180">
        <f>G8+G36</f>
        <v>2326.2986357372783</v>
      </c>
      <c r="H7" s="149">
        <f>H8+H36</f>
        <v>2004.4477012298946</v>
      </c>
      <c r="I7" s="149">
        <f>I8+I36</f>
        <v>2345.5650595849893</v>
      </c>
      <c r="J7" s="149">
        <f>J8+J36</f>
        <v>2742.2405081949687</v>
      </c>
      <c r="K7" s="149">
        <v>2302.7651811459391</v>
      </c>
      <c r="L7" s="149">
        <v>2320.3065310322795</v>
      </c>
      <c r="M7" s="149">
        <v>2260.7815275705875</v>
      </c>
      <c r="N7" s="149">
        <v>2792.5631397653569</v>
      </c>
      <c r="O7" s="149">
        <v>3011.9131234801921</v>
      </c>
      <c r="P7" s="149">
        <v>3094.1171341214585</v>
      </c>
      <c r="Q7" s="149">
        <v>2970.7361550160958</v>
      </c>
      <c r="R7" s="149">
        <v>3412.2967622836222</v>
      </c>
      <c r="S7" s="149">
        <v>3310.0612470390852</v>
      </c>
      <c r="T7" s="149">
        <v>3105.8082115576358</v>
      </c>
      <c r="U7" s="149">
        <v>3365.6457802889304</v>
      </c>
      <c r="V7" s="149">
        <v>4051.5237348716742</v>
      </c>
      <c r="W7" s="149">
        <v>3794.5720156130124</v>
      </c>
      <c r="X7" s="149">
        <v>3674.9384072772436</v>
      </c>
      <c r="Y7" s="149">
        <v>3944.8448051667947</v>
      </c>
      <c r="Z7" s="149">
        <v>3865.7012922364943</v>
      </c>
      <c r="AA7" s="149">
        <v>3533.0819208957828</v>
      </c>
      <c r="AB7" s="149">
        <v>2831.6947857627647</v>
      </c>
      <c r="AC7" s="149">
        <v>3100.9450609480828</v>
      </c>
      <c r="AD7" s="149">
        <v>3834.025365956184</v>
      </c>
      <c r="AE7" s="149">
        <v>3844.3585702635951</v>
      </c>
      <c r="AF7" s="149">
        <v>4702.4250666426433</v>
      </c>
      <c r="AG7" s="149">
        <v>5830.8317353229049</v>
      </c>
      <c r="AH7" s="149">
        <v>5837.7083575912848</v>
      </c>
      <c r="AI7" s="149">
        <v>5054.6373145563512</v>
      </c>
      <c r="AJ7" s="149">
        <v>5651.9500583028648</v>
      </c>
      <c r="AK7" s="149">
        <v>6582.3183881975701</v>
      </c>
      <c r="AL7" s="149">
        <v>6718.0543973584272</v>
      </c>
      <c r="AM7" s="149">
        <f t="shared" ref="AM7:AW7" si="0">AM8+AM36</f>
        <v>5669.7704436155082</v>
      </c>
      <c r="AN7" s="149">
        <f t="shared" si="0"/>
        <v>4847.2852906215148</v>
      </c>
      <c r="AO7" s="149">
        <f t="shared" si="0"/>
        <v>4835.3062661393114</v>
      </c>
      <c r="AP7" s="149">
        <f t="shared" si="0"/>
        <v>5267.0096467526537</v>
      </c>
      <c r="AQ7" s="149">
        <f t="shared" si="0"/>
        <v>5282.0122780329393</v>
      </c>
      <c r="AR7" s="149">
        <f t="shared" si="0"/>
        <v>5094.9465047742751</v>
      </c>
      <c r="AS7" s="149">
        <f t="shared" si="0"/>
        <v>5105.7248804295259</v>
      </c>
      <c r="AT7" s="149">
        <f t="shared" si="0"/>
        <v>5514.9078039190827</v>
      </c>
      <c r="AU7" s="149">
        <f t="shared" si="0"/>
        <v>5054.6052357038307</v>
      </c>
      <c r="AV7" s="149">
        <f t="shared" si="0"/>
        <v>4508.0739562285153</v>
      </c>
      <c r="AW7" s="149">
        <f t="shared" si="0"/>
        <v>4282.9825718857373</v>
      </c>
      <c r="AX7" s="149">
        <f>AQ7+AR7+AS7</f>
        <v>15482.683663236741</v>
      </c>
      <c r="AY7" s="149">
        <f>AU7+AV7+AW7</f>
        <v>13845.661763818083</v>
      </c>
      <c r="AZ7" s="149">
        <f t="shared" ref="AZ7:AZ13" si="1">G7+H7+I7+J7</f>
        <v>9418.5519047471316</v>
      </c>
      <c r="BA7" s="149">
        <f t="shared" ref="BA7:BA13" si="2">K7+L7+M7+N7</f>
        <v>9676.4163795141612</v>
      </c>
      <c r="BB7" s="149">
        <f t="shared" ref="BB7:BB13" si="3">O7+P7+Q7+R7</f>
        <v>12489.06317490137</v>
      </c>
      <c r="BC7" s="149">
        <f t="shared" ref="BC7:BC13" si="4">S7+T7+U7+V7</f>
        <v>13833.038973757326</v>
      </c>
      <c r="BD7" s="149">
        <f t="shared" ref="BD7:BD9" si="5">W7+X7+Y7+Z7</f>
        <v>15280.056520293545</v>
      </c>
      <c r="BE7" s="149">
        <f t="shared" ref="BE7:BE9" si="6">AA7+AB7+AC7+AD7</f>
        <v>13299.747133562814</v>
      </c>
      <c r="BF7" s="149">
        <f t="shared" ref="BF7:BF9" si="7">AE7+AF7+AG7+AH7</f>
        <v>20215.323729820429</v>
      </c>
      <c r="BG7" s="149">
        <f t="shared" ref="BG7:BG13" si="8">AI7+AJ7+AK7+AL7</f>
        <v>24006.960158415215</v>
      </c>
      <c r="BH7" s="149">
        <f t="shared" ref="BH7:BH13" si="9">AM7+AN7+AO7+AP7</f>
        <v>20619.371647128988</v>
      </c>
      <c r="BI7" s="149">
        <f t="shared" ref="BI7:BI36" si="10">AQ7+AR7+AS7+AT7</f>
        <v>20997.591467155824</v>
      </c>
      <c r="DC7" s="22" t="s">
        <v>329</v>
      </c>
    </row>
    <row r="8" spans="1:142" ht="19.25" customHeight="1">
      <c r="A8" s="132"/>
      <c r="B8" s="141" t="str">
        <f>IF('1'!$A$1=1,D8,F8)</f>
        <v>ЄС 27 **</v>
      </c>
      <c r="C8" s="133"/>
      <c r="D8" s="169" t="s">
        <v>175</v>
      </c>
      <c r="E8" s="134"/>
      <c r="F8" s="169" t="s">
        <v>187</v>
      </c>
      <c r="G8" s="305">
        <v>2244.6591507483381</v>
      </c>
      <c r="H8" s="154">
        <v>1943.5137928175186</v>
      </c>
      <c r="I8" s="154">
        <v>2274.0144291648198</v>
      </c>
      <c r="J8" s="154">
        <v>2667.4759900268364</v>
      </c>
      <c r="K8" s="154">
        <f t="shared" ref="K8:AL8" si="11">K7-K36</f>
        <v>2236.0319261043833</v>
      </c>
      <c r="L8" s="154">
        <f t="shared" si="11"/>
        <v>2254.6684611398468</v>
      </c>
      <c r="M8" s="154">
        <f t="shared" si="11"/>
        <v>2204.1975720669625</v>
      </c>
      <c r="N8" s="154">
        <f t="shared" si="11"/>
        <v>2725.349087265728</v>
      </c>
      <c r="O8" s="154">
        <f t="shared" si="11"/>
        <v>2907.936800452987</v>
      </c>
      <c r="P8" s="154">
        <f t="shared" si="11"/>
        <v>2972.747880138706</v>
      </c>
      <c r="Q8" s="154">
        <f t="shared" si="11"/>
        <v>2906.1013914995392</v>
      </c>
      <c r="R8" s="154">
        <f t="shared" si="11"/>
        <v>3310.5282861044884</v>
      </c>
      <c r="S8" s="154">
        <f t="shared" si="11"/>
        <v>3198.1758120258323</v>
      </c>
      <c r="T8" s="154">
        <f t="shared" si="11"/>
        <v>3009.5304307417432</v>
      </c>
      <c r="U8" s="154">
        <f t="shared" si="11"/>
        <v>3254.6463278884635</v>
      </c>
      <c r="V8" s="154">
        <f t="shared" si="11"/>
        <v>3915.5284714426762</v>
      </c>
      <c r="W8" s="154">
        <f t="shared" si="11"/>
        <v>3673.1546883144324</v>
      </c>
      <c r="X8" s="154">
        <f t="shared" si="11"/>
        <v>3521.0231598383498</v>
      </c>
      <c r="Y8" s="154">
        <f t="shared" si="11"/>
        <v>3838.9040327230227</v>
      </c>
      <c r="Z8" s="154">
        <f t="shared" si="11"/>
        <v>3736.8072570707341</v>
      </c>
      <c r="AA8" s="154">
        <f t="shared" si="11"/>
        <v>3408.1627550569929</v>
      </c>
      <c r="AB8" s="154">
        <f t="shared" si="11"/>
        <v>2746.2151061925833</v>
      </c>
      <c r="AC8" s="154">
        <f t="shared" si="11"/>
        <v>2962.3641014449581</v>
      </c>
      <c r="AD8" s="154">
        <f t="shared" si="11"/>
        <v>3672.2444855449053</v>
      </c>
      <c r="AE8" s="154">
        <f t="shared" si="11"/>
        <v>3684.275932421514</v>
      </c>
      <c r="AF8" s="154">
        <f t="shared" si="11"/>
        <v>4493.9879180297485</v>
      </c>
      <c r="AG8" s="154">
        <f t="shared" si="11"/>
        <v>5610.7927099331027</v>
      </c>
      <c r="AH8" s="154">
        <f t="shared" si="11"/>
        <v>5593.0802504033873</v>
      </c>
      <c r="AI8" s="154">
        <f t="shared" si="11"/>
        <v>4927.2484475961455</v>
      </c>
      <c r="AJ8" s="154">
        <f t="shared" si="11"/>
        <v>5620.6882103589851</v>
      </c>
      <c r="AK8" s="154">
        <f t="shared" si="11"/>
        <v>6524.3737138315491</v>
      </c>
      <c r="AL8" s="154">
        <f t="shared" si="11"/>
        <v>6592.2445738314245</v>
      </c>
      <c r="AM8" s="154">
        <v>5592.0458204131392</v>
      </c>
      <c r="AN8" s="154">
        <v>4775.7975637938662</v>
      </c>
      <c r="AO8" s="154">
        <v>4752.1043142880153</v>
      </c>
      <c r="AP8" s="154">
        <v>5169.7360084281636</v>
      </c>
      <c r="AQ8" s="154">
        <v>5172.0468361320836</v>
      </c>
      <c r="AR8" s="154">
        <v>4996.1767453984667</v>
      </c>
      <c r="AS8" s="154">
        <v>4981.2866299283096</v>
      </c>
      <c r="AT8" s="154">
        <v>5322.7218061303784</v>
      </c>
      <c r="AU8" s="154">
        <v>4962.692736771156</v>
      </c>
      <c r="AV8" s="154">
        <v>4346.9338639814587</v>
      </c>
      <c r="AW8" s="154">
        <v>4154.229216567991</v>
      </c>
      <c r="AX8" s="154">
        <f>AQ8+AR8+AS8</f>
        <v>15149.510211458859</v>
      </c>
      <c r="AY8" s="154">
        <f>AU8+AV8+AW8</f>
        <v>13463.855817320604</v>
      </c>
      <c r="AZ8" s="154">
        <f t="shared" si="1"/>
        <v>9129.663362757512</v>
      </c>
      <c r="BA8" s="154">
        <f t="shared" si="2"/>
        <v>9420.2470465769202</v>
      </c>
      <c r="BB8" s="154">
        <f t="shared" si="3"/>
        <v>12097.314358195721</v>
      </c>
      <c r="BC8" s="154">
        <f t="shared" si="4"/>
        <v>13377.881042098716</v>
      </c>
      <c r="BD8" s="154">
        <f t="shared" si="5"/>
        <v>14769.889137946539</v>
      </c>
      <c r="BE8" s="154">
        <f t="shared" si="6"/>
        <v>12788.986448239439</v>
      </c>
      <c r="BF8" s="154">
        <f t="shared" si="7"/>
        <v>19382.13681078775</v>
      </c>
      <c r="BG8" s="154">
        <f t="shared" si="8"/>
        <v>23664.554945618103</v>
      </c>
      <c r="BH8" s="154">
        <f t="shared" si="9"/>
        <v>20289.683706923184</v>
      </c>
      <c r="BI8" s="154">
        <f t="shared" si="10"/>
        <v>20472.232017589238</v>
      </c>
    </row>
    <row r="9" spans="1:142" ht="20" customHeight="1">
      <c r="A9" s="116">
        <v>1</v>
      </c>
      <c r="B9" s="120" t="str">
        <f>IF('1'!A1=1,D9,F9)</f>
        <v xml:space="preserve"> Польща</v>
      </c>
      <c r="C9" s="117"/>
      <c r="D9" s="241" t="s">
        <v>340</v>
      </c>
      <c r="E9" s="241"/>
      <c r="F9" s="382" t="s">
        <v>76</v>
      </c>
      <c r="G9" s="387">
        <v>315.18269181405702</v>
      </c>
      <c r="H9" s="199">
        <v>299.58659233638411</v>
      </c>
      <c r="I9" s="199">
        <v>379.30985937709897</v>
      </c>
      <c r="J9" s="199">
        <v>362.61346709150001</v>
      </c>
      <c r="K9" s="199">
        <v>302.47600673201276</v>
      </c>
      <c r="L9" s="199">
        <v>358.61026058006797</v>
      </c>
      <c r="M9" s="199">
        <v>389.94981664667301</v>
      </c>
      <c r="N9" s="199">
        <v>473.38430534400101</v>
      </c>
      <c r="O9" s="199">
        <v>437.99485047580504</v>
      </c>
      <c r="P9" s="199">
        <v>429.873428647644</v>
      </c>
      <c r="Q9" s="199">
        <v>450.35682700680695</v>
      </c>
      <c r="R9" s="199">
        <v>483.417347091485</v>
      </c>
      <c r="S9" s="199">
        <v>486.25532386570796</v>
      </c>
      <c r="T9" s="199">
        <v>512.52458563172399</v>
      </c>
      <c r="U9" s="199">
        <v>524.84166132057294</v>
      </c>
      <c r="V9" s="199">
        <v>564.41390896032306</v>
      </c>
      <c r="W9" s="199">
        <v>545.95663528896193</v>
      </c>
      <c r="X9" s="199">
        <v>601.380514758971</v>
      </c>
      <c r="Y9" s="199">
        <v>593.98782232199301</v>
      </c>
      <c r="Z9" s="199">
        <v>526.88798312550398</v>
      </c>
      <c r="AA9" s="199">
        <v>576.96379366078202</v>
      </c>
      <c r="AB9" s="199">
        <v>457.66131219337103</v>
      </c>
      <c r="AC9" s="199">
        <v>569.41286728196906</v>
      </c>
      <c r="AD9" s="199">
        <v>598.28002437096006</v>
      </c>
      <c r="AE9" s="199">
        <v>683.57361001582501</v>
      </c>
      <c r="AF9" s="199">
        <v>900.31392216340396</v>
      </c>
      <c r="AG9" s="199">
        <v>1209.0665979033909</v>
      </c>
      <c r="AH9" s="199">
        <v>910.73762443158284</v>
      </c>
      <c r="AI9" s="199">
        <v>1077.0456092048471</v>
      </c>
      <c r="AJ9" s="199">
        <v>1572.03785958658</v>
      </c>
      <c r="AK9" s="199">
        <v>1658.5526515828331</v>
      </c>
      <c r="AL9" s="199">
        <v>1401.4312291265881</v>
      </c>
      <c r="AM9" s="199">
        <v>1301.600707118035</v>
      </c>
      <c r="AN9" s="199">
        <v>1005.840945161713</v>
      </c>
      <c r="AO9" s="199">
        <v>874.43852308549901</v>
      </c>
      <c r="AP9" s="199">
        <v>908.39847308644107</v>
      </c>
      <c r="AQ9" s="199">
        <v>915.83682671518204</v>
      </c>
      <c r="AR9" s="199">
        <v>971.46482828065302</v>
      </c>
      <c r="AS9" s="199">
        <v>972.98074350545198</v>
      </c>
      <c r="AT9" s="199">
        <v>915.498983750359</v>
      </c>
      <c r="AU9" s="199">
        <v>940.84309371393897</v>
      </c>
      <c r="AV9" s="199">
        <v>1035.1125374088861</v>
      </c>
      <c r="AW9" s="199">
        <v>922.15816903956397</v>
      </c>
      <c r="AX9" s="199">
        <f>AQ9+AR9+AS9</f>
        <v>2860.2823985012874</v>
      </c>
      <c r="AY9" s="199">
        <f>AU9+AV9+AW9</f>
        <v>2898.113800162389</v>
      </c>
      <c r="AZ9" s="199">
        <f t="shared" si="1"/>
        <v>1356.6926106190401</v>
      </c>
      <c r="BA9" s="199">
        <f t="shared" si="2"/>
        <v>1524.4203893027548</v>
      </c>
      <c r="BB9" s="199">
        <f t="shared" si="3"/>
        <v>1801.6424532217409</v>
      </c>
      <c r="BC9" s="199">
        <f t="shared" si="4"/>
        <v>2088.035479778328</v>
      </c>
      <c r="BD9" s="199">
        <f t="shared" si="5"/>
        <v>2268.2129554954299</v>
      </c>
      <c r="BE9" s="199">
        <f t="shared" si="6"/>
        <v>2202.3179975070821</v>
      </c>
      <c r="BF9" s="199">
        <f t="shared" si="7"/>
        <v>3703.6917545142023</v>
      </c>
      <c r="BG9" s="199">
        <f t="shared" si="8"/>
        <v>5709.0673495008477</v>
      </c>
      <c r="BH9" s="199">
        <f t="shared" si="9"/>
        <v>4090.2786484516882</v>
      </c>
      <c r="BI9" s="199">
        <f t="shared" si="10"/>
        <v>3775.7813822516464</v>
      </c>
    </row>
    <row r="10" spans="1:142" ht="20" customHeight="1">
      <c r="A10" s="29">
        <v>2</v>
      </c>
      <c r="B10" s="30" t="str">
        <f>IF('1'!A1=1,D10,F10)</f>
        <v xml:space="preserve"> Італія</v>
      </c>
      <c r="C10" s="118"/>
      <c r="D10" s="242" t="s">
        <v>357</v>
      </c>
      <c r="E10" s="242"/>
      <c r="F10" s="383" t="s">
        <v>75</v>
      </c>
      <c r="G10" s="304">
        <v>463.96141917234002</v>
      </c>
      <c r="H10" s="159">
        <v>356.19103355046798</v>
      </c>
      <c r="I10" s="159">
        <v>353.51938865163788</v>
      </c>
      <c r="J10" s="159">
        <v>469.14484007751798</v>
      </c>
      <c r="K10" s="159">
        <v>338.92546815155765</v>
      </c>
      <c r="L10" s="159">
        <v>421.450304107183</v>
      </c>
      <c r="M10" s="159">
        <v>358.31854238800184</v>
      </c>
      <c r="N10" s="159">
        <v>487.14536743273698</v>
      </c>
      <c r="O10" s="159">
        <v>501.10680515367903</v>
      </c>
      <c r="P10" s="159">
        <v>520.71362064824302</v>
      </c>
      <c r="Q10" s="159">
        <v>427.08873605673301</v>
      </c>
      <c r="R10" s="159">
        <v>611.88979991396604</v>
      </c>
      <c r="S10" s="159">
        <v>553.71820801662102</v>
      </c>
      <c r="T10" s="159">
        <v>605.47974597039604</v>
      </c>
      <c r="U10" s="159">
        <v>426.63027765023702</v>
      </c>
      <c r="V10" s="159">
        <v>522.93456559504602</v>
      </c>
      <c r="W10" s="159">
        <v>514.41258333128803</v>
      </c>
      <c r="X10" s="159">
        <v>558.43929234388804</v>
      </c>
      <c r="Y10" s="159">
        <v>461.21097540661003</v>
      </c>
      <c r="Z10" s="159">
        <v>506.85302307970096</v>
      </c>
      <c r="AA10" s="159">
        <v>464.37132440656001</v>
      </c>
      <c r="AB10" s="159">
        <v>370.20426567635559</v>
      </c>
      <c r="AC10" s="159">
        <v>317.1990906169375</v>
      </c>
      <c r="AD10" s="159">
        <v>476.82895889023996</v>
      </c>
      <c r="AE10" s="159">
        <v>507.37246330138396</v>
      </c>
      <c r="AF10" s="159">
        <v>682.189403943672</v>
      </c>
      <c r="AG10" s="159">
        <v>818.56942911623901</v>
      </c>
      <c r="AH10" s="159">
        <v>822.39112378003699</v>
      </c>
      <c r="AI10" s="159">
        <v>526.15456274324197</v>
      </c>
      <c r="AJ10" s="159">
        <v>205.01972896985217</v>
      </c>
      <c r="AK10" s="159">
        <v>343.3494591390168</v>
      </c>
      <c r="AL10" s="159">
        <v>415.63358238491202</v>
      </c>
      <c r="AM10" s="159">
        <v>347.503816186439</v>
      </c>
      <c r="AN10" s="159">
        <v>343.48406329902002</v>
      </c>
      <c r="AO10" s="159">
        <v>329.90014940015999</v>
      </c>
      <c r="AP10" s="159">
        <v>384.77260474555601</v>
      </c>
      <c r="AQ10" s="159">
        <v>444.76428598133703</v>
      </c>
      <c r="AR10" s="159">
        <v>430.26312527826599</v>
      </c>
      <c r="AS10" s="159">
        <v>336.59180458663496</v>
      </c>
      <c r="AT10" s="159">
        <v>543.85300597543505</v>
      </c>
      <c r="AU10" s="159">
        <v>639.30427692178705</v>
      </c>
      <c r="AV10" s="159">
        <v>424.93290103052402</v>
      </c>
      <c r="AW10" s="159">
        <v>297.22585297024574</v>
      </c>
      <c r="AX10" s="159">
        <f t="shared" ref="AX10:AX36" si="12">AQ10+AR10+AS10</f>
        <v>1211.6192158462379</v>
      </c>
      <c r="AY10" s="159">
        <f t="shared" ref="AY10:AY36" si="13">AU10+AV10+AW10</f>
        <v>1361.4630309225568</v>
      </c>
      <c r="AZ10" s="159">
        <f>G10+H10+I10+J10</f>
        <v>1642.8166814519639</v>
      </c>
      <c r="BA10" s="159">
        <f>K10+L10+M10+N10</f>
        <v>1605.8396820794794</v>
      </c>
      <c r="BB10" s="159">
        <f>O10+P10+Q10+R10</f>
        <v>2060.7989617726212</v>
      </c>
      <c r="BC10" s="159">
        <f>S10+T10+U10+V10</f>
        <v>2108.7627972323003</v>
      </c>
      <c r="BD10" s="159">
        <f>W10+X10+Y10+Z10</f>
        <v>2040.915874161487</v>
      </c>
      <c r="BE10" s="159">
        <f>AA10+AB10+AC10+AD10</f>
        <v>1628.6036395900928</v>
      </c>
      <c r="BF10" s="159">
        <f>AE10+AF10+AG10+AH10</f>
        <v>2830.5224201413321</v>
      </c>
      <c r="BG10" s="159">
        <f>AI10+AJ10+AK10+AL10</f>
        <v>1490.1573332370228</v>
      </c>
      <c r="BH10" s="159">
        <f>AM10+AN10+AO10+AP10</f>
        <v>1405.660633631175</v>
      </c>
      <c r="BI10" s="159">
        <f t="shared" si="10"/>
        <v>1755.472221821673</v>
      </c>
    </row>
    <row r="11" spans="1:142" ht="20" customHeight="1">
      <c r="A11" s="29">
        <v>3</v>
      </c>
      <c r="B11" s="119" t="str">
        <f>IF('1'!A1=1,D11,F11)</f>
        <v xml:space="preserve"> Нідерланди</v>
      </c>
      <c r="C11" s="118"/>
      <c r="D11" s="242" t="s">
        <v>344</v>
      </c>
      <c r="E11" s="242"/>
      <c r="F11" s="384" t="s">
        <v>77</v>
      </c>
      <c r="G11" s="304">
        <v>181.3955846518536</v>
      </c>
      <c r="H11" s="159">
        <v>138.18090435555109</v>
      </c>
      <c r="I11" s="159">
        <v>122.3261205091416</v>
      </c>
      <c r="J11" s="159">
        <v>224.25193516813511</v>
      </c>
      <c r="K11" s="159">
        <v>225.00305613745829</v>
      </c>
      <c r="L11" s="159">
        <v>188.96093161199542</v>
      </c>
      <c r="M11" s="159">
        <v>165.36406524089318</v>
      </c>
      <c r="N11" s="159">
        <v>214.2382339362494</v>
      </c>
      <c r="O11" s="159">
        <v>264.65391668624682</v>
      </c>
      <c r="P11" s="159">
        <v>394.11949336593801</v>
      </c>
      <c r="Q11" s="159">
        <v>314.97522353601312</v>
      </c>
      <c r="R11" s="159">
        <v>386.09813855378303</v>
      </c>
      <c r="S11" s="158">
        <v>280.38194400878263</v>
      </c>
      <c r="T11" s="158">
        <v>282.09983660995027</v>
      </c>
      <c r="U11" s="158">
        <v>271.29160126449335</v>
      </c>
      <c r="V11" s="158">
        <v>383.06887902874439</v>
      </c>
      <c r="W11" s="159">
        <v>388.47067824651998</v>
      </c>
      <c r="X11" s="159">
        <v>375.69363919439081</v>
      </c>
      <c r="Y11" s="159">
        <v>405.10862448619281</v>
      </c>
      <c r="Z11" s="159">
        <v>359.66024339441628</v>
      </c>
      <c r="AA11" s="159">
        <v>402.17855421093407</v>
      </c>
      <c r="AB11" s="159">
        <v>339.65524274128279</v>
      </c>
      <c r="AC11" s="159">
        <v>244.4084202194685</v>
      </c>
      <c r="AD11" s="159">
        <v>432.86535553042802</v>
      </c>
      <c r="AE11" s="206">
        <v>307.18725863994348</v>
      </c>
      <c r="AF11" s="206">
        <v>462.64522608785501</v>
      </c>
      <c r="AG11" s="206">
        <v>453.74565331309395</v>
      </c>
      <c r="AH11" s="206">
        <v>571.94498531332806</v>
      </c>
      <c r="AI11" s="159">
        <v>480.91367991171586</v>
      </c>
      <c r="AJ11" s="159">
        <v>284.47425093777088</v>
      </c>
      <c r="AK11" s="159">
        <v>296.93784239730127</v>
      </c>
      <c r="AL11" s="159">
        <v>298.66076998011766</v>
      </c>
      <c r="AM11" s="159">
        <v>402.30898782780099</v>
      </c>
      <c r="AN11" s="159">
        <v>286.92800511833872</v>
      </c>
      <c r="AO11" s="159">
        <v>272.2913759231721</v>
      </c>
      <c r="AP11" s="159">
        <v>407.64346848154003</v>
      </c>
      <c r="AQ11" s="159">
        <v>406.29947139115802</v>
      </c>
      <c r="AR11" s="159">
        <v>444.36215342714996</v>
      </c>
      <c r="AS11" s="159">
        <v>397.47302557049699</v>
      </c>
      <c r="AT11" s="159">
        <v>570.83256486953303</v>
      </c>
      <c r="AU11" s="159">
        <v>419.57179303250598</v>
      </c>
      <c r="AV11" s="159">
        <v>411.693585978366</v>
      </c>
      <c r="AW11" s="159">
        <v>419.90851335412196</v>
      </c>
      <c r="AX11" s="159">
        <f>AQ11+AR11+AS11</f>
        <v>1248.1346503888049</v>
      </c>
      <c r="AY11" s="159">
        <f>AU11+AV11+AW11</f>
        <v>1251.1738923649941</v>
      </c>
      <c r="AZ11" s="159">
        <f>G11+H11+I11+J11</f>
        <v>666.15454468468147</v>
      </c>
      <c r="BA11" s="159">
        <f>K11+L11+M11+N11</f>
        <v>793.56628692659638</v>
      </c>
      <c r="BB11" s="159">
        <f>O11+P11+Q11+R11</f>
        <v>1359.8467721419809</v>
      </c>
      <c r="BC11" s="159">
        <f>S11+T11+U11+V11</f>
        <v>1216.8422609119707</v>
      </c>
      <c r="BD11" s="159">
        <f t="shared" ref="BD11" si="14">W11+X11+Y11+Z11</f>
        <v>1528.9331853215199</v>
      </c>
      <c r="BE11" s="159">
        <f t="shared" ref="BE11" si="15">AA11+AB11+AC11+AD11</f>
        <v>1419.1075727021134</v>
      </c>
      <c r="BF11" s="159">
        <f t="shared" ref="BF11" si="16">AE11+AF11+AG11+AH11</f>
        <v>1795.5231233542206</v>
      </c>
      <c r="BG11" s="159">
        <f>AI11+AJ11+AK11+AL11</f>
        <v>1360.9865432269057</v>
      </c>
      <c r="BH11" s="159">
        <f>AM11+AN11+AO11+AP11</f>
        <v>1369.171837350852</v>
      </c>
      <c r="BI11" s="159">
        <f>AQ11+AR11+AS11+AT11</f>
        <v>1818.967215258338</v>
      </c>
    </row>
    <row r="12" spans="1:142" ht="20" customHeight="1">
      <c r="A12" s="29">
        <v>4</v>
      </c>
      <c r="B12" s="188" t="str">
        <f>IF('1'!A1=1,D12,F12)</f>
        <v xml:space="preserve"> Німеччина</v>
      </c>
      <c r="C12" s="118"/>
      <c r="D12" s="242" t="s">
        <v>341</v>
      </c>
      <c r="E12" s="242"/>
      <c r="F12" s="383" t="s">
        <v>79</v>
      </c>
      <c r="G12" s="304">
        <v>183.49200473564332</v>
      </c>
      <c r="H12" s="159">
        <v>151.3540945894905</v>
      </c>
      <c r="I12" s="159">
        <v>182.212757245939</v>
      </c>
      <c r="J12" s="159">
        <v>203.15933661086299</v>
      </c>
      <c r="K12" s="159">
        <v>183.81039228398751</v>
      </c>
      <c r="L12" s="159">
        <v>182.50813084080872</v>
      </c>
      <c r="M12" s="159">
        <v>190.384624948869</v>
      </c>
      <c r="N12" s="159">
        <v>213.44336163340782</v>
      </c>
      <c r="O12" s="159">
        <v>183.82622522124728</v>
      </c>
      <c r="P12" s="159">
        <v>184.78803553954248</v>
      </c>
      <c r="Q12" s="159">
        <v>307.7052353907502</v>
      </c>
      <c r="R12" s="159">
        <v>280.01689783180393</v>
      </c>
      <c r="S12" s="159">
        <v>234.55973002142471</v>
      </c>
      <c r="T12" s="159">
        <v>216.83444693352681</v>
      </c>
      <c r="U12" s="159">
        <v>374.71892789633898</v>
      </c>
      <c r="V12" s="159">
        <v>475.798176325594</v>
      </c>
      <c r="W12" s="159">
        <v>344.22815329908701</v>
      </c>
      <c r="X12" s="159">
        <v>310.29772614945313</v>
      </c>
      <c r="Y12" s="159">
        <v>515.54104121931505</v>
      </c>
      <c r="Z12" s="159">
        <v>412.5347711336982</v>
      </c>
      <c r="AA12" s="159">
        <v>271.0991674150705</v>
      </c>
      <c r="AB12" s="159">
        <v>214.49968781475769</v>
      </c>
      <c r="AC12" s="159">
        <v>447.41062887460004</v>
      </c>
      <c r="AD12" s="159">
        <v>367.31022196715799</v>
      </c>
      <c r="AE12" s="159">
        <v>374.03209344023605</v>
      </c>
      <c r="AF12" s="159">
        <v>351.67451169013299</v>
      </c>
      <c r="AG12" s="159">
        <v>600.27756509327003</v>
      </c>
      <c r="AH12" s="159">
        <v>606.467894118461</v>
      </c>
      <c r="AI12" s="159">
        <v>340.7747753275566</v>
      </c>
      <c r="AJ12" s="159">
        <v>392.62267682928501</v>
      </c>
      <c r="AK12" s="159">
        <v>480.84751542352694</v>
      </c>
      <c r="AL12" s="159">
        <v>493.15246620426399</v>
      </c>
      <c r="AM12" s="159">
        <v>392.81645536489702</v>
      </c>
      <c r="AN12" s="159">
        <v>372.601687959066</v>
      </c>
      <c r="AO12" s="159">
        <v>459.44387148312296</v>
      </c>
      <c r="AP12" s="159">
        <v>484.28908483817202</v>
      </c>
      <c r="AQ12" s="159">
        <v>491.15382340794196</v>
      </c>
      <c r="AR12" s="159">
        <v>447.85896876005097</v>
      </c>
      <c r="AS12" s="159">
        <v>660.539194477568</v>
      </c>
      <c r="AT12" s="159">
        <v>494.05858836869402</v>
      </c>
      <c r="AU12" s="159">
        <v>358.64823479498602</v>
      </c>
      <c r="AV12" s="159">
        <v>353.57535642918401</v>
      </c>
      <c r="AW12" s="159">
        <v>490.75990091538898</v>
      </c>
      <c r="AX12" s="159">
        <f>AQ12+AR12+AS12</f>
        <v>1599.5519866455611</v>
      </c>
      <c r="AY12" s="159">
        <f>AU12+AV12+AW12</f>
        <v>1202.9834921395591</v>
      </c>
      <c r="AZ12" s="159">
        <f>G12+H12+I12+J12</f>
        <v>720.21819318193582</v>
      </c>
      <c r="BA12" s="159">
        <f>K12+L12+M12+N12</f>
        <v>770.14650970707305</v>
      </c>
      <c r="BB12" s="159">
        <f>O12+P12+Q12+R12</f>
        <v>956.3363939833439</v>
      </c>
      <c r="BC12" s="159">
        <f>S12+T12+U12+V12</f>
        <v>1301.9112811768846</v>
      </c>
      <c r="BD12" s="159">
        <f>W12+X12+Y12+Z12</f>
        <v>1582.6016918015534</v>
      </c>
      <c r="BE12" s="159">
        <f>AA12+AB12+AC12+AD12</f>
        <v>1300.3197060715861</v>
      </c>
      <c r="BF12" s="159">
        <f>AE12+AF12+AG12+AH12</f>
        <v>1932.4520643421001</v>
      </c>
      <c r="BG12" s="159">
        <f>AI12+AJ12+AK12+AL12</f>
        <v>1707.3974337846325</v>
      </c>
      <c r="BH12" s="159">
        <f>AM12+AN12+AO12+AP12</f>
        <v>1709.151099645258</v>
      </c>
      <c r="BI12" s="159">
        <f>AQ12+AR12+AS12+AT12</f>
        <v>2093.6105750142551</v>
      </c>
    </row>
    <row r="13" spans="1:142" ht="20" customHeight="1">
      <c r="A13" s="29">
        <v>5</v>
      </c>
      <c r="B13" s="30" t="str">
        <f>IF('1'!A1=1,D13,F13)</f>
        <v xml:space="preserve"> Іспанія</v>
      </c>
      <c r="C13" s="118"/>
      <c r="D13" s="243" t="s">
        <v>342</v>
      </c>
      <c r="E13" s="242"/>
      <c r="F13" s="383" t="s">
        <v>78</v>
      </c>
      <c r="G13" s="304">
        <v>227.504648115549</v>
      </c>
      <c r="H13" s="159">
        <v>160.2925166756325</v>
      </c>
      <c r="I13" s="159">
        <v>161.6514636766251</v>
      </c>
      <c r="J13" s="159">
        <v>377.40579949719501</v>
      </c>
      <c r="K13" s="159">
        <v>285.78146306535177</v>
      </c>
      <c r="L13" s="159">
        <v>186.35081449925821</v>
      </c>
      <c r="M13" s="159">
        <v>152.3201636454356</v>
      </c>
      <c r="N13" s="159">
        <v>272.48821653093069</v>
      </c>
      <c r="O13" s="159">
        <v>327.01879952366102</v>
      </c>
      <c r="P13" s="159">
        <v>306.74829094946756</v>
      </c>
      <c r="Q13" s="159">
        <v>242.25714912175778</v>
      </c>
      <c r="R13" s="159">
        <v>231.45234549313301</v>
      </c>
      <c r="S13" s="159">
        <v>302.29921748069444</v>
      </c>
      <c r="T13" s="159">
        <v>203.62664269691481</v>
      </c>
      <c r="U13" s="159">
        <v>188.13113341335168</v>
      </c>
      <c r="V13" s="159">
        <v>463.26333777191303</v>
      </c>
      <c r="W13" s="159">
        <v>352.13212511277851</v>
      </c>
      <c r="X13" s="159">
        <v>269.62486787209491</v>
      </c>
      <c r="Y13" s="159">
        <v>295.03380856860679</v>
      </c>
      <c r="Z13" s="159">
        <v>414.06586188802999</v>
      </c>
      <c r="AA13" s="159">
        <v>360.12039120995507</v>
      </c>
      <c r="AB13" s="159">
        <v>277.6883032463839</v>
      </c>
      <c r="AC13" s="159">
        <v>155.83752702794109</v>
      </c>
      <c r="AD13" s="159">
        <v>299.72838281533132</v>
      </c>
      <c r="AE13" s="159">
        <v>321.74811044743979</v>
      </c>
      <c r="AF13" s="159">
        <v>274.21125141301047</v>
      </c>
      <c r="AG13" s="159">
        <v>238.678126134823</v>
      </c>
      <c r="AH13" s="159">
        <v>577.35370413937801</v>
      </c>
      <c r="AI13" s="159">
        <v>526.62675894641211</v>
      </c>
      <c r="AJ13" s="159">
        <v>76.701321946688296</v>
      </c>
      <c r="AK13" s="159">
        <v>287.74760376084311</v>
      </c>
      <c r="AL13" s="159">
        <v>585.66438419691804</v>
      </c>
      <c r="AM13" s="159">
        <v>416.53177719431602</v>
      </c>
      <c r="AN13" s="159">
        <v>401.30457838490497</v>
      </c>
      <c r="AO13" s="159">
        <v>314.5096337187785</v>
      </c>
      <c r="AP13" s="159">
        <v>722.3197346968841</v>
      </c>
      <c r="AQ13" s="159">
        <v>748.63141427393305</v>
      </c>
      <c r="AR13" s="159">
        <v>734.82033886921704</v>
      </c>
      <c r="AS13" s="159">
        <v>488.14349260871097</v>
      </c>
      <c r="AT13" s="159">
        <v>669.03997138433306</v>
      </c>
      <c r="AU13" s="159">
        <v>618.12800592010603</v>
      </c>
      <c r="AV13" s="159">
        <v>287.22120242712032</v>
      </c>
      <c r="AW13" s="159">
        <v>275.35278578204372</v>
      </c>
      <c r="AX13" s="159">
        <f t="shared" si="12"/>
        <v>1971.5952457518611</v>
      </c>
      <c r="AY13" s="159">
        <f t="shared" si="13"/>
        <v>1180.7019941292701</v>
      </c>
      <c r="AZ13" s="159">
        <f t="shared" si="1"/>
        <v>926.85442796500161</v>
      </c>
      <c r="BA13" s="159">
        <f t="shared" si="2"/>
        <v>896.94065774097623</v>
      </c>
      <c r="BB13" s="159">
        <f t="shared" si="3"/>
        <v>1107.4765850880192</v>
      </c>
      <c r="BC13" s="159">
        <f t="shared" si="4"/>
        <v>1157.320331362874</v>
      </c>
      <c r="BD13" s="159">
        <f>W13+X13+Y13+Z13</f>
        <v>1330.8566634415101</v>
      </c>
      <c r="BE13" s="159">
        <f>AA13+AB13+AC13+AD13</f>
        <v>1093.3746042996113</v>
      </c>
      <c r="BF13" s="159">
        <f>AE13+AF13+AG13+AH13</f>
        <v>1411.9911921346511</v>
      </c>
      <c r="BG13" s="159">
        <f t="shared" si="8"/>
        <v>1476.7400688508615</v>
      </c>
      <c r="BH13" s="159">
        <f t="shared" si="9"/>
        <v>1854.6657239948836</v>
      </c>
      <c r="BI13" s="159">
        <f t="shared" si="10"/>
        <v>2640.6352171361941</v>
      </c>
    </row>
    <row r="14" spans="1:142" ht="20" customHeight="1">
      <c r="A14" s="29">
        <v>6</v>
      </c>
      <c r="B14" s="30" t="str">
        <f>IF('1'!A1=1,D14,F14)</f>
        <v xml:space="preserve"> Румунія</v>
      </c>
      <c r="C14" s="118"/>
      <c r="D14" s="242" t="s">
        <v>356</v>
      </c>
      <c r="E14" s="242"/>
      <c r="F14" s="384" t="s">
        <v>80</v>
      </c>
      <c r="G14" s="304">
        <v>90.473415137415302</v>
      </c>
      <c r="H14" s="159">
        <v>105.1886712569365</v>
      </c>
      <c r="I14" s="159">
        <v>112.3307659587405</v>
      </c>
      <c r="J14" s="159">
        <v>113.42152357340309</v>
      </c>
      <c r="K14" s="159">
        <v>118.11536142093129</v>
      </c>
      <c r="L14" s="159">
        <v>124.86662616777309</v>
      </c>
      <c r="M14" s="159">
        <v>116.93630134724579</v>
      </c>
      <c r="N14" s="159">
        <v>120.93029288386609</v>
      </c>
      <c r="O14" s="159">
        <v>124.84654536744199</v>
      </c>
      <c r="P14" s="159">
        <v>126.41515758920571</v>
      </c>
      <c r="Q14" s="159">
        <v>133.43098065792771</v>
      </c>
      <c r="R14" s="159">
        <v>135.30550475756741</v>
      </c>
      <c r="S14" s="159">
        <v>140.3533760835945</v>
      </c>
      <c r="T14" s="159">
        <v>138.30251297146989</v>
      </c>
      <c r="U14" s="159">
        <v>135.84825566707019</v>
      </c>
      <c r="V14" s="159">
        <v>137.71818239979089</v>
      </c>
      <c r="W14" s="159">
        <v>146.7554476098351</v>
      </c>
      <c r="X14" s="159">
        <v>157.86944699574852</v>
      </c>
      <c r="Y14" s="159">
        <v>155.03561586497941</v>
      </c>
      <c r="Z14" s="159">
        <v>149.49125502964552</v>
      </c>
      <c r="AA14" s="159">
        <v>183.81147535115838</v>
      </c>
      <c r="AB14" s="159">
        <v>145.74087235381302</v>
      </c>
      <c r="AC14" s="159">
        <v>164.0047347843412</v>
      </c>
      <c r="AD14" s="159">
        <v>195.03665411242861</v>
      </c>
      <c r="AE14" s="159">
        <v>180.25365041284761</v>
      </c>
      <c r="AF14" s="159">
        <v>228.48854622950461</v>
      </c>
      <c r="AG14" s="159">
        <v>319.96363125812968</v>
      </c>
      <c r="AH14" s="159">
        <v>292.23519883010039</v>
      </c>
      <c r="AI14" s="159">
        <v>311.56841274795971</v>
      </c>
      <c r="AJ14" s="159">
        <v>812.62996934061107</v>
      </c>
      <c r="AK14" s="159">
        <v>1218.166972650444</v>
      </c>
      <c r="AL14" s="159">
        <v>1175.5908484340239</v>
      </c>
      <c r="AM14" s="159">
        <v>895.50258759889198</v>
      </c>
      <c r="AN14" s="159">
        <v>804.07912588283193</v>
      </c>
      <c r="AO14" s="159">
        <v>977.20595883696797</v>
      </c>
      <c r="AP14" s="159">
        <v>680.93632718132596</v>
      </c>
      <c r="AQ14" s="159">
        <v>497.73258979835998</v>
      </c>
      <c r="AR14" s="159">
        <v>375.790024268602</v>
      </c>
      <c r="AS14" s="159">
        <v>246.24507705518192</v>
      </c>
      <c r="AT14" s="159">
        <v>293.12077099952921</v>
      </c>
      <c r="AU14" s="159">
        <v>259.7274965983836</v>
      </c>
      <c r="AV14" s="159">
        <v>280.51461208934091</v>
      </c>
      <c r="AW14" s="159">
        <v>294.80249083457437</v>
      </c>
      <c r="AX14" s="159">
        <f t="shared" si="12"/>
        <v>1119.7676911221438</v>
      </c>
      <c r="AY14" s="159">
        <f t="shared" si="13"/>
        <v>835.04459952229899</v>
      </c>
      <c r="AZ14" s="159">
        <f>G14+H14+I14+J14</f>
        <v>421.41437592649538</v>
      </c>
      <c r="BA14" s="159">
        <f>K14+L14+M14+N14</f>
        <v>480.84858181981622</v>
      </c>
      <c r="BB14" s="159">
        <f>O14+P14+Q14+R14</f>
        <v>519.99818837214275</v>
      </c>
      <c r="BC14" s="159">
        <f>S14+T14+U14+V14</f>
        <v>552.22232712192545</v>
      </c>
      <c r="BD14" s="159">
        <f t="shared" ref="BD14:BD22" si="17">W14+X14+Y14+Z14</f>
        <v>609.15176550020851</v>
      </c>
      <c r="BE14" s="159">
        <f t="shared" ref="BE14:BE22" si="18">AA14+AB14+AC14+AD14</f>
        <v>688.59373660174128</v>
      </c>
      <c r="BF14" s="159">
        <f t="shared" ref="BF14:BF21" si="19">AE14+AF14+AG14+AH14</f>
        <v>1020.9410267305823</v>
      </c>
      <c r="BG14" s="159">
        <f>AI14+AJ14+AK14+AL14</f>
        <v>3517.9562031730388</v>
      </c>
      <c r="BH14" s="159">
        <f t="shared" ref="BH14:BH22" si="20">AM14+AN14+AO14+AP14</f>
        <v>3357.7239995000177</v>
      </c>
      <c r="BI14" s="159">
        <f t="shared" si="10"/>
        <v>1412.888462121673</v>
      </c>
    </row>
    <row r="15" spans="1:142" ht="20" customHeight="1">
      <c r="A15" s="29">
        <v>7</v>
      </c>
      <c r="B15" s="30" t="str">
        <f>IF('1'!A1=1,D15,F15)</f>
        <v xml:space="preserve"> Болгарія</v>
      </c>
      <c r="C15" s="118"/>
      <c r="D15" s="242" t="s">
        <v>345</v>
      </c>
      <c r="E15" s="242"/>
      <c r="F15" s="384" t="s">
        <v>82</v>
      </c>
      <c r="G15" s="304">
        <v>87.420812375192</v>
      </c>
      <c r="H15" s="159">
        <v>78.597170976142294</v>
      </c>
      <c r="I15" s="159">
        <v>127.2205204894484</v>
      </c>
      <c r="J15" s="159">
        <v>84.464755546284408</v>
      </c>
      <c r="K15" s="159">
        <v>83.098120465158701</v>
      </c>
      <c r="L15" s="159">
        <v>98.270303032405693</v>
      </c>
      <c r="M15" s="159">
        <v>92.111652342588499</v>
      </c>
      <c r="N15" s="159">
        <v>102.45830406322679</v>
      </c>
      <c r="O15" s="159">
        <v>98.937126814740992</v>
      </c>
      <c r="P15" s="159">
        <v>78.344247685509998</v>
      </c>
      <c r="Q15" s="159">
        <v>90.934355386259796</v>
      </c>
      <c r="R15" s="159">
        <v>110.6868294312108</v>
      </c>
      <c r="S15" s="159">
        <v>116.688878490132</v>
      </c>
      <c r="T15" s="159">
        <v>103.8364881540177</v>
      </c>
      <c r="U15" s="159">
        <v>108.10752453672418</v>
      </c>
      <c r="V15" s="159">
        <v>102.9470082103204</v>
      </c>
      <c r="W15" s="159">
        <v>108.13512104491511</v>
      </c>
      <c r="X15" s="159">
        <v>110.0003458321091</v>
      </c>
      <c r="Y15" s="159">
        <v>101.299362449272</v>
      </c>
      <c r="Z15" s="159">
        <v>98.014871584043107</v>
      </c>
      <c r="AA15" s="159">
        <v>114.1800818572094</v>
      </c>
      <c r="AB15" s="159">
        <v>85.461032844272907</v>
      </c>
      <c r="AC15" s="159">
        <v>98.209671606035798</v>
      </c>
      <c r="AD15" s="159">
        <v>135.78132824021452</v>
      </c>
      <c r="AE15" s="159">
        <v>128.57879452616808</v>
      </c>
      <c r="AF15" s="159">
        <v>145.4034177043292</v>
      </c>
      <c r="AG15" s="159">
        <v>222.69592760618178</v>
      </c>
      <c r="AH15" s="159">
        <v>187.56448077679642</v>
      </c>
      <c r="AI15" s="159">
        <v>180.26386608811478</v>
      </c>
      <c r="AJ15" s="159">
        <v>480.97043309835431</v>
      </c>
      <c r="AK15" s="159">
        <v>339.3319265781513</v>
      </c>
      <c r="AL15" s="159">
        <v>353.471822760191</v>
      </c>
      <c r="AM15" s="159">
        <v>181.49177625382029</v>
      </c>
      <c r="AN15" s="159">
        <v>191.13518984494539</v>
      </c>
      <c r="AO15" s="159">
        <v>248.82677873287659</v>
      </c>
      <c r="AP15" s="159">
        <v>214.83482675484791</v>
      </c>
      <c r="AQ15" s="159">
        <v>267.8886234244012</v>
      </c>
      <c r="AR15" s="159">
        <v>260.71310129982282</v>
      </c>
      <c r="AS15" s="159">
        <v>273.21208935134803</v>
      </c>
      <c r="AT15" s="159">
        <v>241.68126100720718</v>
      </c>
      <c r="AU15" s="159">
        <v>272.74688632624554</v>
      </c>
      <c r="AV15" s="159">
        <v>238.56024218251639</v>
      </c>
      <c r="AW15" s="159">
        <v>181.55587674994339</v>
      </c>
      <c r="AX15" s="159">
        <f t="shared" si="12"/>
        <v>801.81381407557205</v>
      </c>
      <c r="AY15" s="159">
        <f t="shared" si="13"/>
        <v>692.86300525870536</v>
      </c>
      <c r="AZ15" s="159">
        <f>G15+H15+I15+J15</f>
        <v>377.70325938706708</v>
      </c>
      <c r="BA15" s="159">
        <f>K15+L15+M15+N15</f>
        <v>375.93837990337965</v>
      </c>
      <c r="BB15" s="159">
        <f>O15+P15+Q15+R15</f>
        <v>378.90255931772157</v>
      </c>
      <c r="BC15" s="159">
        <f>S15+T15+U15+V15</f>
        <v>431.57989939119432</v>
      </c>
      <c r="BD15" s="159">
        <f t="shared" si="17"/>
        <v>417.44970091033929</v>
      </c>
      <c r="BE15" s="159">
        <f t="shared" si="18"/>
        <v>433.63211454773261</v>
      </c>
      <c r="BF15" s="159">
        <f t="shared" si="19"/>
        <v>684.24262061347554</v>
      </c>
      <c r="BG15" s="159">
        <f>AI15+AJ15+AK15+AL15</f>
        <v>1354.0380485248115</v>
      </c>
      <c r="BH15" s="159">
        <f t="shared" si="20"/>
        <v>836.28857158649021</v>
      </c>
      <c r="BI15" s="159">
        <f t="shared" si="10"/>
        <v>1043.4950750827793</v>
      </c>
    </row>
    <row r="16" spans="1:142" ht="18.5" customHeight="1">
      <c r="A16" s="29">
        <v>8</v>
      </c>
      <c r="B16" s="30" t="str">
        <f>IF('1'!A1=1,D16,F16)</f>
        <v xml:space="preserve"> Словаччина</v>
      </c>
      <c r="C16" s="118"/>
      <c r="D16" s="242" t="s">
        <v>358</v>
      </c>
      <c r="E16" s="242"/>
      <c r="F16" s="384" t="s">
        <v>85</v>
      </c>
      <c r="G16" s="304">
        <v>90.719740538008608</v>
      </c>
      <c r="H16" s="159">
        <v>85.332950661454902</v>
      </c>
      <c r="I16" s="159">
        <v>79.405625812495899</v>
      </c>
      <c r="J16" s="159">
        <v>80.366347995895907</v>
      </c>
      <c r="K16" s="159">
        <v>70.060822624765393</v>
      </c>
      <c r="L16" s="159">
        <v>74.259938971210289</v>
      </c>
      <c r="M16" s="159">
        <v>87.773666486855802</v>
      </c>
      <c r="N16" s="159">
        <v>106.75392790373931</v>
      </c>
      <c r="O16" s="159">
        <v>104.76948122180819</v>
      </c>
      <c r="P16" s="159">
        <v>115.4374508549039</v>
      </c>
      <c r="Q16" s="159">
        <v>122.79313248022731</v>
      </c>
      <c r="R16" s="159">
        <v>145.54160432141998</v>
      </c>
      <c r="S16" s="159">
        <v>170.8234883874421</v>
      </c>
      <c r="T16" s="159">
        <v>143.91470117733189</v>
      </c>
      <c r="U16" s="159">
        <v>150.40534395562258</v>
      </c>
      <c r="V16" s="159">
        <v>137.40902848711761</v>
      </c>
      <c r="W16" s="159">
        <v>144.7244157550229</v>
      </c>
      <c r="X16" s="159">
        <v>146.31760329858039</v>
      </c>
      <c r="Y16" s="159">
        <v>110.1923778212827</v>
      </c>
      <c r="Z16" s="159">
        <v>90.677920843894896</v>
      </c>
      <c r="AA16" s="159">
        <v>107.1005539469414</v>
      </c>
      <c r="AB16" s="159">
        <v>68.919146885156692</v>
      </c>
      <c r="AC16" s="159">
        <v>67.695186014008002</v>
      </c>
      <c r="AD16" s="159">
        <v>68.539909158881414</v>
      </c>
      <c r="AE16" s="159">
        <v>105.6524063966997</v>
      </c>
      <c r="AF16" s="159">
        <v>217.46910139269289</v>
      </c>
      <c r="AG16" s="159">
        <v>288.85014903938543</v>
      </c>
      <c r="AH16" s="159">
        <v>169.39794468730508</v>
      </c>
      <c r="AI16" s="159">
        <v>239.66393424351909</v>
      </c>
      <c r="AJ16" s="159">
        <v>448.12070065720695</v>
      </c>
      <c r="AK16" s="159">
        <v>395.04881355493501</v>
      </c>
      <c r="AL16" s="159">
        <v>280.64923922204611</v>
      </c>
      <c r="AM16" s="159">
        <v>269.27388083404037</v>
      </c>
      <c r="AN16" s="159">
        <v>287.66187305449898</v>
      </c>
      <c r="AO16" s="159">
        <v>210.82381061885411</v>
      </c>
      <c r="AP16" s="159">
        <v>207.75494938042982</v>
      </c>
      <c r="AQ16" s="159">
        <v>232.2465945594183</v>
      </c>
      <c r="AR16" s="159">
        <v>218.27696910794208</v>
      </c>
      <c r="AS16" s="159">
        <v>187.38533138467639</v>
      </c>
      <c r="AT16" s="159">
        <v>191.81876950805741</v>
      </c>
      <c r="AU16" s="159">
        <v>207.20008318620859</v>
      </c>
      <c r="AV16" s="159">
        <v>214.97164153987552</v>
      </c>
      <c r="AW16" s="159">
        <v>183.43682188253058</v>
      </c>
      <c r="AX16" s="159">
        <f t="shared" si="12"/>
        <v>637.90889505203677</v>
      </c>
      <c r="AY16" s="159">
        <f t="shared" si="13"/>
        <v>605.60854660861469</v>
      </c>
      <c r="AZ16" s="159">
        <f t="shared" ref="AZ16" si="21">G16+H16+I16+J16</f>
        <v>335.82466500785534</v>
      </c>
      <c r="BA16" s="159">
        <f t="shared" ref="BA16" si="22">K16+L16+M16+N16</f>
        <v>338.84835598657082</v>
      </c>
      <c r="BB16" s="159">
        <f t="shared" ref="BB16" si="23">O16+P16+Q16+R16</f>
        <v>488.54166887835936</v>
      </c>
      <c r="BC16" s="159">
        <f t="shared" ref="BC16" si="24">S16+T16+U16+V16</f>
        <v>602.5525620075141</v>
      </c>
      <c r="BD16" s="159">
        <f t="shared" si="17"/>
        <v>491.91231771878097</v>
      </c>
      <c r="BE16" s="159">
        <f t="shared" si="18"/>
        <v>312.2547960049875</v>
      </c>
      <c r="BF16" s="159">
        <f t="shared" si="19"/>
        <v>781.36960151608309</v>
      </c>
      <c r="BG16" s="159">
        <f t="shared" ref="BG16" si="25">AI16+AJ16+AK16+AL16</f>
        <v>1363.4826876777072</v>
      </c>
      <c r="BH16" s="159">
        <f t="shared" si="20"/>
        <v>975.51451388782323</v>
      </c>
      <c r="BI16" s="159">
        <f t="shared" si="10"/>
        <v>829.72766456009413</v>
      </c>
    </row>
    <row r="17" spans="1:136" ht="20" customHeight="1">
      <c r="A17" s="29">
        <v>9</v>
      </c>
      <c r="B17" s="30" t="str">
        <f>IF('1'!A1=1,D17,F17)</f>
        <v xml:space="preserve"> Чехія</v>
      </c>
      <c r="C17" s="118"/>
      <c r="D17" s="242" t="s">
        <v>359</v>
      </c>
      <c r="E17" s="242"/>
      <c r="F17" s="384" t="s">
        <v>83</v>
      </c>
      <c r="G17" s="304">
        <v>83.392256774176701</v>
      </c>
      <c r="H17" s="159">
        <v>81.133953755077201</v>
      </c>
      <c r="I17" s="159">
        <v>86.568846524214408</v>
      </c>
      <c r="J17" s="159">
        <v>90.33396272547381</v>
      </c>
      <c r="K17" s="159">
        <v>72.23472432439101</v>
      </c>
      <c r="L17" s="159">
        <v>97.845841306409696</v>
      </c>
      <c r="M17" s="159">
        <v>100.75934473910651</v>
      </c>
      <c r="N17" s="159">
        <v>96.758172779757899</v>
      </c>
      <c r="O17" s="159">
        <v>117.260380014055</v>
      </c>
      <c r="P17" s="159">
        <v>118.53819615393201</v>
      </c>
      <c r="Q17" s="159">
        <v>106.5248590587798</v>
      </c>
      <c r="R17" s="159">
        <v>127.2753178389589</v>
      </c>
      <c r="S17" s="159">
        <v>126.68750568583511</v>
      </c>
      <c r="T17" s="159">
        <v>130.41252553301499</v>
      </c>
      <c r="U17" s="159">
        <v>145.6458033882717</v>
      </c>
      <c r="V17" s="159">
        <v>140.5421246263405</v>
      </c>
      <c r="W17" s="159">
        <v>155.2803183667931</v>
      </c>
      <c r="X17" s="159">
        <v>158.3214393355461</v>
      </c>
      <c r="Y17" s="159">
        <v>147.5019814660381</v>
      </c>
      <c r="Z17" s="159">
        <v>134.79076869414502</v>
      </c>
      <c r="AA17" s="159">
        <v>113.24583673229131</v>
      </c>
      <c r="AB17" s="159">
        <v>125.54263816125879</v>
      </c>
      <c r="AC17" s="159">
        <v>126.9216282347528</v>
      </c>
      <c r="AD17" s="159">
        <v>164.00904909139709</v>
      </c>
      <c r="AE17" s="159">
        <v>194.1069243290861</v>
      </c>
      <c r="AF17" s="159">
        <v>272.96018232245603</v>
      </c>
      <c r="AG17" s="159">
        <v>281.43028230034821</v>
      </c>
      <c r="AH17" s="159">
        <v>182.63371249787639</v>
      </c>
      <c r="AI17" s="159">
        <v>206.35119924846202</v>
      </c>
      <c r="AJ17" s="159">
        <v>308.32101839372262</v>
      </c>
      <c r="AK17" s="159">
        <v>250.56319420147452</v>
      </c>
      <c r="AL17" s="159">
        <v>217.60115540792449</v>
      </c>
      <c r="AM17" s="159">
        <v>218.87914827995152</v>
      </c>
      <c r="AN17" s="159">
        <v>225.35997296598993</v>
      </c>
      <c r="AO17" s="159">
        <v>176.60344789959922</v>
      </c>
      <c r="AP17" s="159">
        <v>163.24188308690512</v>
      </c>
      <c r="AQ17" s="159">
        <v>173.52689562440429</v>
      </c>
      <c r="AR17" s="159">
        <v>152.03670074267831</v>
      </c>
      <c r="AS17" s="159">
        <v>180.59868587664039</v>
      </c>
      <c r="AT17" s="159">
        <v>175.884945435357</v>
      </c>
      <c r="AU17" s="159">
        <v>184.16141944630371</v>
      </c>
      <c r="AV17" s="159">
        <v>170.8023581844343</v>
      </c>
      <c r="AW17" s="159">
        <v>178.36559290993361</v>
      </c>
      <c r="AX17" s="159">
        <f>AQ17+AR17+AS17</f>
        <v>506.16228224372298</v>
      </c>
      <c r="AY17" s="159">
        <f>AU17+AV17+AW17</f>
        <v>533.32937054067168</v>
      </c>
      <c r="AZ17" s="159">
        <f>G17+H17+I17+J17</f>
        <v>341.42901977894212</v>
      </c>
      <c r="BA17" s="159">
        <f>K17+L17+M17+N17</f>
        <v>367.59808314966511</v>
      </c>
      <c r="BB17" s="159">
        <f>O17+P17+Q17+R17</f>
        <v>469.59875306572565</v>
      </c>
      <c r="BC17" s="159">
        <f>S17+T17+U17+V17</f>
        <v>543.28795923346229</v>
      </c>
      <c r="BD17" s="159">
        <f>W17+X17+Y17+Z17</f>
        <v>595.89450786252235</v>
      </c>
      <c r="BE17" s="159">
        <f>AA17+AB17+AC17+AD17</f>
        <v>529.71915221969994</v>
      </c>
      <c r="BF17" s="159">
        <f>AE17+AF17+AG17+AH17</f>
        <v>931.13110144976667</v>
      </c>
      <c r="BG17" s="159">
        <f>AI17+AJ17+AK17+AL17</f>
        <v>982.83656725158369</v>
      </c>
      <c r="BH17" s="159">
        <f>AM17+AN17+AO17+AP17</f>
        <v>784.08445223244576</v>
      </c>
      <c r="BI17" s="159">
        <f>AQ17+AR17+AS17+AT17</f>
        <v>682.04722767907992</v>
      </c>
    </row>
    <row r="18" spans="1:136" ht="20" customHeight="1">
      <c r="A18" s="29">
        <v>10</v>
      </c>
      <c r="B18" s="30" t="str">
        <f>IF('1'!A1=1,D18,F18)</f>
        <v xml:space="preserve"> Франція</v>
      </c>
      <c r="C18" s="118"/>
      <c r="D18" s="242" t="s">
        <v>363</v>
      </c>
      <c r="E18" s="242"/>
      <c r="F18" s="384" t="s">
        <v>84</v>
      </c>
      <c r="G18" s="304">
        <v>64.585811298355097</v>
      </c>
      <c r="H18" s="159">
        <v>70.398758073746109</v>
      </c>
      <c r="I18" s="159">
        <v>160.63265659128268</v>
      </c>
      <c r="J18" s="159">
        <v>125.49123654462579</v>
      </c>
      <c r="K18" s="159">
        <v>89.461284126165197</v>
      </c>
      <c r="L18" s="159">
        <v>91.482278957817897</v>
      </c>
      <c r="M18" s="159">
        <v>96.365607194427497</v>
      </c>
      <c r="N18" s="159">
        <v>100.4908643010625</v>
      </c>
      <c r="O18" s="159">
        <v>78.378145027867106</v>
      </c>
      <c r="P18" s="159">
        <v>94.967428556646098</v>
      </c>
      <c r="Q18" s="159">
        <v>87.810309173495099</v>
      </c>
      <c r="R18" s="159">
        <v>71.064699269886006</v>
      </c>
      <c r="S18" s="159">
        <v>81.881588888328196</v>
      </c>
      <c r="T18" s="159">
        <v>74.854833533201102</v>
      </c>
      <c r="U18" s="159">
        <v>137.91979696164412</v>
      </c>
      <c r="V18" s="159">
        <v>121.7883340815564</v>
      </c>
      <c r="W18" s="159">
        <v>76.732796046027502</v>
      </c>
      <c r="X18" s="159">
        <v>88.339605721608109</v>
      </c>
      <c r="Y18" s="159">
        <v>178.78746565493822</v>
      </c>
      <c r="Z18" s="159">
        <v>147.74225668180679</v>
      </c>
      <c r="AA18" s="159">
        <v>96.490157093861001</v>
      </c>
      <c r="AB18" s="159">
        <v>94.165186214647093</v>
      </c>
      <c r="AC18" s="159">
        <v>113.2219978731015</v>
      </c>
      <c r="AD18" s="159">
        <v>163.3642200441553</v>
      </c>
      <c r="AE18" s="159">
        <v>137.87392379581141</v>
      </c>
      <c r="AF18" s="159">
        <v>135.9698954499591</v>
      </c>
      <c r="AG18" s="159">
        <v>180.22491772363588</v>
      </c>
      <c r="AH18" s="159">
        <v>264.54243652129401</v>
      </c>
      <c r="AI18" s="159">
        <v>138.55445635495698</v>
      </c>
      <c r="AJ18" s="159">
        <v>93.105294149673909</v>
      </c>
      <c r="AK18" s="159">
        <v>141.3746353847593</v>
      </c>
      <c r="AL18" s="159">
        <v>158.83904294366499</v>
      </c>
      <c r="AM18" s="159">
        <v>85.958902518400492</v>
      </c>
      <c r="AN18" s="159">
        <v>98.097020614414305</v>
      </c>
      <c r="AO18" s="159">
        <v>123.5237271555045</v>
      </c>
      <c r="AP18" s="159">
        <v>128.21868370580461</v>
      </c>
      <c r="AQ18" s="159">
        <v>133.16051099861619</v>
      </c>
      <c r="AR18" s="159">
        <v>125.325969039361</v>
      </c>
      <c r="AS18" s="159">
        <v>182.4414189664798</v>
      </c>
      <c r="AT18" s="159">
        <v>220.35650731956042</v>
      </c>
      <c r="AU18" s="159">
        <v>226.65136146665822</v>
      </c>
      <c r="AV18" s="159">
        <v>129.68384618351269</v>
      </c>
      <c r="AW18" s="159">
        <v>130.63436032727628</v>
      </c>
      <c r="AX18" s="159">
        <f t="shared" si="12"/>
        <v>440.927899004457</v>
      </c>
      <c r="AY18" s="159">
        <f t="shared" si="13"/>
        <v>486.96956797744718</v>
      </c>
      <c r="AZ18" s="159">
        <f t="shared" ref="AZ18:AZ22" si="26">G18+H18+I18+J18</f>
        <v>421.10846250800967</v>
      </c>
      <c r="BA18" s="159">
        <f t="shared" ref="BA18:BA22" si="27">K18+L18+M18+N18</f>
        <v>377.80003457947311</v>
      </c>
      <c r="BB18" s="159">
        <f t="shared" ref="BB18:BB22" si="28">O18+P18+Q18+R18</f>
        <v>332.22058202789435</v>
      </c>
      <c r="BC18" s="159">
        <f t="shared" ref="BC18:BC22" si="29">S18+T18+U18+V18</f>
        <v>416.44455346472984</v>
      </c>
      <c r="BD18" s="159">
        <f t="shared" si="17"/>
        <v>491.60212410438061</v>
      </c>
      <c r="BE18" s="159">
        <f t="shared" si="18"/>
        <v>467.24156122576494</v>
      </c>
      <c r="BF18" s="159">
        <f t="shared" si="19"/>
        <v>718.61117349070037</v>
      </c>
      <c r="BG18" s="159">
        <f t="shared" ref="BG18:BG22" si="30">AI18+AJ18+AK18+AL18</f>
        <v>531.87342883305519</v>
      </c>
      <c r="BH18" s="159">
        <f t="shared" si="20"/>
        <v>435.79833399412388</v>
      </c>
      <c r="BI18" s="159">
        <f t="shared" si="10"/>
        <v>661.28440632401748</v>
      </c>
    </row>
    <row r="19" spans="1:136" ht="20" customHeight="1">
      <c r="A19" s="29">
        <v>11</v>
      </c>
      <c r="B19" s="30" t="str">
        <f>IF('1'!A1=1,D19,F19)</f>
        <v xml:space="preserve"> Литва</v>
      </c>
      <c r="C19" s="118"/>
      <c r="D19" s="242" t="s">
        <v>361</v>
      </c>
      <c r="E19" s="242"/>
      <c r="F19" s="384" t="s">
        <v>87</v>
      </c>
      <c r="G19" s="304">
        <v>43.912092478434204</v>
      </c>
      <c r="H19" s="159">
        <v>45.676690977163197</v>
      </c>
      <c r="I19" s="159">
        <v>56.536871492194194</v>
      </c>
      <c r="J19" s="159">
        <v>53.716908504459596</v>
      </c>
      <c r="K19" s="159">
        <v>48.330571674766702</v>
      </c>
      <c r="L19" s="159">
        <v>42.101006183968799</v>
      </c>
      <c r="M19" s="159">
        <v>59.389956290840104</v>
      </c>
      <c r="N19" s="159">
        <v>67.720210175833401</v>
      </c>
      <c r="O19" s="159">
        <v>78.051973637714696</v>
      </c>
      <c r="P19" s="159">
        <v>84.1143456638667</v>
      </c>
      <c r="Q19" s="159">
        <v>88.330786665967295</v>
      </c>
      <c r="R19" s="159">
        <v>67.49300905081229</v>
      </c>
      <c r="S19" s="159">
        <v>62.917983597725303</v>
      </c>
      <c r="T19" s="159">
        <v>61.078974056124196</v>
      </c>
      <c r="U19" s="159">
        <v>75.520764792776504</v>
      </c>
      <c r="V19" s="159">
        <v>80.528785559466712</v>
      </c>
      <c r="W19" s="159">
        <v>89.683214925558701</v>
      </c>
      <c r="X19" s="159">
        <v>87.761679392451597</v>
      </c>
      <c r="Y19" s="159">
        <v>88.067405528165196</v>
      </c>
      <c r="Z19" s="159">
        <v>87.659787045022398</v>
      </c>
      <c r="AA19" s="159">
        <v>91.359934345738395</v>
      </c>
      <c r="AB19" s="159">
        <v>84.997136270989998</v>
      </c>
      <c r="AC19" s="159">
        <v>90.346622153853701</v>
      </c>
      <c r="AD19" s="159">
        <v>100.98052277448309</v>
      </c>
      <c r="AE19" s="159">
        <v>86.176293682811206</v>
      </c>
      <c r="AF19" s="159">
        <v>102.09328374791539</v>
      </c>
      <c r="AG19" s="159">
        <v>148.2465006486255</v>
      </c>
      <c r="AH19" s="159">
        <v>124.5556281908846</v>
      </c>
      <c r="AI19" s="159">
        <v>116.2846884486827</v>
      </c>
      <c r="AJ19" s="159">
        <v>149.53975046356908</v>
      </c>
      <c r="AK19" s="159">
        <v>180.98786564458879</v>
      </c>
      <c r="AL19" s="159">
        <v>162.51920999794248</v>
      </c>
      <c r="AM19" s="159">
        <v>143.82937055269701</v>
      </c>
      <c r="AN19" s="159">
        <v>139.5716074968802</v>
      </c>
      <c r="AO19" s="159">
        <v>157.87220684854429</v>
      </c>
      <c r="AP19" s="159">
        <v>137.96697383154788</v>
      </c>
      <c r="AQ19" s="159">
        <v>109.6825100993039</v>
      </c>
      <c r="AR19" s="159">
        <v>123.01121810561209</v>
      </c>
      <c r="AS19" s="159">
        <v>145.07082162199259</v>
      </c>
      <c r="AT19" s="159">
        <v>148.8089563587736</v>
      </c>
      <c r="AU19" s="159">
        <v>152.46703035373829</v>
      </c>
      <c r="AV19" s="159">
        <v>151.33379175577011</v>
      </c>
      <c r="AW19" s="159">
        <v>144.91826528835941</v>
      </c>
      <c r="AX19" s="159">
        <f t="shared" si="12"/>
        <v>377.76454982690859</v>
      </c>
      <c r="AY19" s="159">
        <f t="shared" si="13"/>
        <v>448.71908739786784</v>
      </c>
      <c r="AZ19" s="159">
        <f t="shared" si="26"/>
        <v>199.84256345225117</v>
      </c>
      <c r="BA19" s="159">
        <f t="shared" si="27"/>
        <v>217.54174432540901</v>
      </c>
      <c r="BB19" s="159">
        <f t="shared" si="28"/>
        <v>317.990115018361</v>
      </c>
      <c r="BC19" s="159">
        <f t="shared" si="29"/>
        <v>280.04650800609272</v>
      </c>
      <c r="BD19" s="159">
        <f t="shared" si="17"/>
        <v>353.17208689119786</v>
      </c>
      <c r="BE19" s="159">
        <f t="shared" si="18"/>
        <v>367.68421554506517</v>
      </c>
      <c r="BF19" s="159">
        <f t="shared" si="19"/>
        <v>461.07170627023669</v>
      </c>
      <c r="BG19" s="159">
        <f t="shared" si="30"/>
        <v>609.3315145547831</v>
      </c>
      <c r="BH19" s="159">
        <f t="shared" si="20"/>
        <v>579.24015872966947</v>
      </c>
      <c r="BI19" s="159">
        <f t="shared" si="10"/>
        <v>526.57350618568216</v>
      </c>
    </row>
    <row r="20" spans="1:136" ht="20" customHeight="1">
      <c r="A20" s="29">
        <v>12</v>
      </c>
      <c r="B20" s="30" t="str">
        <f>IF('1'!A1=1,D20,F20)</f>
        <v xml:space="preserve"> Бельгія</v>
      </c>
      <c r="C20" s="118"/>
      <c r="D20" s="242" t="s">
        <v>347</v>
      </c>
      <c r="E20" s="242"/>
      <c r="F20" s="384" t="s">
        <v>89</v>
      </c>
      <c r="G20" s="304">
        <v>39.5871520215386</v>
      </c>
      <c r="H20" s="159">
        <v>29.968143712570331</v>
      </c>
      <c r="I20" s="159">
        <v>118.9990259077254</v>
      </c>
      <c r="J20" s="159">
        <v>58.0945213504233</v>
      </c>
      <c r="K20" s="159">
        <v>35.465317913647958</v>
      </c>
      <c r="L20" s="159">
        <v>29.332894030826139</v>
      </c>
      <c r="M20" s="159">
        <v>89.947710925210203</v>
      </c>
      <c r="N20" s="159">
        <v>46.641771160536315</v>
      </c>
      <c r="O20" s="159">
        <v>61.170124359423198</v>
      </c>
      <c r="P20" s="159">
        <v>61.969869845603995</v>
      </c>
      <c r="Q20" s="159">
        <v>125.1256663385079</v>
      </c>
      <c r="R20" s="159">
        <v>122.39689356424711</v>
      </c>
      <c r="S20" s="159">
        <v>57.167141003377793</v>
      </c>
      <c r="T20" s="159">
        <v>59.078279095570394</v>
      </c>
      <c r="U20" s="159">
        <v>209.6542771545198</v>
      </c>
      <c r="V20" s="159">
        <v>163.09221323691818</v>
      </c>
      <c r="W20" s="159">
        <v>78.904036911397895</v>
      </c>
      <c r="X20" s="159">
        <v>81.915293299990196</v>
      </c>
      <c r="Y20" s="159">
        <v>240.59678998557382</v>
      </c>
      <c r="Z20" s="159">
        <v>181.20444081875132</v>
      </c>
      <c r="AA20" s="159">
        <v>72.401273771959197</v>
      </c>
      <c r="AB20" s="159">
        <v>56.778852925026996</v>
      </c>
      <c r="AC20" s="159">
        <v>182.92155617642118</v>
      </c>
      <c r="AD20" s="159">
        <v>142.00156258982179</v>
      </c>
      <c r="AE20" s="159">
        <v>74.125344530120202</v>
      </c>
      <c r="AF20" s="159">
        <v>86.360615374562101</v>
      </c>
      <c r="AG20" s="159">
        <v>230.61070514569502</v>
      </c>
      <c r="AH20" s="159">
        <v>129.5401219722408</v>
      </c>
      <c r="AI20" s="159">
        <v>77.86652599603724</v>
      </c>
      <c r="AJ20" s="159">
        <v>36.3380903281126</v>
      </c>
      <c r="AK20" s="159">
        <v>155.75411567833089</v>
      </c>
      <c r="AL20" s="159">
        <v>156.81523718034438</v>
      </c>
      <c r="AM20" s="159">
        <v>104.207510337092</v>
      </c>
      <c r="AN20" s="159">
        <v>49.989506522772004</v>
      </c>
      <c r="AO20" s="159">
        <v>70.979163053571099</v>
      </c>
      <c r="AP20" s="159">
        <v>101.73498679223779</v>
      </c>
      <c r="AQ20" s="159">
        <v>113.15017640641361</v>
      </c>
      <c r="AR20" s="159">
        <v>103.66193701066669</v>
      </c>
      <c r="AS20" s="159">
        <v>319.48706276661028</v>
      </c>
      <c r="AT20" s="159">
        <v>228.63308713384458</v>
      </c>
      <c r="AU20" s="159">
        <v>125.443915875903</v>
      </c>
      <c r="AV20" s="159">
        <v>83.840155682542218</v>
      </c>
      <c r="AW20" s="159">
        <v>155.47169770766129</v>
      </c>
      <c r="AX20" s="159">
        <f>AQ20+AR20+AS20</f>
        <v>536.29917618369063</v>
      </c>
      <c r="AY20" s="159">
        <f>AU20+AV20+AW20</f>
        <v>364.75576926610654</v>
      </c>
      <c r="AZ20" s="159">
        <f>G20+H20+I20+J20</f>
        <v>246.64884299225764</v>
      </c>
      <c r="BA20" s="159">
        <f>K20+L20+M20+N20</f>
        <v>201.38769403022062</v>
      </c>
      <c r="BB20" s="159">
        <f>O20+P20+Q20+R20</f>
        <v>370.66255410778217</v>
      </c>
      <c r="BC20" s="159">
        <f>S20+T20+U20+V20</f>
        <v>488.9919104903862</v>
      </c>
      <c r="BD20" s="159">
        <f>W20+X20+Y20+Z20</f>
        <v>582.62056101571329</v>
      </c>
      <c r="BE20" s="159">
        <f>AA20+AB20+AC20+AD20</f>
        <v>454.10324546322914</v>
      </c>
      <c r="BF20" s="159">
        <f>AE20+AF20+AG20+AH20</f>
        <v>520.63678702261814</v>
      </c>
      <c r="BG20" s="159">
        <f>AI20+AJ20+AK20+AL20</f>
        <v>426.77396918282511</v>
      </c>
      <c r="BH20" s="159">
        <f>AM20+AN20+AO20+AP20</f>
        <v>326.91116670567288</v>
      </c>
      <c r="BI20" s="159">
        <f>AQ20+AR20+AS20+AT20</f>
        <v>764.93226331753522</v>
      </c>
      <c r="DZ20" s="22"/>
    </row>
    <row r="21" spans="1:136" ht="20" customHeight="1">
      <c r="A21" s="29">
        <v>13</v>
      </c>
      <c r="B21" s="30" t="str">
        <f>IF('1'!A1=1,D21,F21)</f>
        <v xml:space="preserve"> Угорщина</v>
      </c>
      <c r="C21" s="118"/>
      <c r="D21" s="242" t="s">
        <v>360</v>
      </c>
      <c r="E21" s="242"/>
      <c r="F21" s="384" t="s">
        <v>81</v>
      </c>
      <c r="G21" s="304">
        <v>70.570365776896992</v>
      </c>
      <c r="H21" s="159">
        <v>83.429890740560097</v>
      </c>
      <c r="I21" s="159">
        <v>89.305068325274107</v>
      </c>
      <c r="J21" s="159">
        <v>100.20700800068499</v>
      </c>
      <c r="K21" s="159">
        <v>111.09496856552849</v>
      </c>
      <c r="L21" s="159">
        <v>112.62093454055331</v>
      </c>
      <c r="M21" s="159">
        <v>79.052695665861108</v>
      </c>
      <c r="N21" s="159">
        <v>94.829127381790798</v>
      </c>
      <c r="O21" s="159">
        <v>134.18284371957981</v>
      </c>
      <c r="P21" s="159">
        <v>94.376262166416808</v>
      </c>
      <c r="Q21" s="159">
        <v>105.76113882686809</v>
      </c>
      <c r="R21" s="159">
        <v>152.4896778225563</v>
      </c>
      <c r="S21" s="159">
        <v>161.55841530457161</v>
      </c>
      <c r="T21" s="159">
        <v>136.84925456330899</v>
      </c>
      <c r="U21" s="159">
        <v>150.44468771160101</v>
      </c>
      <c r="V21" s="159">
        <v>167.58991625462761</v>
      </c>
      <c r="W21" s="159">
        <v>170.20645198176931</v>
      </c>
      <c r="X21" s="159">
        <v>174.82560794786301</v>
      </c>
      <c r="Y21" s="159">
        <v>139.2143251645532</v>
      </c>
      <c r="Z21" s="159">
        <v>187.6172947579073</v>
      </c>
      <c r="AA21" s="159">
        <v>137.4755016386807</v>
      </c>
      <c r="AB21" s="159">
        <v>102.7347441138223</v>
      </c>
      <c r="AC21" s="159">
        <v>77.044117128950603</v>
      </c>
      <c r="AD21" s="159">
        <v>113.97506106523932</v>
      </c>
      <c r="AE21" s="159">
        <v>86.992263604927501</v>
      </c>
      <c r="AF21" s="159">
        <v>133.32521307569669</v>
      </c>
      <c r="AG21" s="159">
        <v>143.87646775935838</v>
      </c>
      <c r="AH21" s="159">
        <v>150.98829352152021</v>
      </c>
      <c r="AI21" s="159">
        <v>219.43664233334169</v>
      </c>
      <c r="AJ21" s="159">
        <v>327.40977262216813</v>
      </c>
      <c r="AK21" s="159">
        <v>338.65555109801403</v>
      </c>
      <c r="AL21" s="159">
        <v>413.14370479065701</v>
      </c>
      <c r="AM21" s="159">
        <v>307.98688459420418</v>
      </c>
      <c r="AN21" s="159">
        <v>140.58607746264499</v>
      </c>
      <c r="AO21" s="159">
        <v>98.979280932374607</v>
      </c>
      <c r="AP21" s="159">
        <v>123.2888733047387</v>
      </c>
      <c r="AQ21" s="159">
        <v>106.6344294141073</v>
      </c>
      <c r="AR21" s="159">
        <v>122.6311130569146</v>
      </c>
      <c r="AS21" s="159">
        <v>92.310422577388493</v>
      </c>
      <c r="AT21" s="159">
        <v>114.96432422668209</v>
      </c>
      <c r="AU21" s="159">
        <v>107.4241006034309</v>
      </c>
      <c r="AV21" s="159">
        <v>117.30104728713789</v>
      </c>
      <c r="AW21" s="159">
        <v>114.5724444453225</v>
      </c>
      <c r="AX21" s="159">
        <f t="shared" si="12"/>
        <v>321.57596504841035</v>
      </c>
      <c r="AY21" s="159">
        <f t="shared" si="13"/>
        <v>339.2975923358913</v>
      </c>
      <c r="AZ21" s="159">
        <f t="shared" si="26"/>
        <v>343.51233284341617</v>
      </c>
      <c r="BA21" s="159">
        <f t="shared" si="27"/>
        <v>397.59772615373367</v>
      </c>
      <c r="BB21" s="159">
        <f t="shared" si="28"/>
        <v>486.80992253542098</v>
      </c>
      <c r="BC21" s="159">
        <f t="shared" si="29"/>
        <v>616.44227383410919</v>
      </c>
      <c r="BD21" s="159">
        <f t="shared" si="17"/>
        <v>671.86367985209279</v>
      </c>
      <c r="BE21" s="159">
        <f t="shared" si="18"/>
        <v>431.22942394669292</v>
      </c>
      <c r="BF21" s="159">
        <f t="shared" si="19"/>
        <v>515.18223796150278</v>
      </c>
      <c r="BG21" s="159">
        <f t="shared" si="30"/>
        <v>1298.6456708441808</v>
      </c>
      <c r="BH21" s="159">
        <f t="shared" si="20"/>
        <v>670.8411162939625</v>
      </c>
      <c r="BI21" s="159">
        <f t="shared" si="10"/>
        <v>436.54028927509245</v>
      </c>
    </row>
    <row r="22" spans="1:136" ht="20" customHeight="1">
      <c r="A22" s="29">
        <v>14</v>
      </c>
      <c r="B22" s="30" t="str">
        <f>IF('1'!A1=1,D22,F22)</f>
        <v xml:space="preserve"> Австрія</v>
      </c>
      <c r="C22" s="118"/>
      <c r="D22" s="242" t="s">
        <v>362</v>
      </c>
      <c r="E22" s="242"/>
      <c r="F22" s="384" t="s">
        <v>86</v>
      </c>
      <c r="G22" s="304">
        <v>69.355624102845297</v>
      </c>
      <c r="H22" s="159">
        <v>60.155087686718304</v>
      </c>
      <c r="I22" s="159">
        <v>57.2114168139165</v>
      </c>
      <c r="J22" s="159">
        <v>75.485684193966904</v>
      </c>
      <c r="K22" s="159">
        <v>60.822972473239503</v>
      </c>
      <c r="L22" s="159">
        <v>55.137677063897499</v>
      </c>
      <c r="M22" s="159">
        <v>60.793459030496898</v>
      </c>
      <c r="N22" s="159">
        <v>94.257912047882897</v>
      </c>
      <c r="O22" s="159">
        <v>105.6778485026972</v>
      </c>
      <c r="P22" s="159">
        <v>92.420814947877901</v>
      </c>
      <c r="Q22" s="159">
        <v>102.87121475083941</v>
      </c>
      <c r="R22" s="159">
        <v>106.4118655287333</v>
      </c>
      <c r="S22" s="159">
        <v>101.7689346347004</v>
      </c>
      <c r="T22" s="159">
        <v>78.836285303845614</v>
      </c>
      <c r="U22" s="159">
        <v>84.516399486923802</v>
      </c>
      <c r="V22" s="159">
        <v>133.55225511158949</v>
      </c>
      <c r="W22" s="159">
        <v>114.06626226973859</v>
      </c>
      <c r="X22" s="159">
        <v>119.06037041464441</v>
      </c>
      <c r="Y22" s="159">
        <v>123.1734239196486</v>
      </c>
      <c r="Z22" s="159">
        <v>102.8923736533749</v>
      </c>
      <c r="AA22" s="159">
        <v>103.4558882574685</v>
      </c>
      <c r="AB22" s="159">
        <v>95.8544086991771</v>
      </c>
      <c r="AC22" s="159">
        <v>104.36694864620839</v>
      </c>
      <c r="AD22" s="159">
        <v>148.63549582577841</v>
      </c>
      <c r="AE22" s="159">
        <v>173.37872077752888</v>
      </c>
      <c r="AF22" s="159">
        <v>214.5010332579586</v>
      </c>
      <c r="AG22" s="159">
        <v>178.34034026726539</v>
      </c>
      <c r="AH22" s="159">
        <v>167.78532925873179</v>
      </c>
      <c r="AI22" s="159">
        <v>209.93103830696381</v>
      </c>
      <c r="AJ22" s="159">
        <v>212.14042510267731</v>
      </c>
      <c r="AK22" s="159">
        <v>148.37297210169982</v>
      </c>
      <c r="AL22" s="159">
        <v>147.94425565174811</v>
      </c>
      <c r="AM22" s="159">
        <v>150.91102014646009</v>
      </c>
      <c r="AN22" s="159">
        <v>128.04321653920189</v>
      </c>
      <c r="AO22" s="159">
        <v>114.1796822313471</v>
      </c>
      <c r="AP22" s="159">
        <v>118.61726013993581</v>
      </c>
      <c r="AQ22" s="159">
        <v>139.01898144510619</v>
      </c>
      <c r="AR22" s="159">
        <v>125.5170566979826</v>
      </c>
      <c r="AS22" s="159">
        <v>132.10553331678889</v>
      </c>
      <c r="AT22" s="159">
        <v>123.2758836279766</v>
      </c>
      <c r="AU22" s="159">
        <v>108.5915123578214</v>
      </c>
      <c r="AV22" s="159">
        <v>116.00067960762371</v>
      </c>
      <c r="AW22" s="159">
        <v>112.24053064488419</v>
      </c>
      <c r="AX22" s="159">
        <f t="shared" si="12"/>
        <v>396.6415714598777</v>
      </c>
      <c r="AY22" s="159">
        <f t="shared" si="13"/>
        <v>336.83272261032931</v>
      </c>
      <c r="AZ22" s="159">
        <f t="shared" si="26"/>
        <v>262.20781279744699</v>
      </c>
      <c r="BA22" s="159">
        <f t="shared" si="27"/>
        <v>271.0120206155168</v>
      </c>
      <c r="BB22" s="159">
        <f t="shared" si="28"/>
        <v>407.38174373014783</v>
      </c>
      <c r="BC22" s="159">
        <f t="shared" si="29"/>
        <v>398.67387453705931</v>
      </c>
      <c r="BD22" s="159">
        <f t="shared" si="17"/>
        <v>459.1924302574065</v>
      </c>
      <c r="BE22" s="159">
        <f t="shared" si="18"/>
        <v>452.31274142863242</v>
      </c>
      <c r="BF22" s="159">
        <f t="shared" ref="BF22" si="31">AE22+AF22+AG22+AH22</f>
        <v>734.00542356148458</v>
      </c>
      <c r="BG22" s="159">
        <f t="shared" si="30"/>
        <v>718.38869116308911</v>
      </c>
      <c r="BH22" s="159">
        <f t="shared" si="20"/>
        <v>511.75117905694486</v>
      </c>
      <c r="BI22" s="159">
        <f t="shared" si="10"/>
        <v>519.91745508785425</v>
      </c>
    </row>
    <row r="23" spans="1:136" ht="20" customHeight="1">
      <c r="A23" s="29">
        <v>15</v>
      </c>
      <c r="B23" s="30" t="str">
        <f>IF('1'!A1=1,D23,F23)</f>
        <v xml:space="preserve"> Греція</v>
      </c>
      <c r="C23" s="245"/>
      <c r="D23" s="246" t="s">
        <v>365</v>
      </c>
      <c r="E23" s="247"/>
      <c r="F23" s="385" t="s">
        <v>88</v>
      </c>
      <c r="G23" s="304">
        <v>41.326689792125258</v>
      </c>
      <c r="H23" s="159">
        <v>38.042909588485379</v>
      </c>
      <c r="I23" s="159">
        <v>20.353535359935861</v>
      </c>
      <c r="J23" s="159">
        <v>37.901985167193104</v>
      </c>
      <c r="K23" s="159">
        <v>33.594860944907197</v>
      </c>
      <c r="L23" s="159">
        <v>35.614854713421195</v>
      </c>
      <c r="M23" s="159">
        <v>35.448745218446582</v>
      </c>
      <c r="N23" s="159">
        <v>38.911523425719402</v>
      </c>
      <c r="O23" s="159">
        <v>50.888057520326299</v>
      </c>
      <c r="P23" s="159">
        <v>41.290127213430083</v>
      </c>
      <c r="Q23" s="159">
        <v>29.653438938527589</v>
      </c>
      <c r="R23" s="159">
        <v>51.463133464089097</v>
      </c>
      <c r="S23" s="159">
        <v>68.14540241420309</v>
      </c>
      <c r="T23" s="159">
        <v>62.220597577278795</v>
      </c>
      <c r="U23" s="159">
        <v>47.629564679508299</v>
      </c>
      <c r="V23" s="159">
        <v>57.9701626975151</v>
      </c>
      <c r="W23" s="159">
        <v>89.190086049200005</v>
      </c>
      <c r="X23" s="159">
        <v>43.267567583333197</v>
      </c>
      <c r="Y23" s="159">
        <v>53.890059179653193</v>
      </c>
      <c r="Z23" s="159">
        <v>57.242311333126807</v>
      </c>
      <c r="AA23" s="159">
        <v>49.603420488024803</v>
      </c>
      <c r="AB23" s="159">
        <v>27.663168290469539</v>
      </c>
      <c r="AC23" s="159">
        <v>40.737278522366225</v>
      </c>
      <c r="AD23" s="159">
        <v>37.460366778948398</v>
      </c>
      <c r="AE23" s="159">
        <v>35.619997294080619</v>
      </c>
      <c r="AF23" s="159">
        <v>37.927322919641369</v>
      </c>
      <c r="AG23" s="159">
        <v>38.7489358995469</v>
      </c>
      <c r="AH23" s="159">
        <v>65.890521191159394</v>
      </c>
      <c r="AI23" s="159">
        <v>34.67616417012961</v>
      </c>
      <c r="AJ23" s="159">
        <v>18.326816872954801</v>
      </c>
      <c r="AK23" s="159">
        <v>34.371035215389099</v>
      </c>
      <c r="AL23" s="159">
        <v>86.149409310870098</v>
      </c>
      <c r="AM23" s="159">
        <v>54.562008512131598</v>
      </c>
      <c r="AN23" s="159">
        <v>41.35396503032004</v>
      </c>
      <c r="AO23" s="159">
        <v>60.980821920557304</v>
      </c>
      <c r="AP23" s="159">
        <v>81.451140398236404</v>
      </c>
      <c r="AQ23" s="159">
        <v>94.504340360735696</v>
      </c>
      <c r="AR23" s="159">
        <v>74.157281950727594</v>
      </c>
      <c r="AS23" s="159">
        <v>96.242624689513207</v>
      </c>
      <c r="AT23" s="159">
        <v>111.99711202557739</v>
      </c>
      <c r="AU23" s="159">
        <v>93.411602024737192</v>
      </c>
      <c r="AV23" s="159">
        <v>84.716184070194615</v>
      </c>
      <c r="AW23" s="159">
        <v>61.020192988310498</v>
      </c>
      <c r="AX23" s="159">
        <f t="shared" si="12"/>
        <v>264.90424700097651</v>
      </c>
      <c r="AY23" s="159">
        <f t="shared" si="13"/>
        <v>239.14797908324232</v>
      </c>
      <c r="AZ23" s="159">
        <f t="shared" ref="AZ23:AZ27" si="32">G23+H23+I23+J23</f>
        <v>137.62511990773959</v>
      </c>
      <c r="BA23" s="159">
        <f t="shared" ref="BA23:BA27" si="33">K23+L23+M23+N23</f>
        <v>143.56998430249436</v>
      </c>
      <c r="BB23" s="159">
        <f t="shared" ref="BB23:BB27" si="34">O23+P23+Q23+R23</f>
        <v>173.29475713637305</v>
      </c>
      <c r="BC23" s="159">
        <f t="shared" ref="BC23:BC27" si="35">S23+T23+U23+V23</f>
        <v>235.96572736850527</v>
      </c>
      <c r="BD23" s="159">
        <f t="shared" ref="BD23:BD33" si="36">W23+X23+Y23+Z23</f>
        <v>243.59002414531318</v>
      </c>
      <c r="BE23" s="159">
        <f t="shared" ref="BE23:BE33" si="37">AA23+AB23+AC23+AD23</f>
        <v>155.46423407980896</v>
      </c>
      <c r="BF23" s="159">
        <f t="shared" ref="BF23:BF27" si="38">AE23+AF23+AG23+AH23</f>
        <v>178.18677730442829</v>
      </c>
      <c r="BG23" s="159">
        <f t="shared" ref="BG23:BG27" si="39">AI23+AJ23+AK23+AL23</f>
        <v>173.5234255693436</v>
      </c>
      <c r="BH23" s="159">
        <f t="shared" ref="BH23" si="40">AM23+AN23+AO23+AP23</f>
        <v>238.34793586124533</v>
      </c>
      <c r="BI23" s="159">
        <f t="shared" si="10"/>
        <v>376.90135902655391</v>
      </c>
      <c r="DZ23" s="22"/>
    </row>
    <row r="24" spans="1:136" ht="20" customHeight="1">
      <c r="A24" s="29">
        <v>16</v>
      </c>
      <c r="B24" s="30" t="str">
        <f>IF('1'!A1=1,D24,F24)</f>
        <v xml:space="preserve"> Латвія</v>
      </c>
      <c r="C24" s="245"/>
      <c r="D24" s="246" t="s">
        <v>364</v>
      </c>
      <c r="E24" s="247"/>
      <c r="F24" s="385" t="s">
        <v>91</v>
      </c>
      <c r="G24" s="304">
        <v>35.154915691273459</v>
      </c>
      <c r="H24" s="159">
        <v>28.619326648713127</v>
      </c>
      <c r="I24" s="159">
        <v>31.92009806890556</v>
      </c>
      <c r="J24" s="159">
        <v>25.805023876777291</v>
      </c>
      <c r="K24" s="159">
        <v>24.972731392933348</v>
      </c>
      <c r="L24" s="159">
        <v>28.487857925297121</v>
      </c>
      <c r="M24" s="159">
        <v>27.193852768229988</v>
      </c>
      <c r="N24" s="159">
        <v>32.426186018734533</v>
      </c>
      <c r="O24" s="159">
        <v>36.51981414126147</v>
      </c>
      <c r="P24" s="159">
        <v>32.93731415312061</v>
      </c>
      <c r="Q24" s="159">
        <v>42.787555434546903</v>
      </c>
      <c r="R24" s="159">
        <v>64.566504287204793</v>
      </c>
      <c r="S24" s="159">
        <v>56.381359948131099</v>
      </c>
      <c r="T24" s="159">
        <v>58.509347178402805</v>
      </c>
      <c r="U24" s="159">
        <v>64.985784905702403</v>
      </c>
      <c r="V24" s="159">
        <v>59.354594480198998</v>
      </c>
      <c r="W24" s="159">
        <v>52.549327696073398</v>
      </c>
      <c r="X24" s="159">
        <v>65.830452650462604</v>
      </c>
      <c r="Y24" s="159">
        <v>70.330910043959705</v>
      </c>
      <c r="Z24" s="159">
        <v>61.8897133562714</v>
      </c>
      <c r="AA24" s="159">
        <v>49.118030230003896</v>
      </c>
      <c r="AB24" s="159">
        <v>41.974190866908103</v>
      </c>
      <c r="AC24" s="159">
        <v>53.392509169983597</v>
      </c>
      <c r="AD24" s="159">
        <v>49.991358714360302</v>
      </c>
      <c r="AE24" s="159">
        <v>48.074693836695403</v>
      </c>
      <c r="AF24" s="159">
        <v>53.626683865250399</v>
      </c>
      <c r="AG24" s="159">
        <v>69.883692769997694</v>
      </c>
      <c r="AH24" s="159">
        <v>57.873998510380503</v>
      </c>
      <c r="AI24" s="159">
        <v>37.082677532483501</v>
      </c>
      <c r="AJ24" s="159">
        <v>62.100388769240396</v>
      </c>
      <c r="AK24" s="159">
        <v>79.804877642731398</v>
      </c>
      <c r="AL24" s="159">
        <v>88.020673504163909</v>
      </c>
      <c r="AM24" s="159">
        <v>69.509998904888306</v>
      </c>
      <c r="AN24" s="159">
        <v>66.839422501628505</v>
      </c>
      <c r="AO24" s="159">
        <v>85.837150127173004</v>
      </c>
      <c r="AP24" s="159">
        <v>75.376154405297299</v>
      </c>
      <c r="AQ24" s="159">
        <v>59.793522764682599</v>
      </c>
      <c r="AR24" s="159">
        <v>67.480021411195892</v>
      </c>
      <c r="AS24" s="159">
        <v>70.524619014654292</v>
      </c>
      <c r="AT24" s="159">
        <v>70.820288901025691</v>
      </c>
      <c r="AU24" s="159">
        <v>64.728917482636007</v>
      </c>
      <c r="AV24" s="159">
        <v>69.910574204784808</v>
      </c>
      <c r="AW24" s="159">
        <v>63.443514029759001</v>
      </c>
      <c r="AX24" s="159">
        <f t="shared" si="12"/>
        <v>197.79816319053279</v>
      </c>
      <c r="AY24" s="159">
        <f t="shared" si="13"/>
        <v>198.08300571717982</v>
      </c>
      <c r="AZ24" s="159">
        <f t="shared" si="32"/>
        <v>121.49936428566943</v>
      </c>
      <c r="BA24" s="159">
        <f t="shared" si="33"/>
        <v>113.08062810519499</v>
      </c>
      <c r="BB24" s="159">
        <f t="shared" si="34"/>
        <v>176.81118801613377</v>
      </c>
      <c r="BC24" s="159">
        <f t="shared" si="35"/>
        <v>239.2310865124353</v>
      </c>
      <c r="BD24" s="159">
        <f t="shared" si="36"/>
        <v>250.60040374676709</v>
      </c>
      <c r="BE24" s="159">
        <f t="shared" si="37"/>
        <v>194.47608898125591</v>
      </c>
      <c r="BF24" s="159">
        <f t="shared" si="38"/>
        <v>229.45906898232397</v>
      </c>
      <c r="BG24" s="159">
        <f t="shared" si="39"/>
        <v>267.00861744861925</v>
      </c>
      <c r="BH24" s="159">
        <f t="shared" ref="BH24:BH36" si="41">AM24+AN24+AO24+AP24</f>
        <v>297.56272593898711</v>
      </c>
      <c r="BI24" s="159">
        <f t="shared" si="10"/>
        <v>268.61845209155848</v>
      </c>
      <c r="DZ24" s="22"/>
    </row>
    <row r="25" spans="1:136" ht="20" customHeight="1">
      <c r="A25" s="29">
        <v>17</v>
      </c>
      <c r="B25" s="30" t="str">
        <f>IF('1'!A1=1,D25,F25)</f>
        <v xml:space="preserve"> Кіпр</v>
      </c>
      <c r="C25" s="245"/>
      <c r="D25" s="246" t="s">
        <v>349</v>
      </c>
      <c r="E25" s="247"/>
      <c r="F25" s="385" t="s">
        <v>94</v>
      </c>
      <c r="G25" s="304">
        <v>21.056845626610141</v>
      </c>
      <c r="H25" s="159">
        <v>13.09091149736598</v>
      </c>
      <c r="I25" s="159">
        <v>9.2872173534279998</v>
      </c>
      <c r="J25" s="159">
        <v>11.138979632073401</v>
      </c>
      <c r="K25" s="159">
        <v>9.9104774650791807</v>
      </c>
      <c r="L25" s="159">
        <v>16.057141795308681</v>
      </c>
      <c r="M25" s="159">
        <v>8.9041717572969201</v>
      </c>
      <c r="N25" s="159">
        <v>13.4304002369588</v>
      </c>
      <c r="O25" s="159">
        <v>16.93424550157906</v>
      </c>
      <c r="P25" s="159">
        <v>22.228026547743347</v>
      </c>
      <c r="Q25" s="159">
        <v>9.5532869916771901</v>
      </c>
      <c r="R25" s="159">
        <v>22.105362160247218</v>
      </c>
      <c r="S25" s="159">
        <v>10.42998256059623</v>
      </c>
      <c r="T25" s="159">
        <v>6.4333089791548286</v>
      </c>
      <c r="U25" s="159">
        <v>8.6200739701708695</v>
      </c>
      <c r="V25" s="159">
        <v>8.51251827126646</v>
      </c>
      <c r="W25" s="159">
        <v>9.675204715420449</v>
      </c>
      <c r="X25" s="159">
        <v>7.6153027616049886</v>
      </c>
      <c r="Y25" s="159">
        <v>9.3970024418786995</v>
      </c>
      <c r="Z25" s="159">
        <v>11.686556662851796</v>
      </c>
      <c r="AA25" s="159">
        <v>7.6772916936354498</v>
      </c>
      <c r="AB25" s="159">
        <v>4.4439035682930896</v>
      </c>
      <c r="AC25" s="159">
        <v>7.459723743297209</v>
      </c>
      <c r="AD25" s="159">
        <v>7.2769443981925601</v>
      </c>
      <c r="AE25" s="159">
        <v>10.83473703396173</v>
      </c>
      <c r="AF25" s="159">
        <v>7.1774058232091056</v>
      </c>
      <c r="AG25" s="159">
        <v>8.9914807084029711</v>
      </c>
      <c r="AH25" s="159">
        <v>13.035804790446029</v>
      </c>
      <c r="AI25" s="159">
        <v>9.5465245171065138</v>
      </c>
      <c r="AJ25" s="159">
        <v>7.9508851623718542</v>
      </c>
      <c r="AK25" s="159">
        <v>15.635177786385331</v>
      </c>
      <c r="AL25" s="159">
        <v>19.342883737324641</v>
      </c>
      <c r="AM25" s="159">
        <v>28.331239827858969</v>
      </c>
      <c r="AN25" s="159">
        <v>22.551018494268661</v>
      </c>
      <c r="AO25" s="159">
        <v>23.773030465779069</v>
      </c>
      <c r="AP25" s="159">
        <v>24.905283620260469</v>
      </c>
      <c r="AQ25" s="159">
        <v>32.296929097361179</v>
      </c>
      <c r="AR25" s="159">
        <v>44.358267317754695</v>
      </c>
      <c r="AS25" s="159">
        <v>21.44982599360879</v>
      </c>
      <c r="AT25" s="159">
        <v>31.317145040669072</v>
      </c>
      <c r="AU25" s="159">
        <v>35.905708754013858</v>
      </c>
      <c r="AV25" s="159">
        <v>31.916519282999079</v>
      </c>
      <c r="AW25" s="159">
        <v>17.569262721977339</v>
      </c>
      <c r="AX25" s="159">
        <f t="shared" si="12"/>
        <v>98.105022408724665</v>
      </c>
      <c r="AY25" s="159">
        <f t="shared" si="13"/>
        <v>85.391490758990273</v>
      </c>
      <c r="AZ25" s="159">
        <f>G25+H25+I25+J25</f>
        <v>54.573954109477519</v>
      </c>
      <c r="BA25" s="159">
        <f>K25+L25+M25+N25</f>
        <v>48.302191254643589</v>
      </c>
      <c r="BB25" s="159">
        <f>O25+P25+Q25+R25</f>
        <v>70.820921201246819</v>
      </c>
      <c r="BC25" s="159">
        <f>S25+T25+U25+V25</f>
        <v>33.99588378118839</v>
      </c>
      <c r="BD25" s="159">
        <f>W25+X25+Y25+Z25</f>
        <v>38.374066581755926</v>
      </c>
      <c r="BE25" s="159">
        <f>AA25+AB25+AC25+AD25</f>
        <v>26.857863403418307</v>
      </c>
      <c r="BF25" s="159">
        <f>AE25+AF25+AG25+AH25</f>
        <v>40.03942835601984</v>
      </c>
      <c r="BG25" s="159">
        <f>AI25+AJ25+AK25+AL25</f>
        <v>52.475471203188334</v>
      </c>
      <c r="BH25" s="159">
        <f>AM25+AN25+AO25+AP25</f>
        <v>99.560572408167161</v>
      </c>
      <c r="BI25" s="159">
        <f t="shared" si="10"/>
        <v>129.42216744939373</v>
      </c>
      <c r="DA25" s="32"/>
      <c r="DB25" s="32"/>
      <c r="DC25" s="32"/>
      <c r="DD25" s="32"/>
      <c r="DE25" s="32"/>
      <c r="DF25" s="32"/>
      <c r="DG25" s="49"/>
      <c r="DH25" s="49"/>
      <c r="DI25" s="49"/>
      <c r="DJ25" s="49"/>
      <c r="DK25" s="49"/>
      <c r="DL25" s="49"/>
      <c r="DM25" s="49"/>
      <c r="DN25" s="32"/>
      <c r="DO25" s="32"/>
      <c r="DP25" s="32"/>
      <c r="DQ25" s="21"/>
      <c r="DR25" s="32" t="s">
        <v>61</v>
      </c>
      <c r="DS25" s="32"/>
      <c r="DT25" s="32"/>
      <c r="DU25" s="32"/>
      <c r="DV25" s="32"/>
      <c r="DW25" s="32"/>
      <c r="DX25" s="32"/>
      <c r="DY25" s="32"/>
      <c r="DZ25" s="50" t="s">
        <v>142</v>
      </c>
      <c r="EB25" s="32" t="s">
        <v>155</v>
      </c>
      <c r="EC25" s="50" t="s">
        <v>157</v>
      </c>
    </row>
    <row r="26" spans="1:136" ht="20" customHeight="1">
      <c r="A26" s="29">
        <v>18</v>
      </c>
      <c r="B26" s="30" t="str">
        <f>IF('1'!A1=1,D26,F26)</f>
        <v xml:space="preserve"> Данія</v>
      </c>
      <c r="C26" s="245"/>
      <c r="D26" s="246" t="s">
        <v>348</v>
      </c>
      <c r="E26" s="247"/>
      <c r="F26" s="385" t="s">
        <v>93</v>
      </c>
      <c r="G26" s="304">
        <v>12.201631984872842</v>
      </c>
      <c r="H26" s="159">
        <v>14.45678446893181</v>
      </c>
      <c r="I26" s="159">
        <v>22.504466565125178</v>
      </c>
      <c r="J26" s="159">
        <v>23.395488573282798</v>
      </c>
      <c r="K26" s="159">
        <v>13.81638095784869</v>
      </c>
      <c r="L26" s="159">
        <v>16.439688289265451</v>
      </c>
      <c r="M26" s="159">
        <v>17.216789709386621</v>
      </c>
      <c r="N26" s="159">
        <v>23.1467325409449</v>
      </c>
      <c r="O26" s="159">
        <v>16.160133453310738</v>
      </c>
      <c r="P26" s="159">
        <v>34.430492666252441</v>
      </c>
      <c r="Q26" s="159">
        <v>13.80982077248602</v>
      </c>
      <c r="R26" s="159">
        <v>14.1454291305855</v>
      </c>
      <c r="S26" s="159">
        <v>15.35722735410096</v>
      </c>
      <c r="T26" s="159">
        <v>14.273870096155859</v>
      </c>
      <c r="U26" s="159">
        <v>25.3197824105035</v>
      </c>
      <c r="V26" s="159">
        <v>55.539698188168316</v>
      </c>
      <c r="W26" s="159">
        <v>42.221421144221267</v>
      </c>
      <c r="X26" s="159">
        <v>33.937558503156154</v>
      </c>
      <c r="Y26" s="159">
        <v>25.886644353290638</v>
      </c>
      <c r="Z26" s="159">
        <v>24.665184447921952</v>
      </c>
      <c r="AA26" s="159">
        <v>23.22570214992151</v>
      </c>
      <c r="AB26" s="159">
        <v>27.561883279378421</v>
      </c>
      <c r="AC26" s="159">
        <v>14.77370778037823</v>
      </c>
      <c r="AD26" s="159">
        <v>18.421799994734172</v>
      </c>
      <c r="AE26" s="159">
        <v>28.122285080334201</v>
      </c>
      <c r="AF26" s="159">
        <v>24.413022163001408</v>
      </c>
      <c r="AG26" s="159">
        <v>24.356035756672092</v>
      </c>
      <c r="AH26" s="159">
        <v>28.726917309853839</v>
      </c>
      <c r="AI26" s="159">
        <v>24.495122365744422</v>
      </c>
      <c r="AJ26" s="159">
        <v>25.369171976337849</v>
      </c>
      <c r="AK26" s="159">
        <v>25.351477333984331</v>
      </c>
      <c r="AL26" s="159">
        <v>26.692043110875321</v>
      </c>
      <c r="AM26" s="159">
        <v>32.962974825582762</v>
      </c>
      <c r="AN26" s="159">
        <v>42.391330539204816</v>
      </c>
      <c r="AO26" s="159">
        <v>25.756941725764548</v>
      </c>
      <c r="AP26" s="159">
        <v>27.74634117030719</v>
      </c>
      <c r="AQ26" s="159">
        <v>27.449814103323007</v>
      </c>
      <c r="AR26" s="159">
        <v>26.09529844984235</v>
      </c>
      <c r="AS26" s="159">
        <v>27.389234388657691</v>
      </c>
      <c r="AT26" s="159">
        <v>23.0586957354469</v>
      </c>
      <c r="AU26" s="159">
        <v>25.519836757369369</v>
      </c>
      <c r="AV26" s="159">
        <v>28.250909181933881</v>
      </c>
      <c r="AW26" s="159">
        <v>26.052099319973909</v>
      </c>
      <c r="AX26" s="159">
        <f>AQ26+AR26+AS26</f>
        <v>80.934346941823037</v>
      </c>
      <c r="AY26" s="159">
        <f>AU26+AV26+AW26</f>
        <v>79.822845259277159</v>
      </c>
      <c r="AZ26" s="159">
        <f>G26+H26+I26+J26</f>
        <v>72.558371592212637</v>
      </c>
      <c r="BA26" s="159">
        <f>K26+L26+M26+N26</f>
        <v>70.619591497445654</v>
      </c>
      <c r="BB26" s="159">
        <f>O26+P26+Q26+R26</f>
        <v>78.545876022634701</v>
      </c>
      <c r="BC26" s="159">
        <f>S26+T26+U26+V26</f>
        <v>110.49057804892863</v>
      </c>
      <c r="BD26" s="159">
        <f>W26+X26+Y26+Z26</f>
        <v>126.71080844859</v>
      </c>
      <c r="BE26" s="159">
        <f>AA26+AB26+AC26+AD26</f>
        <v>83.983093204412327</v>
      </c>
      <c r="BF26" s="159">
        <f>AE26+AF26+AG26+AH26</f>
        <v>105.61826030986154</v>
      </c>
      <c r="BG26" s="159">
        <f>AI26+AJ26+AK26+AL26</f>
        <v>101.90781478694193</v>
      </c>
      <c r="BH26" s="159">
        <f>AM26+AN26+AO26+AP26</f>
        <v>128.8575882608593</v>
      </c>
      <c r="BI26" s="159">
        <f>AQ26+AR26+AS26+AT26</f>
        <v>103.99304267726994</v>
      </c>
      <c r="DZ26" s="22"/>
    </row>
    <row r="27" spans="1:136" ht="20" customHeight="1">
      <c r="A27" s="29">
        <v>19</v>
      </c>
      <c r="B27" s="30" t="str">
        <f>IF('1'!A1=1,D27,F27)</f>
        <v xml:space="preserve"> Португалія</v>
      </c>
      <c r="C27" s="245"/>
      <c r="D27" s="246" t="s">
        <v>366</v>
      </c>
      <c r="E27" s="247"/>
      <c r="F27" s="385" t="s">
        <v>90</v>
      </c>
      <c r="G27" s="304">
        <v>68.981611708999196</v>
      </c>
      <c r="H27" s="159">
        <v>50.938192805780304</v>
      </c>
      <c r="I27" s="159">
        <v>54.185449150500567</v>
      </c>
      <c r="J27" s="159">
        <v>85.991940669063197</v>
      </c>
      <c r="K27" s="159">
        <v>65.8866916004948</v>
      </c>
      <c r="L27" s="159">
        <v>29.178131185677898</v>
      </c>
      <c r="M27" s="159">
        <v>22.708985863930089</v>
      </c>
      <c r="N27" s="159">
        <v>64.201539314728421</v>
      </c>
      <c r="O27" s="159">
        <v>81.139311992992802</v>
      </c>
      <c r="P27" s="159">
        <v>65.28658870976669</v>
      </c>
      <c r="Q27" s="159">
        <v>29.58353537047563</v>
      </c>
      <c r="R27" s="159">
        <v>36.024992178633823</v>
      </c>
      <c r="S27" s="159">
        <v>71.391902833481993</v>
      </c>
      <c r="T27" s="159">
        <v>32.962912511443001</v>
      </c>
      <c r="U27" s="159">
        <v>51.587981829797222</v>
      </c>
      <c r="V27" s="159">
        <v>33.428536708029526</v>
      </c>
      <c r="W27" s="159">
        <v>104.3299423936118</v>
      </c>
      <c r="X27" s="159">
        <v>44.220821875964219</v>
      </c>
      <c r="Y27" s="159">
        <v>40.755172819036964</v>
      </c>
      <c r="Z27" s="159">
        <v>60.502701239176098</v>
      </c>
      <c r="AA27" s="159">
        <v>67.700738565904899</v>
      </c>
      <c r="AB27" s="159">
        <v>47.250852746865839</v>
      </c>
      <c r="AC27" s="159">
        <v>18.892433151360841</v>
      </c>
      <c r="AD27" s="159">
        <v>69.369211534485189</v>
      </c>
      <c r="AE27" s="159">
        <v>93.702532705281001</v>
      </c>
      <c r="AF27" s="159">
        <v>51.511906986134775</v>
      </c>
      <c r="AG27" s="159">
        <v>43.159535866477825</v>
      </c>
      <c r="AH27" s="159">
        <v>92.015413914080483</v>
      </c>
      <c r="AI27" s="159">
        <v>52.471142853021846</v>
      </c>
      <c r="AJ27" s="159">
        <v>9.8818455327631405</v>
      </c>
      <c r="AK27" s="159">
        <v>44.234097280927926</v>
      </c>
      <c r="AL27" s="159">
        <v>18.304596583728891</v>
      </c>
      <c r="AM27" s="159">
        <v>93.635353049244287</v>
      </c>
      <c r="AN27" s="159">
        <v>31.024779120413498</v>
      </c>
      <c r="AO27" s="159">
        <v>18.764361166721478</v>
      </c>
      <c r="AP27" s="159">
        <v>63.495120773603595</v>
      </c>
      <c r="AQ27" s="159">
        <v>53.679410001759095</v>
      </c>
      <c r="AR27" s="159">
        <v>60.268176290861916</v>
      </c>
      <c r="AS27" s="159">
        <v>57.733576356120103</v>
      </c>
      <c r="AT27" s="159">
        <v>43.635139246312136</v>
      </c>
      <c r="AU27" s="159">
        <v>35.679785874554454</v>
      </c>
      <c r="AV27" s="159">
        <v>21.103652618535488</v>
      </c>
      <c r="AW27" s="159">
        <v>4.5366616051323003</v>
      </c>
      <c r="AX27" s="159">
        <f t="shared" si="12"/>
        <v>171.68116264874112</v>
      </c>
      <c r="AY27" s="159">
        <f t="shared" si="13"/>
        <v>61.320100098222248</v>
      </c>
      <c r="AZ27" s="159">
        <f t="shared" si="32"/>
        <v>260.09719433434327</v>
      </c>
      <c r="BA27" s="159">
        <f t="shared" si="33"/>
        <v>181.9753479648312</v>
      </c>
      <c r="BB27" s="159">
        <f t="shared" si="34"/>
        <v>212.03442825186895</v>
      </c>
      <c r="BC27" s="159">
        <f t="shared" si="35"/>
        <v>189.37133388275174</v>
      </c>
      <c r="BD27" s="159">
        <f t="shared" si="36"/>
        <v>249.80863832778908</v>
      </c>
      <c r="BE27" s="159">
        <f t="shared" si="37"/>
        <v>203.21323599861677</v>
      </c>
      <c r="BF27" s="159">
        <f t="shared" si="38"/>
        <v>280.38938947197408</v>
      </c>
      <c r="BG27" s="159">
        <f t="shared" si="39"/>
        <v>124.8916822504418</v>
      </c>
      <c r="BH27" s="159">
        <f t="shared" si="41"/>
        <v>206.91961410998286</v>
      </c>
      <c r="BI27" s="159">
        <f t="shared" si="10"/>
        <v>215.31630189505324</v>
      </c>
      <c r="CZ27" s="32"/>
      <c r="DA27" s="32"/>
      <c r="DB27" s="32"/>
      <c r="DC27" s="32"/>
      <c r="DD27" s="32"/>
      <c r="DE27" s="32"/>
      <c r="DF27" s="32"/>
      <c r="DG27" s="49"/>
      <c r="DH27" s="49"/>
      <c r="DI27" s="49"/>
      <c r="DJ27" s="49"/>
      <c r="DK27" s="49"/>
      <c r="DL27" s="49"/>
      <c r="DM27" s="49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50" t="s">
        <v>145</v>
      </c>
      <c r="EB27" s="21" t="s">
        <v>154</v>
      </c>
      <c r="EC27" s="21" t="s">
        <v>156</v>
      </c>
    </row>
    <row r="28" spans="1:136" ht="20" customHeight="1">
      <c r="A28" s="29">
        <v>20</v>
      </c>
      <c r="B28" s="30" t="str">
        <f>IF('1'!A1=1,D28,F28)</f>
        <v xml:space="preserve"> Хорватія</v>
      </c>
      <c r="C28" s="245"/>
      <c r="D28" s="246" t="s">
        <v>351</v>
      </c>
      <c r="E28" s="247"/>
      <c r="F28" s="385" t="s">
        <v>98</v>
      </c>
      <c r="G28" s="304">
        <v>3.7539524856851703</v>
      </c>
      <c r="H28" s="159">
        <v>9.4134983412672106</v>
      </c>
      <c r="I28" s="159">
        <v>6.4741985216146043</v>
      </c>
      <c r="J28" s="159">
        <v>3.8800251919874031</v>
      </c>
      <c r="K28" s="159">
        <v>9.32435280156772</v>
      </c>
      <c r="L28" s="159">
        <v>8.0505889624590203</v>
      </c>
      <c r="M28" s="159">
        <v>9.9863063558228511</v>
      </c>
      <c r="N28" s="159">
        <v>6.0581393882845109</v>
      </c>
      <c r="O28" s="159">
        <v>6.5470830501304098</v>
      </c>
      <c r="P28" s="159">
        <v>4.1710424618537898</v>
      </c>
      <c r="Q28" s="159">
        <v>6.2265200967416998</v>
      </c>
      <c r="R28" s="159">
        <v>4.1943986978018799</v>
      </c>
      <c r="S28" s="159">
        <v>9.5838901573379012</v>
      </c>
      <c r="T28" s="159">
        <v>7.7623885186694999</v>
      </c>
      <c r="U28" s="159">
        <v>7.3020738580743494</v>
      </c>
      <c r="V28" s="159">
        <v>4.4864185009162405</v>
      </c>
      <c r="W28" s="159">
        <v>7.3171723848548496</v>
      </c>
      <c r="X28" s="159">
        <v>8.7117320450139104</v>
      </c>
      <c r="Y28" s="159">
        <v>6.47544683262063</v>
      </c>
      <c r="Z28" s="159">
        <v>10.021022280960089</v>
      </c>
      <c r="AA28" s="159">
        <v>7.6402029997669709</v>
      </c>
      <c r="AB28" s="159">
        <v>4.5246011516096001</v>
      </c>
      <c r="AC28" s="159">
        <v>5.8455882472722696</v>
      </c>
      <c r="AD28" s="159">
        <v>6.6620847641588608</v>
      </c>
      <c r="AE28" s="159">
        <v>6.93305700414051</v>
      </c>
      <c r="AF28" s="159">
        <v>7.5388946759294599</v>
      </c>
      <c r="AG28" s="159">
        <v>6.64333702894527</v>
      </c>
      <c r="AH28" s="159">
        <v>15.493078160411851</v>
      </c>
      <c r="AI28" s="159">
        <v>11.574625834654999</v>
      </c>
      <c r="AJ28" s="159">
        <v>24.948256944141569</v>
      </c>
      <c r="AK28" s="159">
        <v>14.622825715785321</v>
      </c>
      <c r="AL28" s="159">
        <v>17.380620628383362</v>
      </c>
      <c r="AM28" s="159">
        <v>13.193533605099329</v>
      </c>
      <c r="AN28" s="159">
        <v>20.317615016836349</v>
      </c>
      <c r="AO28" s="159">
        <v>19.216084661559762</v>
      </c>
      <c r="AP28" s="159">
        <v>27.651796530360169</v>
      </c>
      <c r="AQ28" s="159">
        <v>20.431721600471242</v>
      </c>
      <c r="AR28" s="159">
        <v>14.153918579573139</v>
      </c>
      <c r="AS28" s="159">
        <v>10.258349896981009</v>
      </c>
      <c r="AT28" s="159">
        <v>14.7544693545311</v>
      </c>
      <c r="AU28" s="159">
        <v>22.744427055766948</v>
      </c>
      <c r="AV28" s="159">
        <v>20.93138082121213</v>
      </c>
      <c r="AW28" s="159">
        <v>16.06040304435929</v>
      </c>
      <c r="AX28" s="159">
        <f t="shared" si="12"/>
        <v>44.843990077025389</v>
      </c>
      <c r="AY28" s="159">
        <f t="shared" si="13"/>
        <v>59.736210921338369</v>
      </c>
      <c r="AZ28" s="159">
        <f>G28+H28+I28+J28</f>
        <v>23.52167454055439</v>
      </c>
      <c r="BA28" s="159">
        <f>K28+L28+M28+N28</f>
        <v>33.419387508134101</v>
      </c>
      <c r="BB28" s="159">
        <f>O28+P28+Q28+R28</f>
        <v>21.139044306527779</v>
      </c>
      <c r="BC28" s="159">
        <f>S28+T28+U28+V28</f>
        <v>29.134771034997993</v>
      </c>
      <c r="BD28" s="159">
        <f>W28+X28+Y28+Z28</f>
        <v>32.525373543449476</v>
      </c>
      <c r="BE28" s="159">
        <f>AA28+AB28+AC28+AD28</f>
        <v>24.672477162807702</v>
      </c>
      <c r="BF28" s="159">
        <f>AE28+AF28+AG28+AH28</f>
        <v>36.608366869427087</v>
      </c>
      <c r="BG28" s="159">
        <f>AI28+AJ28+AK28+AL28</f>
        <v>68.526329122965251</v>
      </c>
      <c r="BH28" s="159">
        <f>AM28+AN28+AO28+AP28</f>
        <v>80.37902981385561</v>
      </c>
      <c r="BI28" s="159">
        <f t="shared" si="10"/>
        <v>59.598459431556492</v>
      </c>
      <c r="DZ28" s="22"/>
      <c r="EE28" s="21" t="s">
        <v>265</v>
      </c>
      <c r="EF28" s="50" t="s">
        <v>266</v>
      </c>
    </row>
    <row r="29" spans="1:136" ht="19.75" customHeight="1">
      <c r="A29" s="29">
        <v>21</v>
      </c>
      <c r="B29" s="30" t="str">
        <f>IF('1'!A1=1,D29,F29)</f>
        <v xml:space="preserve"> Словенія</v>
      </c>
      <c r="C29" s="245"/>
      <c r="D29" s="246" t="s">
        <v>354</v>
      </c>
      <c r="E29" s="247"/>
      <c r="F29" s="385" t="s">
        <v>100</v>
      </c>
      <c r="G29" s="304">
        <v>3.2974951368130929</v>
      </c>
      <c r="H29" s="159">
        <v>2.9428897652696491</v>
      </c>
      <c r="I29" s="159">
        <v>3.8733742520524403</v>
      </c>
      <c r="J29" s="159">
        <v>3.1317990395755775</v>
      </c>
      <c r="K29" s="159">
        <v>3.2222652167760364</v>
      </c>
      <c r="L29" s="159">
        <v>4.3871615595371303</v>
      </c>
      <c r="M29" s="159">
        <v>3.8013978095983201</v>
      </c>
      <c r="N29" s="159">
        <v>2.5597638621249148</v>
      </c>
      <c r="O29" s="159">
        <v>4.4580444233812386</v>
      </c>
      <c r="P29" s="159">
        <v>9.0180612276235799</v>
      </c>
      <c r="Q29" s="159">
        <v>5.4214687592827495</v>
      </c>
      <c r="R29" s="159">
        <v>5.8677036340108701</v>
      </c>
      <c r="S29" s="159">
        <v>5.2503926216833197</v>
      </c>
      <c r="T29" s="159">
        <v>7.3740058257379397</v>
      </c>
      <c r="U29" s="159">
        <v>7.90337294025273</v>
      </c>
      <c r="V29" s="159">
        <v>7.3944157104774604</v>
      </c>
      <c r="W29" s="159">
        <v>8.7955618820938604</v>
      </c>
      <c r="X29" s="159">
        <v>8.5050546200147998</v>
      </c>
      <c r="Y29" s="159">
        <v>8.2806601049134194</v>
      </c>
      <c r="Z29" s="159">
        <v>8.7340102322023796</v>
      </c>
      <c r="AA29" s="159">
        <v>9.567218569914381</v>
      </c>
      <c r="AB29" s="159">
        <v>7.1041792942761202</v>
      </c>
      <c r="AC29" s="159">
        <v>8.8244483909440703</v>
      </c>
      <c r="AD29" s="159">
        <v>9.2215094323077089</v>
      </c>
      <c r="AE29" s="159">
        <v>10.1673282788271</v>
      </c>
      <c r="AF29" s="159">
        <v>15.0442073557276</v>
      </c>
      <c r="AG29" s="159">
        <v>23.089578468544261</v>
      </c>
      <c r="AH29" s="159">
        <v>15.268612298999969</v>
      </c>
      <c r="AI29" s="159">
        <v>10.237152293208929</v>
      </c>
      <c r="AJ29" s="159">
        <v>16.98064980818922</v>
      </c>
      <c r="AK29" s="159">
        <v>11.91750944242774</v>
      </c>
      <c r="AL29" s="159">
        <v>16.227987408388959</v>
      </c>
      <c r="AM29" s="159">
        <v>14.13876233894301</v>
      </c>
      <c r="AN29" s="159">
        <v>16.612453582616101</v>
      </c>
      <c r="AO29" s="159">
        <v>12.520275693496149</v>
      </c>
      <c r="AP29" s="159">
        <v>16.233097321977208</v>
      </c>
      <c r="AQ29" s="159">
        <v>20.202564347658591</v>
      </c>
      <c r="AR29" s="159">
        <v>15.21459104158904</v>
      </c>
      <c r="AS29" s="159">
        <v>15.26158721836233</v>
      </c>
      <c r="AT29" s="159">
        <v>7.6148499664350702</v>
      </c>
      <c r="AU29" s="159">
        <v>16.704822945078199</v>
      </c>
      <c r="AV29" s="159">
        <v>24.093722022793742</v>
      </c>
      <c r="AW29" s="159">
        <v>16.971106927689931</v>
      </c>
      <c r="AX29" s="159">
        <f t="shared" si="12"/>
        <v>50.678742607609962</v>
      </c>
      <c r="AY29" s="159">
        <f t="shared" si="13"/>
        <v>57.769651895561871</v>
      </c>
      <c r="AZ29" s="159">
        <f>G29+H29+I29+J29</f>
        <v>13.245558193710758</v>
      </c>
      <c r="BA29" s="159">
        <f>K29+L29+M29+N29</f>
        <v>13.970588448036402</v>
      </c>
      <c r="BB29" s="159">
        <f>O29+P29+Q29+R29</f>
        <v>24.765278044298437</v>
      </c>
      <c r="BC29" s="159">
        <f>S29+T29+U29+V29</f>
        <v>27.922187098151451</v>
      </c>
      <c r="BD29" s="159">
        <f>W29+X29+Y29+Z29</f>
        <v>34.315286839224456</v>
      </c>
      <c r="BE29" s="159">
        <f>AA29+AB29+AC29+AD29</f>
        <v>34.717355687442279</v>
      </c>
      <c r="BF29" s="159">
        <f>AE29+AF29+AG29+AH29</f>
        <v>63.569726402098929</v>
      </c>
      <c r="BG29" s="159">
        <f>AI29+AJ29+AK29+AL29</f>
        <v>55.363298952214848</v>
      </c>
      <c r="BH29" s="159">
        <f>AM29+AN29+AO29+AP29</f>
        <v>59.504588937032466</v>
      </c>
      <c r="BI29" s="159">
        <f t="shared" si="10"/>
        <v>58.293592574045036</v>
      </c>
      <c r="DZ29" s="22"/>
      <c r="EE29" s="15" t="s">
        <v>263</v>
      </c>
      <c r="EF29" s="50" t="s">
        <v>264</v>
      </c>
    </row>
    <row r="30" spans="1:136" ht="20" customHeight="1">
      <c r="A30" s="29">
        <v>22</v>
      </c>
      <c r="B30" s="30" t="str">
        <f>IF('1'!A1=1,D30,F30)</f>
        <v xml:space="preserve"> Естонія</v>
      </c>
      <c r="C30" s="245"/>
      <c r="D30" s="246" t="s">
        <v>350</v>
      </c>
      <c r="E30" s="247"/>
      <c r="F30" s="385" t="s">
        <v>92</v>
      </c>
      <c r="G30" s="304">
        <v>8.0084333448378899</v>
      </c>
      <c r="H30" s="159">
        <v>10.356913101544929</v>
      </c>
      <c r="I30" s="159">
        <v>12.38264941689787</v>
      </c>
      <c r="J30" s="159">
        <v>12.37729979017362</v>
      </c>
      <c r="K30" s="159">
        <v>11.26245547739348</v>
      </c>
      <c r="L30" s="159">
        <v>16.646770371293648</v>
      </c>
      <c r="M30" s="159">
        <v>16.895931653399693</v>
      </c>
      <c r="N30" s="159">
        <v>23.822221310126732</v>
      </c>
      <c r="O30" s="159">
        <v>20.250306023201141</v>
      </c>
      <c r="P30" s="159">
        <v>22.778227631826351</v>
      </c>
      <c r="Q30" s="159">
        <v>25.008161925992333</v>
      </c>
      <c r="R30" s="159">
        <v>26.80484591004878</v>
      </c>
      <c r="S30" s="159">
        <v>23.870396176139899</v>
      </c>
      <c r="T30" s="159">
        <v>24.841075550699809</v>
      </c>
      <c r="U30" s="159">
        <v>27.186802421996692</v>
      </c>
      <c r="V30" s="159">
        <v>28.237087593765793</v>
      </c>
      <c r="W30" s="159">
        <v>22.760791830542491</v>
      </c>
      <c r="X30" s="159">
        <v>23.396942342780036</v>
      </c>
      <c r="Y30" s="159">
        <v>28.87096570159656</v>
      </c>
      <c r="Z30" s="159">
        <v>23.606229791046722</v>
      </c>
      <c r="AA30" s="159">
        <v>20.402356197052967</v>
      </c>
      <c r="AB30" s="159">
        <v>16.197911692957302</v>
      </c>
      <c r="AC30" s="159">
        <v>18.9115233416758</v>
      </c>
      <c r="AD30" s="159">
        <v>22.158163244535722</v>
      </c>
      <c r="AE30" s="159">
        <v>22.315835078649119</v>
      </c>
      <c r="AF30" s="159">
        <v>27.609306182057935</v>
      </c>
      <c r="AG30" s="159">
        <v>36.9822924850072</v>
      </c>
      <c r="AH30" s="159">
        <v>36.840792318912698</v>
      </c>
      <c r="AI30" s="159">
        <v>23.02881840079473</v>
      </c>
      <c r="AJ30" s="159">
        <v>22.13703119345108</v>
      </c>
      <c r="AK30" s="159">
        <v>26.96270076814687</v>
      </c>
      <c r="AL30" s="159">
        <v>25.59051630331416</v>
      </c>
      <c r="AM30" s="159">
        <v>21.317990929373593</v>
      </c>
      <c r="AN30" s="159">
        <v>20.977067234324288</v>
      </c>
      <c r="AO30" s="159">
        <v>24.000013489056002</v>
      </c>
      <c r="AP30" s="159">
        <v>17.684029350995928</v>
      </c>
      <c r="AQ30" s="159">
        <v>14.236293358315461</v>
      </c>
      <c r="AR30" s="159">
        <v>15.58286681265494</v>
      </c>
      <c r="AS30" s="159">
        <v>16.798383191140658</v>
      </c>
      <c r="AT30" s="159">
        <v>17.6859374607474</v>
      </c>
      <c r="AU30" s="159">
        <v>17.00810413310451</v>
      </c>
      <c r="AV30" s="159">
        <v>18.77572888932157</v>
      </c>
      <c r="AW30" s="159">
        <v>18.535626991242822</v>
      </c>
      <c r="AX30" s="159">
        <f t="shared" si="12"/>
        <v>46.617543362111057</v>
      </c>
      <c r="AY30" s="159">
        <f t="shared" si="13"/>
        <v>54.319460013668902</v>
      </c>
      <c r="AZ30" s="159">
        <f>G30+H30+I30+J30</f>
        <v>43.125295653454309</v>
      </c>
      <c r="BA30" s="159">
        <f>K30+L30+M30+N30</f>
        <v>68.62737881221355</v>
      </c>
      <c r="BB30" s="159">
        <f>O30+P30+Q30+R30</f>
        <v>94.841541491068597</v>
      </c>
      <c r="BC30" s="159">
        <f>S30+T30+U30+V30</f>
        <v>104.13536174260219</v>
      </c>
      <c r="BD30" s="159">
        <f t="shared" ref="BD30" si="42">W30+X30+Y30+Z30</f>
        <v>98.634929665965814</v>
      </c>
      <c r="BE30" s="159">
        <f t="shared" ref="BE30" si="43">AA30+AB30+AC30+AD30</f>
        <v>77.66995447622179</v>
      </c>
      <c r="BF30" s="159">
        <f t="shared" ref="BF30" si="44">AE30+AF30+AG30+AH30</f>
        <v>123.74822606462695</v>
      </c>
      <c r="BG30" s="159">
        <f>AI30+AJ30+AK30+AL30</f>
        <v>97.719066665706848</v>
      </c>
      <c r="BH30" s="159">
        <f>AM30+AN30+AO30+AP30</f>
        <v>83.979101003749804</v>
      </c>
      <c r="BI30" s="159">
        <f t="shared" si="10"/>
        <v>64.303480822858461</v>
      </c>
      <c r="DZ30" s="22"/>
    </row>
    <row r="31" spans="1:136" ht="20" customHeight="1">
      <c r="A31" s="29">
        <v>23</v>
      </c>
      <c r="B31" s="30" t="str">
        <f>IF('1'!A1=1,D31,F31)</f>
        <v xml:space="preserve"> Швеція</v>
      </c>
      <c r="C31" s="245"/>
      <c r="D31" s="246" t="s">
        <v>352</v>
      </c>
      <c r="E31" s="247"/>
      <c r="F31" s="385" t="s">
        <v>95</v>
      </c>
      <c r="G31" s="304">
        <v>10.450311825735309</v>
      </c>
      <c r="H31" s="159">
        <v>11.51385498499538</v>
      </c>
      <c r="I31" s="159">
        <v>9.417432480356549</v>
      </c>
      <c r="J31" s="159">
        <v>11.937142196726459</v>
      </c>
      <c r="K31" s="159">
        <v>10.53298499985072</v>
      </c>
      <c r="L31" s="159">
        <v>11.488684042547931</v>
      </c>
      <c r="M31" s="159">
        <v>11.64470386373873</v>
      </c>
      <c r="N31" s="159">
        <v>12.35309552775913</v>
      </c>
      <c r="O31" s="159">
        <v>15.01332354265725</v>
      </c>
      <c r="P31" s="159">
        <v>16.368308929244741</v>
      </c>
      <c r="Q31" s="159">
        <v>10.577956077640581</v>
      </c>
      <c r="R31" s="159">
        <v>13.950549446181402</v>
      </c>
      <c r="S31" s="159">
        <v>10.55570986288868</v>
      </c>
      <c r="T31" s="159">
        <v>14.308253210948781</v>
      </c>
      <c r="U31" s="159">
        <v>12.637693887155681</v>
      </c>
      <c r="V31" s="159">
        <v>12.715193793073389</v>
      </c>
      <c r="W31" s="159">
        <v>15.511383031784501</v>
      </c>
      <c r="X31" s="159">
        <v>12.675034227992739</v>
      </c>
      <c r="Y31" s="159">
        <v>11.93044294505987</v>
      </c>
      <c r="Z31" s="159">
        <v>12.978737018855581</v>
      </c>
      <c r="AA31" s="159">
        <v>13.884799203693149</v>
      </c>
      <c r="AB31" s="159">
        <v>13.19670669265658</v>
      </c>
      <c r="AC31" s="159">
        <v>12.506506233644849</v>
      </c>
      <c r="AD31" s="159">
        <v>15.42712826553106</v>
      </c>
      <c r="AE31" s="159">
        <v>17.4402120131681</v>
      </c>
      <c r="AF31" s="159">
        <v>19.004215907478539</v>
      </c>
      <c r="AG31" s="159">
        <v>14.879249158426459</v>
      </c>
      <c r="AH31" s="159">
        <v>24.434249711707352</v>
      </c>
      <c r="AI31" s="159">
        <v>17.544635643282859</v>
      </c>
      <c r="AJ31" s="159">
        <v>15.5698225379655</v>
      </c>
      <c r="AK31" s="159">
        <v>15.728312043676389</v>
      </c>
      <c r="AL31" s="159">
        <v>14.1589672844839</v>
      </c>
      <c r="AM31" s="159">
        <v>16.49605296936873</v>
      </c>
      <c r="AN31" s="159">
        <v>17.330730875988639</v>
      </c>
      <c r="AO31" s="159">
        <v>15.96038174760031</v>
      </c>
      <c r="AP31" s="159">
        <v>16.196026399058098</v>
      </c>
      <c r="AQ31" s="159">
        <v>21.013926388833081</v>
      </c>
      <c r="AR31" s="159">
        <v>18.2679103621116</v>
      </c>
      <c r="AS31" s="159">
        <v>17.432177154118229</v>
      </c>
      <c r="AT31" s="159">
        <v>24.30085477831512</v>
      </c>
      <c r="AU31" s="159">
        <v>17.089874454968591</v>
      </c>
      <c r="AV31" s="159">
        <v>17.58008625624176</v>
      </c>
      <c r="AW31" s="159">
        <v>16.103785216799171</v>
      </c>
      <c r="AX31" s="159">
        <f t="shared" si="12"/>
        <v>56.714013905062906</v>
      </c>
      <c r="AY31" s="159">
        <f t="shared" si="13"/>
        <v>50.773745928009518</v>
      </c>
      <c r="AZ31" s="159">
        <f>G31+H31+I31+J31</f>
        <v>43.318741487813696</v>
      </c>
      <c r="BA31" s="159">
        <f>K31+L31+M31+N31</f>
        <v>46.019468433896513</v>
      </c>
      <c r="BB31" s="159">
        <f>O31+P31+Q31+R31</f>
        <v>55.910137995723971</v>
      </c>
      <c r="BC31" s="159">
        <f>S31+T31+U31+V31</f>
        <v>50.216850754066535</v>
      </c>
      <c r="BD31" s="159">
        <f>W31+X31+Y31+Z31</f>
        <v>53.095597223692693</v>
      </c>
      <c r="BE31" s="159">
        <f>AA31+AB31+AC31+AD31</f>
        <v>55.015140395525641</v>
      </c>
      <c r="BF31" s="159">
        <f>AE31+AF31+AG31+AH31</f>
        <v>75.757926790780459</v>
      </c>
      <c r="BG31" s="159">
        <f>AI31+AJ31+AK31+AL31</f>
        <v>63.001737509408649</v>
      </c>
      <c r="BH31" s="159">
        <f>AM31+AN31+AO31+AP31</f>
        <v>65.983191992015776</v>
      </c>
      <c r="BI31" s="159">
        <f t="shared" si="10"/>
        <v>81.014868683378026</v>
      </c>
      <c r="DZ31" s="22"/>
    </row>
    <row r="32" spans="1:136" ht="20" customHeight="1">
      <c r="A32" s="29">
        <v>24</v>
      </c>
      <c r="B32" s="30" t="str">
        <f>IF('1'!A1=1,D32,F32)</f>
        <v xml:space="preserve"> Фінляндія</v>
      </c>
      <c r="C32" s="245"/>
      <c r="D32" s="246" t="s">
        <v>355</v>
      </c>
      <c r="E32" s="247"/>
      <c r="F32" s="385" t="s">
        <v>97</v>
      </c>
      <c r="G32" s="304">
        <v>5.3591774037713105</v>
      </c>
      <c r="H32" s="159">
        <v>6.4779040175743301</v>
      </c>
      <c r="I32" s="159">
        <v>9.3682980394946398</v>
      </c>
      <c r="J32" s="159">
        <v>7.6322885569341103</v>
      </c>
      <c r="K32" s="159">
        <v>7.1572756067820897</v>
      </c>
      <c r="L32" s="159">
        <v>8.4598074172234696</v>
      </c>
      <c r="M32" s="159">
        <v>7.3177726040722106</v>
      </c>
      <c r="N32" s="159">
        <v>6.9180205199421199</v>
      </c>
      <c r="O32" s="159">
        <v>7.6419954340593996</v>
      </c>
      <c r="P32" s="159">
        <v>10.083280825526749</v>
      </c>
      <c r="Q32" s="159">
        <v>10.224571553520569</v>
      </c>
      <c r="R32" s="159">
        <v>9.0220787786360113</v>
      </c>
      <c r="S32" s="159">
        <v>9.8850504378383803</v>
      </c>
      <c r="T32" s="159">
        <v>10.46406556999761</v>
      </c>
      <c r="U32" s="159">
        <v>11.717780586697199</v>
      </c>
      <c r="V32" s="159">
        <v>10.420964730485789</v>
      </c>
      <c r="W32" s="159">
        <v>9.2524661072317098</v>
      </c>
      <c r="X32" s="159">
        <v>9.4887775638373792</v>
      </c>
      <c r="Y32" s="159">
        <v>9.6868489240525495</v>
      </c>
      <c r="Z32" s="159">
        <v>10.002182464461519</v>
      </c>
      <c r="AA32" s="159">
        <v>10.44490206281627</v>
      </c>
      <c r="AB32" s="159">
        <v>17.37923819831661</v>
      </c>
      <c r="AC32" s="159">
        <v>9.9442207164817411</v>
      </c>
      <c r="AD32" s="159">
        <v>8.19888065107431</v>
      </c>
      <c r="AE32" s="159">
        <v>12.566985900092579</v>
      </c>
      <c r="AF32" s="159">
        <v>17.190077267183462</v>
      </c>
      <c r="AG32" s="159">
        <v>19.46274159928992</v>
      </c>
      <c r="AH32" s="159">
        <v>40.294461875089659</v>
      </c>
      <c r="AI32" s="159">
        <v>20.787640710164531</v>
      </c>
      <c r="AJ32" s="159">
        <v>13.03706571157047</v>
      </c>
      <c r="AK32" s="159">
        <v>9.2558349605539494</v>
      </c>
      <c r="AL32" s="159">
        <v>11.61868282346072</v>
      </c>
      <c r="AM32" s="159">
        <v>9.9623407769229395</v>
      </c>
      <c r="AN32" s="159">
        <v>8.3464686309731899</v>
      </c>
      <c r="AO32" s="159">
        <v>7.1926088646211994</v>
      </c>
      <c r="AP32" s="159">
        <v>14.313897533678929</v>
      </c>
      <c r="AQ32" s="159">
        <v>9.6270866913351405</v>
      </c>
      <c r="AR32" s="159">
        <v>9.7516926129271102</v>
      </c>
      <c r="AS32" s="159">
        <v>8.6631173197199498</v>
      </c>
      <c r="AT32" s="159">
        <v>12.89850604452845</v>
      </c>
      <c r="AU32" s="159">
        <v>8.9060038280391502</v>
      </c>
      <c r="AV32" s="159">
        <v>10.21990450320992</v>
      </c>
      <c r="AW32" s="159">
        <v>9.8974565730390101</v>
      </c>
      <c r="AX32" s="159">
        <f t="shared" si="12"/>
        <v>28.041896623982204</v>
      </c>
      <c r="AY32" s="159">
        <f t="shared" si="13"/>
        <v>29.02336490428808</v>
      </c>
      <c r="AZ32" s="159">
        <f>G32+H32+I32+J32</f>
        <v>28.837668017774391</v>
      </c>
      <c r="BA32" s="159">
        <f>K32+L32+M32+N32</f>
        <v>29.852876148019888</v>
      </c>
      <c r="BB32" s="159">
        <f>O32+P32+Q32+R32</f>
        <v>36.971926591742729</v>
      </c>
      <c r="BC32" s="159">
        <f>S32+T32+U32+V32</f>
        <v>42.487861325018983</v>
      </c>
      <c r="BD32" s="159">
        <f>W32+X32+Y32+Z32</f>
        <v>38.43027505958316</v>
      </c>
      <c r="BE32" s="159">
        <f>AA32+AB32+AC32+AD32</f>
        <v>45.967241628688932</v>
      </c>
      <c r="BF32" s="159">
        <f t="shared" ref="BF32" si="45">AE32+AF32+AG32+AH32</f>
        <v>89.51426664165561</v>
      </c>
      <c r="BG32" s="159">
        <f>AI32+AJ32+AK32+AL32</f>
        <v>54.699224205749672</v>
      </c>
      <c r="BH32" s="159">
        <f>AM32+AN32+AO32+AP32</f>
        <v>39.815315806196253</v>
      </c>
      <c r="BI32" s="159">
        <f t="shared" si="10"/>
        <v>40.940402668510657</v>
      </c>
      <c r="DQ32" s="21" t="s">
        <v>265</v>
      </c>
      <c r="DR32" s="21" t="s">
        <v>266</v>
      </c>
      <c r="DS32" s="21"/>
      <c r="DU32" s="21" t="s">
        <v>332</v>
      </c>
      <c r="DV32" s="21" t="s">
        <v>264</v>
      </c>
      <c r="DW32" s="21"/>
      <c r="DZ32" s="22"/>
    </row>
    <row r="33" spans="1:142" ht="20" customHeight="1">
      <c r="A33" s="29">
        <v>25</v>
      </c>
      <c r="B33" s="30" t="str">
        <f>IF('1'!A1=1,D33,F33)</f>
        <v xml:space="preserve"> Iрландія</v>
      </c>
      <c r="C33" s="245"/>
      <c r="D33" s="247" t="s">
        <v>367</v>
      </c>
      <c r="E33" s="247"/>
      <c r="F33" s="385" t="s">
        <v>96</v>
      </c>
      <c r="G33" s="304">
        <v>14.075713930365623</v>
      </c>
      <c r="H33" s="159">
        <v>9.9952303497438564</v>
      </c>
      <c r="I33" s="159">
        <v>5.2290338661690887</v>
      </c>
      <c r="J33" s="159">
        <v>23.769659190014771</v>
      </c>
      <c r="K33" s="159">
        <v>19.997601662336649</v>
      </c>
      <c r="L33" s="159">
        <v>10.20133232399146</v>
      </c>
      <c r="M33" s="159">
        <v>1.7102009256302102</v>
      </c>
      <c r="N33" s="159">
        <v>8.6566937727434006</v>
      </c>
      <c r="O33" s="159">
        <v>28.952756366261909</v>
      </c>
      <c r="P33" s="159">
        <v>5.333576862890097</v>
      </c>
      <c r="Q33" s="159">
        <v>3.429292578337348</v>
      </c>
      <c r="R33" s="159">
        <v>11.859180185514138</v>
      </c>
      <c r="S33" s="159">
        <v>33.772372866736603</v>
      </c>
      <c r="T33" s="159">
        <v>6.5791215301203216</v>
      </c>
      <c r="U33" s="159">
        <v>3.2837863012805411</v>
      </c>
      <c r="V33" s="159">
        <v>20.56944583301506</v>
      </c>
      <c r="W33" s="159">
        <v>70.897181929265003</v>
      </c>
      <c r="X33" s="159">
        <v>16.47350220126048</v>
      </c>
      <c r="Y33" s="159">
        <v>3.3981884912787104</v>
      </c>
      <c r="Z33" s="159">
        <v>44.746322361272746</v>
      </c>
      <c r="AA33" s="159">
        <v>47.816171427478096</v>
      </c>
      <c r="AB33" s="159">
        <v>16.113960139018936</v>
      </c>
      <c r="AC33" s="159">
        <v>4.2960576722844781</v>
      </c>
      <c r="AD33" s="159">
        <v>15.856153629953578</v>
      </c>
      <c r="AE33" s="159">
        <v>33.422957948886761</v>
      </c>
      <c r="AF33" s="159">
        <v>6.4699142358625865</v>
      </c>
      <c r="AG33" s="159">
        <v>3.7513124433137399</v>
      </c>
      <c r="AH33" s="159">
        <v>38.847920429131378</v>
      </c>
      <c r="AI33" s="159">
        <v>30.166938903052792</v>
      </c>
      <c r="AJ33" s="159">
        <v>0.92763507287839309</v>
      </c>
      <c r="AK33" s="159">
        <v>7.9848514091498917</v>
      </c>
      <c r="AL33" s="159">
        <v>0.88270394996921997</v>
      </c>
      <c r="AM33" s="159">
        <v>6.6576905977251464</v>
      </c>
      <c r="AN33" s="159">
        <v>0.82279771644093502</v>
      </c>
      <c r="AO33" s="159">
        <v>1.2331285025695489</v>
      </c>
      <c r="AP33" s="159">
        <v>5.0755146548247501</v>
      </c>
      <c r="AQ33" s="159">
        <v>21.812556762582251</v>
      </c>
      <c r="AR33" s="159">
        <v>12.7851342198349</v>
      </c>
      <c r="AS33" s="159">
        <v>9.4046109251741896</v>
      </c>
      <c r="AT33" s="159">
        <v>12.3593384942684</v>
      </c>
      <c r="AU33" s="159">
        <v>1.8035131960522528</v>
      </c>
      <c r="AV33" s="159">
        <v>1.4946202344527471</v>
      </c>
      <c r="AW33" s="159">
        <v>1.370157051839461</v>
      </c>
      <c r="AX33" s="159">
        <f t="shared" si="12"/>
        <v>44.002301907591338</v>
      </c>
      <c r="AY33" s="159">
        <f t="shared" si="13"/>
        <v>4.6682904823444602</v>
      </c>
      <c r="AZ33" s="159">
        <f t="shared" ref="AZ33" si="46">G33+H33+I33+J33</f>
        <v>53.06963733629334</v>
      </c>
      <c r="BA33" s="159">
        <f t="shared" ref="BA33" si="47">K33+L33+M33+N33</f>
        <v>40.565828684701721</v>
      </c>
      <c r="BB33" s="159">
        <f t="shared" ref="BB33" si="48">O33+P33+Q33+R33</f>
        <v>49.574805993003494</v>
      </c>
      <c r="BC33" s="159">
        <f t="shared" ref="BC33" si="49">S33+T33+U33+V33</f>
        <v>64.204726531152517</v>
      </c>
      <c r="BD33" s="159">
        <f t="shared" si="36"/>
        <v>135.51519498307695</v>
      </c>
      <c r="BE33" s="159">
        <f t="shared" si="37"/>
        <v>84.082342868735097</v>
      </c>
      <c r="BF33" s="159">
        <f>AE33+AF33+AG33+AH33</f>
        <v>82.492105057194465</v>
      </c>
      <c r="BG33" s="159">
        <f t="shared" ref="BG33" si="50">AI33+AJ33+AK33+AL33</f>
        <v>39.962129335050292</v>
      </c>
      <c r="BH33" s="159">
        <f t="shared" ref="BH33" si="51">AM33+AN33+AO33+AP33</f>
        <v>13.789131471560381</v>
      </c>
      <c r="BI33" s="159">
        <f t="shared" si="10"/>
        <v>56.361640401859738</v>
      </c>
      <c r="DU33" s="21" t="s">
        <v>333</v>
      </c>
      <c r="DV33" s="21" t="s">
        <v>334</v>
      </c>
      <c r="DW33" s="21"/>
      <c r="DZ33" s="22"/>
    </row>
    <row r="34" spans="1:142" ht="20" customHeight="1">
      <c r="A34" s="29">
        <v>26</v>
      </c>
      <c r="B34" s="30" t="str">
        <f>IF('1'!A1=1,D34,F34)</f>
        <v xml:space="preserve"> Мальта</v>
      </c>
      <c r="C34" s="245"/>
      <c r="D34" s="246" t="s">
        <v>353</v>
      </c>
      <c r="E34" s="247"/>
      <c r="F34" s="385" t="s">
        <v>99</v>
      </c>
      <c r="G34" s="304">
        <v>7.8858544032096916</v>
      </c>
      <c r="H34" s="159">
        <v>0.90789203540086194</v>
      </c>
      <c r="I34" s="159">
        <v>0.64545248514386966</v>
      </c>
      <c r="J34" s="159">
        <v>1.0359722130682807</v>
      </c>
      <c r="K34" s="159">
        <v>0.76087652375404935</v>
      </c>
      <c r="L34" s="159">
        <v>4.7038541315529816</v>
      </c>
      <c r="M34" s="159">
        <v>0.55278137222014012</v>
      </c>
      <c r="N34" s="159">
        <v>0.14223201463552268</v>
      </c>
      <c r="O34" s="159">
        <v>4.0143726183532049</v>
      </c>
      <c r="P34" s="159">
        <v>4.2332924919036143</v>
      </c>
      <c r="Q34" s="159">
        <v>11.994501472899817</v>
      </c>
      <c r="R34" s="159">
        <v>17.700312757817557</v>
      </c>
      <c r="S34" s="159">
        <v>5.1067266312992148</v>
      </c>
      <c r="T34" s="159">
        <v>14.639381626312545</v>
      </c>
      <c r="U34" s="159">
        <v>1.1187927762540608</v>
      </c>
      <c r="V34" s="159">
        <v>20.58802268654178</v>
      </c>
      <c r="W34" s="159">
        <v>8.9123155182174632</v>
      </c>
      <c r="X34" s="159">
        <v>4.6803419725313447</v>
      </c>
      <c r="Y34" s="159">
        <v>11.458771926501939</v>
      </c>
      <c r="Z34" s="159">
        <v>0.79225931910940695</v>
      </c>
      <c r="AA34" s="159">
        <v>2.6394138827551812</v>
      </c>
      <c r="AB34" s="159">
        <v>1.2334841884528749</v>
      </c>
      <c r="AC34" s="159">
        <v>2.1227173363348739</v>
      </c>
      <c r="AD34" s="159">
        <v>1.2038306795318399</v>
      </c>
      <c r="AE34" s="159">
        <v>1.1995251439562939</v>
      </c>
      <c r="AF34" s="159">
        <v>15.731283663747941</v>
      </c>
      <c r="AG34" s="159">
        <v>2.8537874593271852</v>
      </c>
      <c r="AH34" s="159">
        <v>2.3113295395848783</v>
      </c>
      <c r="AI34" s="159">
        <v>1</v>
      </c>
      <c r="AJ34" s="159">
        <v>1</v>
      </c>
      <c r="AK34" s="159">
        <v>0</v>
      </c>
      <c r="AL34" s="159">
        <v>6.1460123255950538</v>
      </c>
      <c r="AM34" s="159">
        <v>11.089128510923921</v>
      </c>
      <c r="AN34" s="159">
        <v>11.886837294916212</v>
      </c>
      <c r="AO34" s="159">
        <v>26.565905206620357</v>
      </c>
      <c r="AP34" s="159">
        <v>15.20044356743062</v>
      </c>
      <c r="AQ34" s="159">
        <v>16.956790771314488</v>
      </c>
      <c r="AR34" s="159">
        <v>1.39136465150225</v>
      </c>
      <c r="AS34" s="159">
        <v>14.261131640071548</v>
      </c>
      <c r="AT34" s="159">
        <v>18.299132122568111</v>
      </c>
      <c r="AU34" s="159">
        <v>1.5373275221706968</v>
      </c>
      <c r="AV34" s="159">
        <v>1.3736803251094201</v>
      </c>
      <c r="AW34" s="159">
        <v>0.80019132959833006</v>
      </c>
      <c r="AX34" s="159">
        <f t="shared" si="12"/>
        <v>32.609287062888285</v>
      </c>
      <c r="AY34" s="159">
        <f t="shared" si="13"/>
        <v>3.7111991768784467</v>
      </c>
      <c r="AZ34" s="159">
        <f>G34+H34+I34+J34</f>
        <v>10.475171136822702</v>
      </c>
      <c r="BA34" s="159">
        <f>K34+L34+M34+N34</f>
        <v>6.1597440421626946</v>
      </c>
      <c r="BB34" s="159">
        <f>O34+P34+Q34+R34</f>
        <v>37.942479340974188</v>
      </c>
      <c r="BC34" s="159">
        <f>S34+T34+U34+V34</f>
        <v>41.452923720407597</v>
      </c>
      <c r="BD34" s="159">
        <f>W34+X34+Y34+Z34</f>
        <v>25.84368873636015</v>
      </c>
      <c r="BE34" s="159">
        <f>AA34+AB34+AC34+AD34</f>
        <v>7.1994460870747696</v>
      </c>
      <c r="BF34" s="159">
        <f>AE34+AF34+AG34+AH34</f>
        <v>22.0959258066163</v>
      </c>
      <c r="BG34" s="159">
        <f>AI34+AJ34+AK34+AL34</f>
        <v>8.1460123255950538</v>
      </c>
      <c r="BH34" s="159">
        <f>AM34+AN34+AO34+AP34</f>
        <v>64.742314579891115</v>
      </c>
      <c r="BI34" s="159">
        <f t="shared" si="10"/>
        <v>50.908419185456395</v>
      </c>
      <c r="BK34" s="231" t="s">
        <v>161</v>
      </c>
      <c r="DA34" s="32"/>
      <c r="DB34" s="32"/>
      <c r="DC34" s="32"/>
      <c r="DD34" s="32"/>
      <c r="DE34" s="32"/>
      <c r="DF34" s="32"/>
      <c r="DG34" s="49"/>
      <c r="DH34" s="49"/>
      <c r="DI34" s="49"/>
      <c r="DJ34" s="49"/>
      <c r="DK34" s="49"/>
      <c r="DL34" s="49"/>
      <c r="DM34" s="49"/>
      <c r="DN34" s="32"/>
      <c r="DO34" s="32"/>
      <c r="DP34" s="32"/>
      <c r="DQ34" s="21" t="s">
        <v>162</v>
      </c>
      <c r="DR34" s="32" t="s">
        <v>63</v>
      </c>
      <c r="DS34" s="32"/>
      <c r="DT34" s="32"/>
      <c r="DU34" s="32"/>
      <c r="DV34" s="32"/>
      <c r="DW34" s="32"/>
      <c r="DX34" s="32"/>
      <c r="DY34" s="32"/>
      <c r="DZ34" s="50" t="s">
        <v>143</v>
      </c>
      <c r="EB34" s="32" t="s">
        <v>146</v>
      </c>
      <c r="EC34" s="50" t="s">
        <v>147</v>
      </c>
      <c r="EE34" s="32" t="s">
        <v>152</v>
      </c>
      <c r="EF34" s="50" t="s">
        <v>153</v>
      </c>
    </row>
    <row r="35" spans="1:142" ht="20" customHeight="1">
      <c r="A35" s="29">
        <v>27</v>
      </c>
      <c r="B35" s="30" t="str">
        <f>IF('1'!A1=1,D35,F35)</f>
        <v>Люксембург</v>
      </c>
      <c r="C35" s="249"/>
      <c r="D35" s="250" t="s">
        <v>18</v>
      </c>
      <c r="E35" s="250"/>
      <c r="F35" s="386" t="s">
        <v>101</v>
      </c>
      <c r="G35" s="413">
        <v>1.552898421733397</v>
      </c>
      <c r="H35" s="414">
        <v>1.2710258645506611</v>
      </c>
      <c r="I35" s="414">
        <v>1.142836229461319</v>
      </c>
      <c r="J35" s="414">
        <v>1.3210590495372101</v>
      </c>
      <c r="K35" s="414">
        <v>0.91244149569621091</v>
      </c>
      <c r="L35" s="414">
        <v>1.154646528094631</v>
      </c>
      <c r="M35" s="414">
        <v>1.3483252726854529</v>
      </c>
      <c r="N35" s="414">
        <v>1.1824717580039938</v>
      </c>
      <c r="O35" s="414">
        <v>1.5422906595046491</v>
      </c>
      <c r="P35" s="414">
        <v>1.7628978027259699</v>
      </c>
      <c r="Q35" s="414">
        <v>1.8656670764771399</v>
      </c>
      <c r="R35" s="414">
        <v>1.283865004153969</v>
      </c>
      <c r="S35" s="414">
        <v>1.383662692457208</v>
      </c>
      <c r="T35" s="414">
        <v>1.432990336424613</v>
      </c>
      <c r="U35" s="414">
        <v>1.676382120922606</v>
      </c>
      <c r="V35" s="414">
        <v>1.664696599874089</v>
      </c>
      <c r="W35" s="414">
        <v>2.0535934422213118</v>
      </c>
      <c r="X35" s="414">
        <v>2.3726389330579631</v>
      </c>
      <c r="Y35" s="414">
        <v>3.7918991020118913</v>
      </c>
      <c r="Z35" s="414">
        <v>9.8471748335381903</v>
      </c>
      <c r="AA35" s="414">
        <v>4.1885736874161665</v>
      </c>
      <c r="AB35" s="414">
        <v>1.6681959430637561</v>
      </c>
      <c r="AC35" s="414">
        <v>5.6563905003444352</v>
      </c>
      <c r="AD35" s="414">
        <v>3.6603069805744486</v>
      </c>
      <c r="AE35" s="414">
        <v>2.823927202609422</v>
      </c>
      <c r="AF35" s="414">
        <v>3.1380731313750441</v>
      </c>
      <c r="AG35" s="414">
        <v>3.4144369797089791</v>
      </c>
      <c r="AH35" s="414">
        <v>3.908672314093308</v>
      </c>
      <c r="AI35" s="414">
        <v>2.9575555619946639</v>
      </c>
      <c r="AJ35" s="414">
        <v>2.6395587264690539</v>
      </c>
      <c r="AK35" s="414">
        <v>2.3730743453079861</v>
      </c>
      <c r="AL35" s="414">
        <v>0.612528579526048</v>
      </c>
      <c r="AM35" s="414">
        <v>1.3859207580314279</v>
      </c>
      <c r="AN35" s="414">
        <v>0.66020744871276904</v>
      </c>
      <c r="AO35" s="414">
        <v>0.72600079612541402</v>
      </c>
      <c r="AP35" s="414">
        <v>0.38903267576673961</v>
      </c>
      <c r="AQ35" s="414">
        <v>0.31474634402923662</v>
      </c>
      <c r="AR35" s="414">
        <v>0.93671775297258397</v>
      </c>
      <c r="AS35" s="414">
        <v>1.282688474218771</v>
      </c>
      <c r="AT35" s="414">
        <v>2.1527169946110849</v>
      </c>
      <c r="AU35" s="414">
        <v>0.74360214464649399</v>
      </c>
      <c r="AV35" s="414">
        <v>1.0229437838354869</v>
      </c>
      <c r="AW35" s="414">
        <v>0.46545591641977502</v>
      </c>
      <c r="AX35" s="414">
        <f t="shared" si="12"/>
        <v>2.5341525712205915</v>
      </c>
      <c r="AY35" s="414">
        <f t="shared" si="13"/>
        <v>2.232001844901756</v>
      </c>
      <c r="AZ35" s="414">
        <f t="shared" ref="AZ35:AZ36" si="52">G35+H35+I35+J35</f>
        <v>5.2878195652825868</v>
      </c>
      <c r="BA35" s="414">
        <f t="shared" ref="BA35:BA36" si="53">K35+L35+M35+N35</f>
        <v>4.5978850544802885</v>
      </c>
      <c r="BB35" s="414">
        <f t="shared" ref="BB35:BB36" si="54">O35+P35+Q35+R35</f>
        <v>6.454720542861728</v>
      </c>
      <c r="BC35" s="414">
        <f t="shared" ref="BC35:BC36" si="55">S35+T35+U35+V35</f>
        <v>6.1577317496785167</v>
      </c>
      <c r="BD35" s="414">
        <f t="shared" ref="BD35" si="56">W35+X35+Y35+Z35</f>
        <v>18.065306310829357</v>
      </c>
      <c r="BE35" s="414">
        <f t="shared" ref="BE35" si="57">AA35+AB35+AC35+AD35</f>
        <v>15.173467111398805</v>
      </c>
      <c r="BF35" s="414">
        <f t="shared" ref="BF35" si="58">AE35+AF35+AG35+AH35</f>
        <v>13.285109627786753</v>
      </c>
      <c r="BG35" s="414">
        <f t="shared" ref="BG35:BG36" si="59">AI35+AJ35+AK35+AL35</f>
        <v>8.5827172132977516</v>
      </c>
      <c r="BH35" s="414">
        <f t="shared" si="41"/>
        <v>3.1611616786363506</v>
      </c>
      <c r="BI35" s="414">
        <f t="shared" si="10"/>
        <v>4.6868695658316764</v>
      </c>
      <c r="DA35" s="32"/>
      <c r="DB35" s="32"/>
      <c r="DC35" s="32"/>
      <c r="DD35" s="32"/>
      <c r="DE35" s="32"/>
      <c r="DF35" s="32"/>
      <c r="DG35" s="49"/>
      <c r="DH35" s="49"/>
      <c r="DI35" s="49"/>
      <c r="DJ35" s="49"/>
      <c r="DK35" s="49"/>
      <c r="DL35" s="49"/>
      <c r="DM35" s="49"/>
      <c r="DN35" s="32"/>
      <c r="DO35" s="32"/>
      <c r="DP35" s="32"/>
      <c r="DQ35" s="21"/>
      <c r="DR35" s="32" t="s">
        <v>62</v>
      </c>
      <c r="DS35" s="32"/>
      <c r="DT35" s="32"/>
      <c r="DU35" s="21" t="s">
        <v>265</v>
      </c>
      <c r="DV35" s="21" t="s">
        <v>266</v>
      </c>
      <c r="DW35" s="21"/>
      <c r="DX35" s="32"/>
      <c r="DY35" s="32"/>
      <c r="DZ35" s="50" t="s">
        <v>144</v>
      </c>
    </row>
    <row r="36" spans="1:142" ht="48.75" customHeight="1">
      <c r="A36" s="168"/>
      <c r="B36" s="189" t="str">
        <f>IF('1'!A1=1,D36,F36)</f>
        <v>Довідково: Сполучене Королівство Великої Британії та Північної Ірландії</v>
      </c>
      <c r="C36" s="248"/>
      <c r="D36" s="244" t="s">
        <v>211</v>
      </c>
      <c r="E36" s="244"/>
      <c r="F36" s="244" t="s">
        <v>212</v>
      </c>
      <c r="G36" s="410">
        <v>81.63948498894041</v>
      </c>
      <c r="H36" s="411">
        <v>60.933908412376098</v>
      </c>
      <c r="I36" s="411">
        <v>71.550630420169298</v>
      </c>
      <c r="J36" s="411">
        <v>74.764518168132497</v>
      </c>
      <c r="K36" s="411">
        <v>66.733255041555807</v>
      </c>
      <c r="L36" s="411">
        <v>65.638069892432597</v>
      </c>
      <c r="M36" s="411">
        <v>56.583955503624892</v>
      </c>
      <c r="N36" s="411">
        <v>67.214052499629105</v>
      </c>
      <c r="O36" s="411">
        <v>103.9763230272053</v>
      </c>
      <c r="P36" s="411">
        <v>121.36925398275251</v>
      </c>
      <c r="Q36" s="411">
        <v>64.634763516556703</v>
      </c>
      <c r="R36" s="411">
        <v>101.7684761791337</v>
      </c>
      <c r="S36" s="411">
        <v>111.88543501325299</v>
      </c>
      <c r="T36" s="411">
        <v>96.277780815892797</v>
      </c>
      <c r="U36" s="411">
        <v>110.99945240046708</v>
      </c>
      <c r="V36" s="411">
        <v>135.9952634289981</v>
      </c>
      <c r="W36" s="411">
        <v>121.41732729857981</v>
      </c>
      <c r="X36" s="411">
        <v>153.9152474388938</v>
      </c>
      <c r="Y36" s="411">
        <v>105.94077244377179</v>
      </c>
      <c r="Z36" s="411">
        <v>128.8940351657603</v>
      </c>
      <c r="AA36" s="411">
        <v>124.9191658387897</v>
      </c>
      <c r="AB36" s="411">
        <v>85.47967957018119</v>
      </c>
      <c r="AC36" s="411">
        <v>138.58095950312469</v>
      </c>
      <c r="AD36" s="411">
        <v>161.78088041127879</v>
      </c>
      <c r="AE36" s="411">
        <v>160.082637842081</v>
      </c>
      <c r="AF36" s="411">
        <v>208.4371486128949</v>
      </c>
      <c r="AG36" s="411">
        <v>220.03902538980196</v>
      </c>
      <c r="AH36" s="411">
        <v>244.6281071878976</v>
      </c>
      <c r="AI36" s="411">
        <v>127.38886696020522</v>
      </c>
      <c r="AJ36" s="411">
        <v>31.26184794388012</v>
      </c>
      <c r="AK36" s="411">
        <v>57.944674366021204</v>
      </c>
      <c r="AL36" s="411">
        <v>125.80982352700299</v>
      </c>
      <c r="AM36" s="411">
        <v>77.724623202369202</v>
      </c>
      <c r="AN36" s="411">
        <v>71.487726827648501</v>
      </c>
      <c r="AO36" s="411">
        <v>83.2019518512963</v>
      </c>
      <c r="AP36" s="411">
        <v>97.273638324490207</v>
      </c>
      <c r="AQ36" s="412">
        <v>109.96544190085611</v>
      </c>
      <c r="AR36" s="412">
        <v>98.769759375808292</v>
      </c>
      <c r="AS36" s="412">
        <v>124.4382505012164</v>
      </c>
      <c r="AT36" s="412">
        <v>192.1859977887043</v>
      </c>
      <c r="AU36" s="412">
        <v>91.912498932674396</v>
      </c>
      <c r="AV36" s="412">
        <v>161.1400922470564</v>
      </c>
      <c r="AW36" s="412">
        <v>128.75335531774653</v>
      </c>
      <c r="AX36" s="411">
        <f t="shared" si="12"/>
        <v>333.17345177788081</v>
      </c>
      <c r="AY36" s="411">
        <f t="shared" si="13"/>
        <v>381.80594649747729</v>
      </c>
      <c r="AZ36" s="411">
        <f t="shared" si="52"/>
        <v>288.88854198961832</v>
      </c>
      <c r="BA36" s="411">
        <f t="shared" si="53"/>
        <v>256.16933293724242</v>
      </c>
      <c r="BB36" s="411">
        <f t="shared" si="54"/>
        <v>391.74881670564821</v>
      </c>
      <c r="BC36" s="411">
        <f t="shared" si="55"/>
        <v>455.15793165861095</v>
      </c>
      <c r="BD36" s="411">
        <f t="shared" ref="BD36" si="60">W36+X36+Y36+Z36</f>
        <v>510.16738234700563</v>
      </c>
      <c r="BE36" s="411">
        <f t="shared" ref="BE36" si="61">AA36+AB36+AC36+AD36</f>
        <v>510.76068532337433</v>
      </c>
      <c r="BF36" s="411">
        <f t="shared" ref="BF36" si="62">AE36+AF36+AG36+AH36</f>
        <v>833.18691903267552</v>
      </c>
      <c r="BG36" s="411">
        <f t="shared" si="59"/>
        <v>342.40521279710953</v>
      </c>
      <c r="BH36" s="411">
        <f t="shared" si="41"/>
        <v>329.68794020580424</v>
      </c>
      <c r="BI36" s="411">
        <f t="shared" si="10"/>
        <v>525.35944956658511</v>
      </c>
    </row>
    <row r="37" spans="1:142" ht="17" customHeight="1">
      <c r="A37" s="14" t="str">
        <f>IF('1'!$A$1=1,C37,E37)</f>
        <v>*За даними Державної служби статистики України</v>
      </c>
      <c r="B37" s="38"/>
      <c r="C37" s="104" t="s">
        <v>165</v>
      </c>
      <c r="D37" s="107"/>
      <c r="E37" s="105" t="s">
        <v>173</v>
      </c>
      <c r="F37" s="106"/>
      <c r="DZ37" s="22"/>
    </row>
    <row r="38" spans="1:142" ht="13.25" customHeight="1">
      <c r="A38" s="12" t="str">
        <f>IF('1'!A1=1,C38,E38)</f>
        <v>Примітки:</v>
      </c>
      <c r="B38" s="33"/>
      <c r="C38" s="34" t="s">
        <v>170</v>
      </c>
      <c r="D38" s="35"/>
      <c r="E38" s="36" t="s">
        <v>171</v>
      </c>
      <c r="F38" s="35"/>
      <c r="DZ38" s="22"/>
      <c r="EE38" s="32" t="s">
        <v>146</v>
      </c>
      <c r="EF38" s="50" t="s">
        <v>147</v>
      </c>
    </row>
    <row r="39" spans="1:142" s="43" customFormat="1" ht="13">
      <c r="A39" s="14" t="str">
        <f>IF('1'!A1=1,C39,E39)</f>
        <v xml:space="preserve"> З 2014 року дані подаються без урахування тимчасово окупованої російською федерацією території України.</v>
      </c>
      <c r="B39" s="39"/>
      <c r="C39" s="251" t="s">
        <v>337</v>
      </c>
      <c r="D39" s="252"/>
      <c r="E39" s="403" t="s">
        <v>336</v>
      </c>
      <c r="F39" s="25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390"/>
      <c r="BK39" s="232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45"/>
      <c r="CZ39" s="226"/>
      <c r="DA39" s="226"/>
      <c r="DB39" s="226"/>
      <c r="DC39" s="226"/>
      <c r="DD39" s="226"/>
      <c r="DE39" s="226"/>
      <c r="DF39" s="226"/>
      <c r="DG39" s="44"/>
      <c r="DH39" s="44"/>
      <c r="DI39" s="44"/>
      <c r="DJ39" s="44"/>
      <c r="DK39" s="44"/>
      <c r="DL39" s="44"/>
      <c r="DM39" s="44"/>
      <c r="DN39" s="226"/>
      <c r="DO39" s="226"/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</row>
    <row r="40" spans="1:142" s="20" customFormat="1" ht="19.25" customHeight="1">
      <c r="A40" s="142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254" t="s">
        <v>213</v>
      </c>
      <c r="D40" s="255"/>
      <c r="E40" s="405"/>
      <c r="F40" s="254" t="s">
        <v>229</v>
      </c>
      <c r="BJ40" s="185"/>
      <c r="BK40" s="185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22"/>
      <c r="CZ40" s="22"/>
      <c r="DA40" s="22"/>
      <c r="DB40" s="22"/>
      <c r="DC40" s="22"/>
      <c r="DD40" s="22"/>
      <c r="DE40" s="22"/>
      <c r="DF40" s="22"/>
      <c r="DG40" s="23"/>
      <c r="DH40" s="23"/>
      <c r="DI40" s="23"/>
      <c r="DJ40" s="23"/>
      <c r="DK40" s="23"/>
      <c r="DL40" s="23"/>
      <c r="DM40" s="23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</row>
    <row r="41" spans="1:142" ht="15.5" customHeight="1">
      <c r="A41" s="14" t="str">
        <f>IF('1'!$A$1=1,C41,E41)</f>
        <v xml:space="preserve">  В окремих випадках сума складових може не дорівнювати підсумку у зв’язку з округленням даних.</v>
      </c>
      <c r="C41" s="252" t="s">
        <v>261</v>
      </c>
      <c r="D41" s="252"/>
      <c r="E41" s="407" t="s">
        <v>230</v>
      </c>
      <c r="F41" s="252"/>
    </row>
    <row r="43" spans="1:142">
      <c r="A43" s="240"/>
    </row>
    <row r="63" spans="2:6">
      <c r="B63" s="37"/>
      <c r="C63" s="37"/>
      <c r="D63" s="37"/>
      <c r="E63" s="37"/>
      <c r="F63" s="37"/>
    </row>
    <row r="65" spans="7:108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</row>
    <row r="70" spans="7:108" ht="52">
      <c r="DA70" s="344" t="s">
        <v>329</v>
      </c>
      <c r="DB70" s="344" t="s">
        <v>330</v>
      </c>
    </row>
    <row r="73" spans="7:108">
      <c r="DA73" s="22" t="s">
        <v>370</v>
      </c>
      <c r="DC73" s="22" t="s">
        <v>371</v>
      </c>
      <c r="DD73" s="22" t="s">
        <v>331</v>
      </c>
    </row>
  </sheetData>
  <mergeCells count="26">
    <mergeCell ref="BI5:BI6"/>
    <mergeCell ref="AE5:AH5"/>
    <mergeCell ref="AM5:AP5"/>
    <mergeCell ref="BG5:BG6"/>
    <mergeCell ref="BH5:BH6"/>
    <mergeCell ref="BE5:BE6"/>
    <mergeCell ref="BF5:BF6"/>
    <mergeCell ref="BC5:BC6"/>
    <mergeCell ref="AQ5:AT5"/>
    <mergeCell ref="AU5:AW5"/>
    <mergeCell ref="BJ5:BJ6"/>
    <mergeCell ref="BK5:BK6"/>
    <mergeCell ref="A5:A6"/>
    <mergeCell ref="B5:B6"/>
    <mergeCell ref="C5:C6"/>
    <mergeCell ref="D5:D6"/>
    <mergeCell ref="E5:E6"/>
    <mergeCell ref="AI5:AL5"/>
    <mergeCell ref="AZ5:AZ6"/>
    <mergeCell ref="BA5:BA6"/>
    <mergeCell ref="F5:F6"/>
    <mergeCell ref="S5:V5"/>
    <mergeCell ref="W5:Z5"/>
    <mergeCell ref="BB5:BB6"/>
    <mergeCell ref="BD5:BD6"/>
    <mergeCell ref="AA5:AD5"/>
  </mergeCells>
  <phoneticPr fontId="46" type="noConversion"/>
  <hyperlinks>
    <hyperlink ref="A1" location="'1'!A1" display="до змісту"/>
  </hyperlinks>
  <printOptions horizontalCentered="1" verticalCentered="1"/>
  <pageMargins left="0.15748031496062992" right="0.19685039370078741" top="0.6692913385826772" bottom="0.74803149606299213" header="0.51181102362204722" footer="0.51181102362204722"/>
  <pageSetup paperSize="9"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V41"/>
  <sheetViews>
    <sheetView zoomScale="58" zoomScaleNormal="58" workbookViewId="0">
      <selection activeCell="Q25" sqref="Q25"/>
    </sheetView>
  </sheetViews>
  <sheetFormatPr defaultColWidth="8" defaultRowHeight="12.5" outlineLevelCol="2"/>
  <cols>
    <col min="1" max="1" width="7.453125" style="14" customWidth="1"/>
    <col min="2" max="2" width="30.54296875" style="14" customWidth="1"/>
    <col min="3" max="3" width="5.08984375" style="14" hidden="1" customWidth="1" outlineLevel="2"/>
    <col min="4" max="4" width="26.08984375" style="14" hidden="1" customWidth="1" outlineLevel="2"/>
    <col min="5" max="5" width="8.6328125" style="14" hidden="1" customWidth="1" outlineLevel="2"/>
    <col min="6" max="6" width="23.36328125" style="14" hidden="1" customWidth="1" outlineLevel="2"/>
    <col min="7" max="7" width="6.81640625" style="14" hidden="1" customWidth="1" outlineLevel="1" collapsed="1"/>
    <col min="8" max="10" width="6.81640625" style="14" hidden="1" customWidth="1" outlineLevel="1"/>
    <col min="11" max="13" width="6.08984375" style="14" hidden="1" customWidth="1" outlineLevel="1"/>
    <col min="14" max="14" width="6.453125" style="14" hidden="1" customWidth="1" outlineLevel="1"/>
    <col min="15" max="15" width="6.36328125" style="14" hidden="1" customWidth="1" outlineLevel="1"/>
    <col min="16" max="16" width="6.08984375" style="14" hidden="1" customWidth="1" outlineLevel="1"/>
    <col min="17" max="22" width="6.36328125" style="14" hidden="1" customWidth="1" outlineLevel="1"/>
    <col min="23" max="23" width="6.453125" style="14" hidden="1" customWidth="1" outlineLevel="1"/>
    <col min="24" max="24" width="7.08984375" style="14" hidden="1" customWidth="1" outlineLevel="1"/>
    <col min="25" max="25" width="6.6328125" style="14" hidden="1" customWidth="1" outlineLevel="1"/>
    <col min="26" max="26" width="6.36328125" style="14" hidden="1" customWidth="1" outlineLevel="1"/>
    <col min="27" max="27" width="7.36328125" style="14" customWidth="1" collapsed="1"/>
    <col min="28" max="30" width="7.36328125" style="14" customWidth="1"/>
    <col min="31" max="35" width="7.6328125" style="14" customWidth="1"/>
    <col min="36" max="36" width="7.36328125" style="14" customWidth="1"/>
    <col min="37" max="42" width="7.453125" style="14" customWidth="1"/>
    <col min="43" max="51" width="7.81640625" style="14" customWidth="1"/>
    <col min="52" max="55" width="8" style="14" hidden="1" customWidth="1"/>
    <col min="56" max="56" width="8.08984375" style="14" hidden="1" customWidth="1"/>
    <col min="57" max="59" width="7.6328125" style="14" hidden="1" customWidth="1"/>
    <col min="60" max="60" width="7.6328125" style="14" customWidth="1"/>
    <col min="61" max="61" width="8.81640625" style="14" customWidth="1"/>
    <col min="62" max="62" width="8" style="127" customWidth="1"/>
    <col min="63" max="63" width="8" style="21" customWidth="1"/>
    <col min="64" max="64" width="8" style="231" customWidth="1"/>
    <col min="65" max="65" width="8" style="21" customWidth="1"/>
    <col min="66" max="67" width="8" style="14" customWidth="1"/>
    <col min="68" max="117" width="8" style="14"/>
    <col min="118" max="151" width="8" style="21"/>
    <col min="152" max="159" width="8" style="14"/>
    <col min="160" max="178" width="8" style="21"/>
    <col min="179" max="16384" width="8" style="14"/>
  </cols>
  <sheetData>
    <row r="1" spans="1:178" ht="13">
      <c r="A1" s="11" t="str">
        <f>IF('1'!$A$1=1,"до змісту","to title")</f>
        <v>до змісту</v>
      </c>
      <c r="K1" s="53"/>
      <c r="L1" s="13"/>
      <c r="M1" s="53"/>
      <c r="N1" s="53"/>
      <c r="O1" s="46"/>
      <c r="P1" s="46"/>
      <c r="Q1" s="109"/>
      <c r="R1" s="12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109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P1" s="109"/>
    </row>
    <row r="2" spans="1:178" s="8" customFormat="1" ht="13">
      <c r="A2" s="8" t="str">
        <f>IF('1'!$A$1=1,"1.2 Динаміка імпорту товарів за країнами ЄС*","1.2 Dynamics of Goods Imports by EU country*")</f>
        <v>1.2 Динаміка імпорту товарів за країнами ЄС*</v>
      </c>
      <c r="S2" s="13"/>
      <c r="T2" s="13"/>
      <c r="U2" s="13"/>
      <c r="AD2" s="53"/>
      <c r="BJ2" s="396"/>
      <c r="BK2" s="47"/>
      <c r="BL2" s="230"/>
      <c r="B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</row>
    <row r="3" spans="1:178" ht="14.25" customHeight="1">
      <c r="A3" s="17" t="str">
        <f>IF('1'!$A$1=1,"(відповідно до КПБ6)","(according to BPM6 methodology)")</f>
        <v>(відповідно до КПБ6)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178" ht="14.25" customHeight="1">
      <c r="A4" s="298" t="str">
        <f>IF('1'!$A$1=1,"Млн Євро"," Euro мillion")</f>
        <v>Млн Євро</v>
      </c>
      <c r="G4" s="54"/>
      <c r="H4" s="55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3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</row>
    <row r="5" spans="1:178" ht="19.5" customHeight="1">
      <c r="A5" s="424" t="str">
        <f>IF('1'!$A$1=1,C5,E5)</f>
        <v xml:space="preserve">№ </v>
      </c>
      <c r="B5" s="426" t="str">
        <f>IF('1'!$A$1=1,D5,F5)</f>
        <v xml:space="preserve">Країни </v>
      </c>
      <c r="C5" s="428" t="s">
        <v>64</v>
      </c>
      <c r="D5" s="430" t="s">
        <v>158</v>
      </c>
      <c r="E5" s="428" t="s">
        <v>72</v>
      </c>
      <c r="F5" s="430" t="s">
        <v>73</v>
      </c>
      <c r="G5" s="26">
        <v>2015</v>
      </c>
      <c r="H5" s="24"/>
      <c r="I5" s="24"/>
      <c r="J5" s="24"/>
      <c r="K5" s="26">
        <v>2016</v>
      </c>
      <c r="L5" s="25"/>
      <c r="M5" s="25"/>
      <c r="N5" s="25"/>
      <c r="O5" s="432">
        <v>2017</v>
      </c>
      <c r="P5" s="433"/>
      <c r="Q5" s="433"/>
      <c r="R5" s="434"/>
      <c r="S5" s="432">
        <v>2018</v>
      </c>
      <c r="T5" s="433"/>
      <c r="U5" s="433"/>
      <c r="V5" s="434"/>
      <c r="W5" s="432">
        <v>2019</v>
      </c>
      <c r="X5" s="433"/>
      <c r="Y5" s="433"/>
      <c r="Z5" s="433"/>
      <c r="AA5" s="432">
        <v>2020</v>
      </c>
      <c r="AB5" s="433"/>
      <c r="AC5" s="433"/>
      <c r="AD5" s="433"/>
      <c r="AE5" s="432">
        <v>2021</v>
      </c>
      <c r="AF5" s="433"/>
      <c r="AG5" s="433"/>
      <c r="AH5" s="433"/>
      <c r="AI5" s="432">
        <v>2022</v>
      </c>
      <c r="AJ5" s="433"/>
      <c r="AK5" s="433"/>
      <c r="AL5" s="434"/>
      <c r="AM5" s="432">
        <v>2023</v>
      </c>
      <c r="AN5" s="433"/>
      <c r="AO5" s="433"/>
      <c r="AP5" s="433"/>
      <c r="AQ5" s="441">
        <v>2024</v>
      </c>
      <c r="AR5" s="442"/>
      <c r="AS5" s="442"/>
      <c r="AT5" s="443"/>
      <c r="AU5" s="441">
        <v>2025</v>
      </c>
      <c r="AV5" s="442"/>
      <c r="AW5" s="443"/>
      <c r="AX5" s="365">
        <v>2024</v>
      </c>
      <c r="AY5" s="371">
        <v>2025</v>
      </c>
      <c r="AZ5" s="444" t="s">
        <v>274</v>
      </c>
      <c r="BA5" s="435" t="s">
        <v>275</v>
      </c>
      <c r="BB5" s="435" t="s">
        <v>276</v>
      </c>
      <c r="BC5" s="435" t="s">
        <v>277</v>
      </c>
      <c r="BD5" s="435">
        <v>2019</v>
      </c>
      <c r="BE5" s="435">
        <v>2020</v>
      </c>
      <c r="BF5" s="444" t="s">
        <v>221</v>
      </c>
      <c r="BG5" s="444" t="s">
        <v>278</v>
      </c>
      <c r="BH5" s="446" t="s">
        <v>372</v>
      </c>
      <c r="BI5" s="439">
        <v>2024</v>
      </c>
      <c r="BJ5" s="423" t="s">
        <v>371</v>
      </c>
      <c r="BK5" s="297"/>
      <c r="BL5" s="297"/>
      <c r="BM5" s="297"/>
      <c r="BN5" s="212"/>
      <c r="BO5" s="212"/>
    </row>
    <row r="6" spans="1:178" ht="52.25" customHeight="1">
      <c r="A6" s="425"/>
      <c r="B6" s="427"/>
      <c r="C6" s="429"/>
      <c r="D6" s="431"/>
      <c r="E6" s="429"/>
      <c r="F6" s="431"/>
      <c r="G6" s="174" t="s">
        <v>102</v>
      </c>
      <c r="H6" s="174" t="s">
        <v>69</v>
      </c>
      <c r="I6" s="174" t="s">
        <v>103</v>
      </c>
      <c r="J6" s="136" t="s">
        <v>71</v>
      </c>
      <c r="K6" s="175" t="s">
        <v>102</v>
      </c>
      <c r="L6" s="175" t="s">
        <v>69</v>
      </c>
      <c r="M6" s="175" t="s">
        <v>103</v>
      </c>
      <c r="N6" s="175" t="s">
        <v>71</v>
      </c>
      <c r="O6" s="175" t="s">
        <v>68</v>
      </c>
      <c r="P6" s="175" t="s">
        <v>69</v>
      </c>
      <c r="Q6" s="175" t="s">
        <v>103</v>
      </c>
      <c r="R6" s="175" t="s">
        <v>71</v>
      </c>
      <c r="S6" s="175" t="s">
        <v>68</v>
      </c>
      <c r="T6" s="175" t="s">
        <v>69</v>
      </c>
      <c r="U6" s="175" t="s">
        <v>70</v>
      </c>
      <c r="V6" s="175" t="s">
        <v>71</v>
      </c>
      <c r="W6" s="175" t="s">
        <v>68</v>
      </c>
      <c r="X6" s="175" t="s">
        <v>69</v>
      </c>
      <c r="Y6" s="175" t="s">
        <v>70</v>
      </c>
      <c r="Z6" s="135" t="s">
        <v>71</v>
      </c>
      <c r="AA6" s="181" t="s">
        <v>68</v>
      </c>
      <c r="AB6" s="181" t="s">
        <v>69</v>
      </c>
      <c r="AC6" s="181" t="s">
        <v>70</v>
      </c>
      <c r="AD6" s="181" t="s">
        <v>71</v>
      </c>
      <c r="AE6" s="200" t="s">
        <v>68</v>
      </c>
      <c r="AF6" s="200" t="s">
        <v>69</v>
      </c>
      <c r="AG6" s="200" t="s">
        <v>70</v>
      </c>
      <c r="AH6" s="200" t="s">
        <v>71</v>
      </c>
      <c r="AI6" s="200" t="s">
        <v>68</v>
      </c>
      <c r="AJ6" s="200" t="s">
        <v>69</v>
      </c>
      <c r="AK6" s="217" t="s">
        <v>70</v>
      </c>
      <c r="AL6" s="228" t="s">
        <v>71</v>
      </c>
      <c r="AM6" s="315" t="s">
        <v>68</v>
      </c>
      <c r="AN6" s="319" t="s">
        <v>69</v>
      </c>
      <c r="AO6" s="319" t="s">
        <v>70</v>
      </c>
      <c r="AP6" s="339" t="s">
        <v>71</v>
      </c>
      <c r="AQ6" s="346" t="s">
        <v>68</v>
      </c>
      <c r="AR6" s="354" t="s">
        <v>69</v>
      </c>
      <c r="AS6" s="355" t="s">
        <v>70</v>
      </c>
      <c r="AT6" s="358" t="s">
        <v>71</v>
      </c>
      <c r="AU6" s="364" t="s">
        <v>68</v>
      </c>
      <c r="AV6" s="372" t="s">
        <v>69</v>
      </c>
      <c r="AW6" s="409" t="s">
        <v>70</v>
      </c>
      <c r="AX6" s="373" t="s">
        <v>375</v>
      </c>
      <c r="AY6" s="372" t="s">
        <v>375</v>
      </c>
      <c r="AZ6" s="445"/>
      <c r="BA6" s="436"/>
      <c r="BB6" s="436"/>
      <c r="BC6" s="436"/>
      <c r="BD6" s="436"/>
      <c r="BE6" s="436"/>
      <c r="BF6" s="445"/>
      <c r="BG6" s="445"/>
      <c r="BH6" s="447"/>
      <c r="BI6" s="440"/>
      <c r="BJ6" s="423"/>
      <c r="BK6" s="297"/>
      <c r="BL6" s="297"/>
      <c r="BM6" s="297"/>
      <c r="BN6" s="212"/>
      <c r="BO6" s="212"/>
    </row>
    <row r="7" spans="1:178" ht="18" customHeight="1">
      <c r="A7" s="140"/>
      <c r="B7" s="143" t="str">
        <f>IF('1'!$A$1=1,D7,F7)</f>
        <v>ЄС 28</v>
      </c>
      <c r="C7" s="134"/>
      <c r="D7" s="141" t="s">
        <v>174</v>
      </c>
      <c r="E7" s="134"/>
      <c r="F7" s="169" t="s">
        <v>186</v>
      </c>
      <c r="G7" s="180">
        <v>3143.8936729763427</v>
      </c>
      <c r="H7" s="149">
        <v>2851.5061877483367</v>
      </c>
      <c r="I7" s="149">
        <v>3085.7458148704395</v>
      </c>
      <c r="J7" s="149">
        <v>3297.7518319450851</v>
      </c>
      <c r="K7" s="149">
        <v>3131.7375846641889</v>
      </c>
      <c r="L7" s="149">
        <v>2968.023242328316</v>
      </c>
      <c r="M7" s="149">
        <v>3568.4134712539731</v>
      </c>
      <c r="N7" s="149">
        <v>4281.4944862723141</v>
      </c>
      <c r="O7" s="149">
        <v>3954.7025854915373</v>
      </c>
      <c r="P7" s="149">
        <v>4013.8606265796498</v>
      </c>
      <c r="Q7" s="149">
        <v>4120.3185803484239</v>
      </c>
      <c r="R7" s="149">
        <v>4557.0752714788377</v>
      </c>
      <c r="S7" s="149">
        <v>3802.2986525177048</v>
      </c>
      <c r="T7" s="149">
        <v>4207.2976399316603</v>
      </c>
      <c r="U7" s="149">
        <v>4852.5585235178751</v>
      </c>
      <c r="V7" s="149">
        <v>5072.5074346135152</v>
      </c>
      <c r="W7" s="149">
        <v>4701.6177837846799</v>
      </c>
      <c r="X7" s="149">
        <v>4929.2938340125293</v>
      </c>
      <c r="Y7" s="149">
        <v>5450.004785886048</v>
      </c>
      <c r="Z7" s="149">
        <v>5560.587699991569</v>
      </c>
      <c r="AA7" s="149">
        <v>5071.5829729526959</v>
      </c>
      <c r="AB7" s="149">
        <v>3899.6513255044474</v>
      </c>
      <c r="AC7" s="149">
        <v>4895.2676971799556</v>
      </c>
      <c r="AD7" s="149">
        <v>5536.3288611033267</v>
      </c>
      <c r="AE7" s="149">
        <v>4896.0387616030866</v>
      </c>
      <c r="AF7" s="149">
        <v>5410.9821372576898</v>
      </c>
      <c r="AG7" s="149">
        <v>6198.3832480815281</v>
      </c>
      <c r="AH7" s="149">
        <v>7290.1284599185283</v>
      </c>
      <c r="AI7" s="149">
        <v>4449.0713615559744</v>
      </c>
      <c r="AJ7" s="149">
        <v>5440.1923717526215</v>
      </c>
      <c r="AK7" s="149">
        <v>7233.7185753106769</v>
      </c>
      <c r="AL7" s="149">
        <v>8007.0112107884297</v>
      </c>
      <c r="AM7" s="149">
        <f t="shared" ref="AM7:AV7" si="0">AM8+AM36</f>
        <v>7436.9361698043622</v>
      </c>
      <c r="AN7" s="149">
        <f t="shared" si="0"/>
        <v>6918.7348538593824</v>
      </c>
      <c r="AO7" s="149">
        <f t="shared" si="0"/>
        <v>7410.600551921686</v>
      </c>
      <c r="AP7" s="149">
        <f t="shared" si="0"/>
        <v>8122.4418586863931</v>
      </c>
      <c r="AQ7" s="149">
        <f t="shared" si="0"/>
        <v>7444.7841006731569</v>
      </c>
      <c r="AR7" s="149">
        <f t="shared" si="0"/>
        <v>8105.7838079810272</v>
      </c>
      <c r="AS7" s="149">
        <f t="shared" si="0"/>
        <v>7975.3702714355804</v>
      </c>
      <c r="AT7" s="149">
        <f t="shared" si="0"/>
        <v>9160.1262861309551</v>
      </c>
      <c r="AU7" s="149">
        <f t="shared" si="0"/>
        <v>8240.1378262877643</v>
      </c>
      <c r="AV7" s="149">
        <f t="shared" si="0"/>
        <v>8355.7679824804181</v>
      </c>
      <c r="AW7" s="149">
        <f>AW8+AW36</f>
        <v>8470.5854073453047</v>
      </c>
      <c r="AX7" s="149">
        <f>AQ7+AR7+AS7</f>
        <v>23525.938180089765</v>
      </c>
      <c r="AY7" s="149">
        <f>AU7+AV7+AW7</f>
        <v>25066.491216113489</v>
      </c>
      <c r="AZ7" s="149">
        <f>G7+H7+I7+J7</f>
        <v>12378.897507540203</v>
      </c>
      <c r="BA7" s="149">
        <f>K7+L7+M7+N7</f>
        <v>13949.668784518792</v>
      </c>
      <c r="BB7" s="149">
        <f>O7+P7+Q7+R7</f>
        <v>16645.957063898451</v>
      </c>
      <c r="BC7" s="149">
        <f>S7+T7+U7+V7</f>
        <v>17934.662250580754</v>
      </c>
      <c r="BD7" s="176">
        <f>W7+X7+Y7+Z7</f>
        <v>20641.50410367483</v>
      </c>
      <c r="BE7" s="176">
        <f>AA7+AB7+AC7+AD7</f>
        <v>19402.830856740427</v>
      </c>
      <c r="BF7" s="176">
        <f t="shared" ref="BF7:BF10" si="1">AE7+AF7+AG7+AH7</f>
        <v>23795.532606860834</v>
      </c>
      <c r="BG7" s="176">
        <f>AI7+AJ7+AK7+AL7</f>
        <v>25129.993519407701</v>
      </c>
      <c r="BH7" s="176">
        <f>AM7+AN7+AO7+AP7</f>
        <v>29888.713434271824</v>
      </c>
      <c r="BI7" s="149">
        <f t="shared" ref="BI7:BI36" si="2">AQ7+AR7+AS7+AT7</f>
        <v>32686.06446622072</v>
      </c>
    </row>
    <row r="8" spans="1:178" ht="18.649999999999999" customHeight="1">
      <c r="A8" s="132"/>
      <c r="B8" s="141" t="str">
        <f>IF('1'!$A$1=1,D8,F8)</f>
        <v>ЄС 27 **</v>
      </c>
      <c r="C8" s="134"/>
      <c r="D8" s="141" t="s">
        <v>175</v>
      </c>
      <c r="E8" s="134"/>
      <c r="F8" s="169" t="s">
        <v>187</v>
      </c>
      <c r="G8" s="305">
        <f t="shared" ref="G8:AL8" si="3">G7-G36</f>
        <v>2968.2871587636355</v>
      </c>
      <c r="H8" s="154">
        <f t="shared" si="3"/>
        <v>2734.8037171111573</v>
      </c>
      <c r="I8" s="154">
        <f t="shared" si="3"/>
        <v>2995.4635315769642</v>
      </c>
      <c r="J8" s="154">
        <f t="shared" si="3"/>
        <v>3188.8766141173405</v>
      </c>
      <c r="K8" s="154">
        <f t="shared" si="3"/>
        <v>2953.4376839350771</v>
      </c>
      <c r="L8" s="154">
        <f t="shared" si="3"/>
        <v>2866.5725162087961</v>
      </c>
      <c r="M8" s="154">
        <f t="shared" si="3"/>
        <v>3446.5316110664648</v>
      </c>
      <c r="N8" s="154">
        <f t="shared" si="3"/>
        <v>4061.2362623552422</v>
      </c>
      <c r="O8" s="154">
        <f t="shared" si="3"/>
        <v>3770.6899419970405</v>
      </c>
      <c r="P8" s="154">
        <f t="shared" si="3"/>
        <v>3847.4326649167369</v>
      </c>
      <c r="Q8" s="154">
        <f t="shared" si="3"/>
        <v>3968.1376637154676</v>
      </c>
      <c r="R8" s="154">
        <f t="shared" si="3"/>
        <v>4375.1972981169174</v>
      </c>
      <c r="S8" s="154">
        <f t="shared" si="3"/>
        <v>3650.4725328992508</v>
      </c>
      <c r="T8" s="154">
        <f t="shared" si="3"/>
        <v>4020.3501488372854</v>
      </c>
      <c r="U8" s="154">
        <f t="shared" si="3"/>
        <v>4666.5684586339639</v>
      </c>
      <c r="V8" s="154">
        <f t="shared" si="3"/>
        <v>4859.2198115323627</v>
      </c>
      <c r="W8" s="154">
        <f t="shared" si="3"/>
        <v>4531.7785007186285</v>
      </c>
      <c r="X8" s="154">
        <f t="shared" si="3"/>
        <v>4772.642993971237</v>
      </c>
      <c r="Y8" s="154">
        <f t="shared" si="3"/>
        <v>5290.4098070651826</v>
      </c>
      <c r="Z8" s="154">
        <f t="shared" si="3"/>
        <v>5372.7680457280403</v>
      </c>
      <c r="AA8" s="154">
        <f t="shared" si="3"/>
        <v>4910.3162647755653</v>
      </c>
      <c r="AB8" s="154">
        <f t="shared" si="3"/>
        <v>3783.8290337789017</v>
      </c>
      <c r="AC8" s="154">
        <f t="shared" si="3"/>
        <v>4746.5642582196579</v>
      </c>
      <c r="AD8" s="154">
        <f t="shared" si="3"/>
        <v>5336.6642366938568</v>
      </c>
      <c r="AE8" s="154">
        <f t="shared" si="3"/>
        <v>4705.6663911964979</v>
      </c>
      <c r="AF8" s="154">
        <f t="shared" si="3"/>
        <v>5202.1481738693101</v>
      </c>
      <c r="AG8" s="154">
        <f t="shared" si="3"/>
        <v>5980.2560912838298</v>
      </c>
      <c r="AH8" s="154">
        <f t="shared" si="3"/>
        <v>6969.3759381020718</v>
      </c>
      <c r="AI8" s="154">
        <f t="shared" si="3"/>
        <v>4255.2436930530193</v>
      </c>
      <c r="AJ8" s="154">
        <f t="shared" si="3"/>
        <v>5318.1683067783169</v>
      </c>
      <c r="AK8" s="154">
        <f t="shared" si="3"/>
        <v>7068.7027465613455</v>
      </c>
      <c r="AL8" s="154">
        <f t="shared" si="3"/>
        <v>7774.5046505691389</v>
      </c>
      <c r="AM8" s="154">
        <v>7197.6034411832525</v>
      </c>
      <c r="AN8" s="154">
        <v>6662.6204774837779</v>
      </c>
      <c r="AO8" s="154">
        <v>7169.0742692274889</v>
      </c>
      <c r="AP8" s="154">
        <v>7858.1319631003789</v>
      </c>
      <c r="AQ8" s="154">
        <v>7190.1593343916829</v>
      </c>
      <c r="AR8" s="154">
        <v>7809.2645777392572</v>
      </c>
      <c r="AS8" s="154">
        <v>7717.1081832919999</v>
      </c>
      <c r="AT8" s="154">
        <v>8802.9896927658228</v>
      </c>
      <c r="AU8" s="154">
        <v>7913.2668169144599</v>
      </c>
      <c r="AV8" s="154">
        <v>8006.50907330271</v>
      </c>
      <c r="AW8" s="154">
        <v>8186.1963128169355</v>
      </c>
      <c r="AX8" s="154">
        <f>AQ8+AR8+AS8</f>
        <v>22716.532095422939</v>
      </c>
      <c r="AY8" s="154">
        <f>AU8+AV8+AW8</f>
        <v>24105.972203034107</v>
      </c>
      <c r="AZ8" s="154">
        <f>G8+H8+I8+J8</f>
        <v>11887.431021569097</v>
      </c>
      <c r="BA8" s="154">
        <f>K8+L8+M8+N8</f>
        <v>13327.77807356558</v>
      </c>
      <c r="BB8" s="154">
        <f>O8+P8+Q8+R8</f>
        <v>15961.457568746162</v>
      </c>
      <c r="BC8" s="154">
        <f>S8+T8+U8+V8</f>
        <v>17196.610951902861</v>
      </c>
      <c r="BD8" s="391">
        <f>W8+X8+Y8+Z8</f>
        <v>19967.599347483087</v>
      </c>
      <c r="BE8" s="391">
        <f>AA8+AB8+AC8+AD8</f>
        <v>18777.373793467981</v>
      </c>
      <c r="BF8" s="391">
        <f t="shared" si="1"/>
        <v>22857.446594451711</v>
      </c>
      <c r="BG8" s="391">
        <f>AI8+AJ8+AK8+AL8</f>
        <v>24416.619396961822</v>
      </c>
      <c r="BH8" s="391">
        <f>AM8+AN8+AO8+AP8</f>
        <v>28887.4301509949</v>
      </c>
      <c r="BI8" s="154">
        <f t="shared" si="2"/>
        <v>31519.521788188762</v>
      </c>
    </row>
    <row r="9" spans="1:178" ht="20" customHeight="1">
      <c r="A9" s="116">
        <v>1</v>
      </c>
      <c r="B9" s="120" t="str">
        <f>IF('1'!$A$1=1,D9,F9)</f>
        <v>Польща</v>
      </c>
      <c r="C9" s="367"/>
      <c r="D9" s="256" t="s">
        <v>22</v>
      </c>
      <c r="E9" s="256"/>
      <c r="F9" s="300" t="s">
        <v>76</v>
      </c>
      <c r="G9" s="392">
        <v>378.88622265070097</v>
      </c>
      <c r="H9" s="368">
        <v>448.45385843244901</v>
      </c>
      <c r="I9" s="368">
        <v>490.60958381375394</v>
      </c>
      <c r="J9" s="368">
        <v>503.62744461531804</v>
      </c>
      <c r="K9" s="201">
        <v>421.641969708023</v>
      </c>
      <c r="L9" s="201">
        <v>490.69172273472998</v>
      </c>
      <c r="M9" s="201">
        <v>548.714758994166</v>
      </c>
      <c r="N9" s="201">
        <v>663.74501250593494</v>
      </c>
      <c r="O9" s="201">
        <v>581.00705356526896</v>
      </c>
      <c r="P9" s="201">
        <v>675.75035743896501</v>
      </c>
      <c r="Q9" s="201">
        <v>634.54927596703499</v>
      </c>
      <c r="R9" s="201">
        <v>767.43058864656598</v>
      </c>
      <c r="S9" s="201">
        <v>578.58940785606103</v>
      </c>
      <c r="T9" s="201">
        <v>630.48475049558499</v>
      </c>
      <c r="U9" s="201">
        <v>741.031888218262</v>
      </c>
      <c r="V9" s="201">
        <v>758.09459320923099</v>
      </c>
      <c r="W9" s="201">
        <v>749.73460152903795</v>
      </c>
      <c r="X9" s="201">
        <v>744.22195423742301</v>
      </c>
      <c r="Y9" s="201">
        <v>928.05190930117305</v>
      </c>
      <c r="Z9" s="201">
        <v>908.57269532745795</v>
      </c>
      <c r="AA9" s="201">
        <v>823.33736467349104</v>
      </c>
      <c r="AB9" s="201">
        <v>677.98912959991696</v>
      </c>
      <c r="AC9" s="201">
        <v>895.73635057839806</v>
      </c>
      <c r="AD9" s="201">
        <v>935.28200918888501</v>
      </c>
      <c r="AE9" s="201">
        <v>802.04657431288194</v>
      </c>
      <c r="AF9" s="201">
        <v>917.15438996686794</v>
      </c>
      <c r="AG9" s="201">
        <v>1022.310974302464</v>
      </c>
      <c r="AH9" s="201">
        <v>1177.4257741125848</v>
      </c>
      <c r="AI9" s="201">
        <v>736.26736459504605</v>
      </c>
      <c r="AJ9" s="201">
        <v>1091.4189816001549</v>
      </c>
      <c r="AK9" s="201">
        <v>1494.5640306059231</v>
      </c>
      <c r="AL9" s="201">
        <v>1703.1894363266208</v>
      </c>
      <c r="AM9" s="201">
        <v>1398.4490707261241</v>
      </c>
      <c r="AN9" s="201">
        <v>1483.1954960476201</v>
      </c>
      <c r="AO9" s="201">
        <v>1485.8624661366159</v>
      </c>
      <c r="AP9" s="201">
        <v>1500.970561932842</v>
      </c>
      <c r="AQ9" s="201">
        <v>1469.7882383858641</v>
      </c>
      <c r="AR9" s="201">
        <v>1561.8604217662671</v>
      </c>
      <c r="AS9" s="201">
        <v>1488.9948841494761</v>
      </c>
      <c r="AT9" s="201">
        <v>1736.3218569345111</v>
      </c>
      <c r="AU9" s="201">
        <v>1557.8683353142101</v>
      </c>
      <c r="AV9" s="201">
        <v>1616.6145489420101</v>
      </c>
      <c r="AW9" s="201">
        <v>1689.045701607557</v>
      </c>
      <c r="AX9" s="201">
        <f>AQ9+AR9+AS9</f>
        <v>4520.6435443016071</v>
      </c>
      <c r="AY9" s="201">
        <f>AU9+AV9+AW9</f>
        <v>4863.5285858637772</v>
      </c>
      <c r="AZ9" s="201">
        <f>G9+H9+I9+J9</f>
        <v>1821.5771095122218</v>
      </c>
      <c r="BA9" s="201">
        <f>K9+L9+M9+N9</f>
        <v>2124.793463942854</v>
      </c>
      <c r="BB9" s="201">
        <f>O9+P9+Q9+R9</f>
        <v>2658.7372756178347</v>
      </c>
      <c r="BC9" s="201">
        <f>S9+T9+U9+V9</f>
        <v>2708.2006397791388</v>
      </c>
      <c r="BD9" s="201">
        <f>W9+X9+Y9+Z9</f>
        <v>3330.581160395092</v>
      </c>
      <c r="BE9" s="201">
        <f t="shared" ref="BE9" si="4">AA9+AB9+AC9+AD9</f>
        <v>3332.3448540406916</v>
      </c>
      <c r="BF9" s="201">
        <f t="shared" si="1"/>
        <v>3918.9377126947984</v>
      </c>
      <c r="BG9" s="201">
        <f>AI9+AJ9+AK9+AL9</f>
        <v>5025.4398131277449</v>
      </c>
      <c r="BH9" s="201">
        <f>AM9+AN9+AO9+AP9</f>
        <v>5868.4775948432016</v>
      </c>
      <c r="BI9" s="201">
        <f t="shared" si="2"/>
        <v>6256.9654012361179</v>
      </c>
    </row>
    <row r="10" spans="1:178" ht="20" customHeight="1">
      <c r="A10" s="29">
        <v>2</v>
      </c>
      <c r="B10" s="30" t="str">
        <f>IF('1'!$A$1=1,D10,F10)</f>
        <v>Німеччина</v>
      </c>
      <c r="C10" s="31"/>
      <c r="D10" s="247" t="s">
        <v>21</v>
      </c>
      <c r="E10" s="247"/>
      <c r="F10" s="301" t="s">
        <v>79</v>
      </c>
      <c r="G10" s="393">
        <v>869.12279719879996</v>
      </c>
      <c r="H10" s="161">
        <v>734.74158895730989</v>
      </c>
      <c r="I10" s="161">
        <v>852.23081089420907</v>
      </c>
      <c r="J10" s="161">
        <v>769.04403920839309</v>
      </c>
      <c r="K10" s="160">
        <v>782.720332616424</v>
      </c>
      <c r="L10" s="160">
        <v>738.71637669349195</v>
      </c>
      <c r="M10" s="160">
        <v>930.61573562186504</v>
      </c>
      <c r="N10" s="160">
        <v>1086.5846082742169</v>
      </c>
      <c r="O10" s="160">
        <v>1109.862816472777</v>
      </c>
      <c r="P10" s="160">
        <v>1101.3745828843191</v>
      </c>
      <c r="Q10" s="160">
        <v>1136.1695038466769</v>
      </c>
      <c r="R10" s="160">
        <v>1077.043096552268</v>
      </c>
      <c r="S10" s="160">
        <v>1011.4903197315381</v>
      </c>
      <c r="T10" s="160">
        <v>1144.6664282800089</v>
      </c>
      <c r="U10" s="160">
        <v>1370.4664590982941</v>
      </c>
      <c r="V10" s="160">
        <v>1149.5638204969491</v>
      </c>
      <c r="W10" s="160">
        <v>1114.0017039630141</v>
      </c>
      <c r="X10" s="160">
        <v>1330.849308670659</v>
      </c>
      <c r="Y10" s="160">
        <v>1318.9683476374071</v>
      </c>
      <c r="Z10" s="160">
        <v>1219.0412323750311</v>
      </c>
      <c r="AA10" s="160">
        <v>1245.3134208701069</v>
      </c>
      <c r="AB10" s="160">
        <v>859.82960202597792</v>
      </c>
      <c r="AC10" s="160">
        <v>1110.1800721862439</v>
      </c>
      <c r="AD10" s="160">
        <v>1124.1898178978261</v>
      </c>
      <c r="AE10" s="160">
        <v>957.69525240448593</v>
      </c>
      <c r="AF10" s="160">
        <v>1179.992713190896</v>
      </c>
      <c r="AG10" s="160">
        <v>1410.0792046079418</v>
      </c>
      <c r="AH10" s="160">
        <v>1445.4311996184551</v>
      </c>
      <c r="AI10" s="160">
        <v>949.40797484418704</v>
      </c>
      <c r="AJ10" s="160">
        <v>1093.066106474688</v>
      </c>
      <c r="AK10" s="160">
        <v>1010.656855991134</v>
      </c>
      <c r="AL10" s="160">
        <v>1030.0445479470031</v>
      </c>
      <c r="AM10" s="160">
        <v>1156.0813636094349</v>
      </c>
      <c r="AN10" s="160">
        <v>1057.217757519888</v>
      </c>
      <c r="AO10" s="160">
        <v>1152.5700638483909</v>
      </c>
      <c r="AP10" s="160">
        <v>1112.7618505792361</v>
      </c>
      <c r="AQ10" s="160">
        <v>1124.5470049634941</v>
      </c>
      <c r="AR10" s="160">
        <v>1222.1645918601039</v>
      </c>
      <c r="AS10" s="160">
        <v>1154.3885468392859</v>
      </c>
      <c r="AT10" s="160">
        <v>1304.8035084127241</v>
      </c>
      <c r="AU10" s="160">
        <v>1403.326289022847</v>
      </c>
      <c r="AV10" s="160">
        <v>1417.266914237548</v>
      </c>
      <c r="AW10" s="160">
        <v>1389.9371823007541</v>
      </c>
      <c r="AX10" s="160">
        <f t="shared" ref="AX10:AX36" si="5">AQ10+AR10+AS10</f>
        <v>3501.100143662884</v>
      </c>
      <c r="AY10" s="160">
        <f t="shared" ref="AY10:AY36" si="6">AU10+AV10+AW10</f>
        <v>4210.5303855611492</v>
      </c>
      <c r="AZ10" s="160">
        <f t="shared" ref="AZ10:AZ36" si="7">G10+H10+I10+J10</f>
        <v>3225.1392362587121</v>
      </c>
      <c r="BA10" s="160">
        <f t="shared" ref="BA10:BA36" si="8">K10+L10+M10+N10</f>
        <v>3538.6370532059977</v>
      </c>
      <c r="BB10" s="160">
        <f t="shared" ref="BB10:BB36" si="9">O10+P10+Q10+R10</f>
        <v>4424.4499997560415</v>
      </c>
      <c r="BC10" s="160">
        <f t="shared" ref="BC10:BC36" si="10">S10+T10+U10+V10</f>
        <v>4676.1870276067903</v>
      </c>
      <c r="BD10" s="160">
        <f t="shared" ref="BD10" si="11">W10+X10+Y10+Z10</f>
        <v>4982.8605926461114</v>
      </c>
      <c r="BE10" s="160">
        <f t="shared" ref="BE10" si="12">AA10+AB10+AC10+AD10</f>
        <v>4339.5129129801553</v>
      </c>
      <c r="BF10" s="160">
        <f t="shared" si="1"/>
        <v>4993.1983698217791</v>
      </c>
      <c r="BG10" s="160">
        <f t="shared" ref="BG10:BG30" si="13">AI10+AJ10+AK10+AL10</f>
        <v>4083.175485257012</v>
      </c>
      <c r="BH10" s="160">
        <f t="shared" ref="BH10:BH31" si="14">AM10+AN10+AO10+AP10</f>
        <v>4478.6310355569494</v>
      </c>
      <c r="BI10" s="160">
        <f t="shared" si="2"/>
        <v>4805.9036520756081</v>
      </c>
    </row>
    <row r="11" spans="1:178" ht="20" customHeight="1">
      <c r="A11" s="29">
        <v>3</v>
      </c>
      <c r="B11" s="30" t="str">
        <f>IF('1'!$A$1=1,D11,F11)</f>
        <v>Італія</v>
      </c>
      <c r="C11" s="31"/>
      <c r="D11" s="247" t="s">
        <v>343</v>
      </c>
      <c r="E11" s="247"/>
      <c r="F11" s="301" t="s">
        <v>75</v>
      </c>
      <c r="G11" s="393">
        <v>157.5896711659818</v>
      </c>
      <c r="H11" s="161">
        <v>162.68448309225909</v>
      </c>
      <c r="I11" s="161">
        <v>203.74350780073178</v>
      </c>
      <c r="J11" s="161">
        <v>225.5204700003996</v>
      </c>
      <c r="K11" s="160">
        <v>229.0448768557734</v>
      </c>
      <c r="L11" s="160">
        <v>226.83841752491159</v>
      </c>
      <c r="M11" s="160">
        <v>327.17848902312812</v>
      </c>
      <c r="N11" s="160">
        <v>284.12726290394619</v>
      </c>
      <c r="O11" s="160">
        <v>229.3009408063798</v>
      </c>
      <c r="P11" s="160">
        <v>304.96879575651008</v>
      </c>
      <c r="Q11" s="160">
        <v>323.31218104239201</v>
      </c>
      <c r="R11" s="160">
        <v>396.50770448093999</v>
      </c>
      <c r="S11" s="160">
        <v>273.15792799720117</v>
      </c>
      <c r="T11" s="160">
        <v>364.11379460781598</v>
      </c>
      <c r="U11" s="160">
        <v>438.28255713839997</v>
      </c>
      <c r="V11" s="160">
        <v>478.69801964884698</v>
      </c>
      <c r="W11" s="160">
        <v>346.79189889168703</v>
      </c>
      <c r="X11" s="160">
        <v>408.21586976211097</v>
      </c>
      <c r="Y11" s="160">
        <v>430.09867044115902</v>
      </c>
      <c r="Z11" s="160">
        <v>523.06024231439505</v>
      </c>
      <c r="AA11" s="160">
        <v>350.38236559139682</v>
      </c>
      <c r="AB11" s="160">
        <v>360.55340221535101</v>
      </c>
      <c r="AC11" s="160">
        <v>448.82707208801094</v>
      </c>
      <c r="AD11" s="160">
        <v>570.66672190414806</v>
      </c>
      <c r="AE11" s="160">
        <v>383.30244305599604</v>
      </c>
      <c r="AF11" s="160">
        <v>501.03583336176195</v>
      </c>
      <c r="AG11" s="160">
        <v>516.39776902589404</v>
      </c>
      <c r="AH11" s="160">
        <v>722.66533368763294</v>
      </c>
      <c r="AI11" s="160">
        <v>304.82386151283089</v>
      </c>
      <c r="AJ11" s="160">
        <v>334.41446566988077</v>
      </c>
      <c r="AK11" s="160">
        <v>474.41283861745603</v>
      </c>
      <c r="AL11" s="160">
        <v>488.62787056547296</v>
      </c>
      <c r="AM11" s="160">
        <v>395.04326769393901</v>
      </c>
      <c r="AN11" s="160">
        <v>462.82819386548204</v>
      </c>
      <c r="AO11" s="160">
        <v>512.59144365708994</v>
      </c>
      <c r="AP11" s="160">
        <v>628.86826962513294</v>
      </c>
      <c r="AQ11" s="160">
        <v>460.90823184371698</v>
      </c>
      <c r="AR11" s="160">
        <v>631.54932513737799</v>
      </c>
      <c r="AS11" s="160">
        <v>549.66327429232911</v>
      </c>
      <c r="AT11" s="160">
        <v>633.03642852612404</v>
      </c>
      <c r="AU11" s="160">
        <v>486.06857805048094</v>
      </c>
      <c r="AV11" s="160">
        <v>564.60909846453001</v>
      </c>
      <c r="AW11" s="160">
        <v>595.74420399071596</v>
      </c>
      <c r="AX11" s="160">
        <f t="shared" si="5"/>
        <v>1642.1208312734241</v>
      </c>
      <c r="AY11" s="160">
        <f t="shared" si="6"/>
        <v>1646.4218805057269</v>
      </c>
      <c r="AZ11" s="160">
        <f>G11+H11+I11+J11</f>
        <v>749.53813205937217</v>
      </c>
      <c r="BA11" s="160">
        <f>K11+L11+M11+N11</f>
        <v>1067.1890463077593</v>
      </c>
      <c r="BB11" s="160">
        <f>O11+P11+Q11+R11</f>
        <v>1254.0896220862219</v>
      </c>
      <c r="BC11" s="160">
        <f>S11+T11+U11+V11</f>
        <v>1554.2522993922644</v>
      </c>
      <c r="BD11" s="160">
        <f>W11+X11+Y11+Z11</f>
        <v>1708.1666814093519</v>
      </c>
      <c r="BE11" s="160">
        <f>AA11+AB11+AC11+AD11</f>
        <v>1730.4295617989069</v>
      </c>
      <c r="BF11" s="160">
        <f>AE11+AF11+AG11+AH11</f>
        <v>2123.401379131285</v>
      </c>
      <c r="BG11" s="160">
        <f>AI11+AJ11+AK11+AL11</f>
        <v>1602.2790363656406</v>
      </c>
      <c r="BH11" s="160">
        <f>AM11+AN11+AO11+AP11</f>
        <v>1999.331174841644</v>
      </c>
      <c r="BI11" s="160">
        <f t="shared" si="2"/>
        <v>2275.1572597995482</v>
      </c>
    </row>
    <row r="12" spans="1:178" ht="20" customHeight="1">
      <c r="A12" s="29">
        <v>4</v>
      </c>
      <c r="B12" s="30" t="str">
        <f>IF('1'!$A$1=1,D12,F12)</f>
        <v>Чехія</v>
      </c>
      <c r="C12" s="31"/>
      <c r="D12" s="247" t="s">
        <v>346</v>
      </c>
      <c r="E12" s="247"/>
      <c r="F12" s="301" t="s">
        <v>83</v>
      </c>
      <c r="G12" s="393">
        <v>69.510507779263904</v>
      </c>
      <c r="H12" s="161">
        <v>88.208426326470402</v>
      </c>
      <c r="I12" s="161">
        <v>99.058932126294593</v>
      </c>
      <c r="J12" s="161">
        <v>97.622452179473797</v>
      </c>
      <c r="K12" s="160">
        <v>90.831466871691603</v>
      </c>
      <c r="L12" s="160">
        <v>117.93930567972029</v>
      </c>
      <c r="M12" s="160">
        <v>154.32255914598679</v>
      </c>
      <c r="N12" s="160">
        <v>148.8409134647172</v>
      </c>
      <c r="O12" s="160">
        <v>120.2279566869623</v>
      </c>
      <c r="P12" s="160">
        <v>158.9580976812218</v>
      </c>
      <c r="Q12" s="160">
        <v>200.9232081646683</v>
      </c>
      <c r="R12" s="160">
        <v>196.36529896844598</v>
      </c>
      <c r="S12" s="160">
        <v>146.6887709349414</v>
      </c>
      <c r="T12" s="160">
        <v>191.12203831776921</v>
      </c>
      <c r="U12" s="160">
        <v>202.12233510407901</v>
      </c>
      <c r="V12" s="160">
        <v>245.83061317723161</v>
      </c>
      <c r="W12" s="160">
        <v>194.5556306795562</v>
      </c>
      <c r="X12" s="160">
        <v>235.1553966267071</v>
      </c>
      <c r="Y12" s="160">
        <v>270.80343523428473</v>
      </c>
      <c r="Z12" s="160">
        <v>269.95229150772542</v>
      </c>
      <c r="AA12" s="160">
        <v>180.05480990912992</v>
      </c>
      <c r="AB12" s="160">
        <v>135.49720549887351</v>
      </c>
      <c r="AC12" s="160">
        <v>214.46502505741222</v>
      </c>
      <c r="AD12" s="160">
        <v>242.88962607266348</v>
      </c>
      <c r="AE12" s="160">
        <v>211.91107818382139</v>
      </c>
      <c r="AF12" s="160">
        <v>251.719969164448</v>
      </c>
      <c r="AG12" s="160">
        <v>284.16362208635007</v>
      </c>
      <c r="AH12" s="160">
        <v>379.02836329636125</v>
      </c>
      <c r="AI12" s="160">
        <v>290.27438748020188</v>
      </c>
      <c r="AJ12" s="160">
        <v>362.61413770514298</v>
      </c>
      <c r="AK12" s="160">
        <v>290.19558620107011</v>
      </c>
      <c r="AL12" s="160">
        <v>323.672949731995</v>
      </c>
      <c r="AM12" s="160">
        <v>299.6862871261788</v>
      </c>
      <c r="AN12" s="160">
        <v>326.90071262039578</v>
      </c>
      <c r="AO12" s="160">
        <v>402.23152601501101</v>
      </c>
      <c r="AP12" s="160">
        <v>526.08468512281706</v>
      </c>
      <c r="AQ12" s="160">
        <v>462.09064744139903</v>
      </c>
      <c r="AR12" s="160">
        <v>443.74724289444202</v>
      </c>
      <c r="AS12" s="160">
        <v>511.61138098035599</v>
      </c>
      <c r="AT12" s="160">
        <v>769.35262946806404</v>
      </c>
      <c r="AU12" s="160">
        <v>507.075085317711</v>
      </c>
      <c r="AV12" s="160">
        <v>507.27141826548598</v>
      </c>
      <c r="AW12" s="160">
        <v>473.99802760724299</v>
      </c>
      <c r="AX12" s="160">
        <f t="shared" si="5"/>
        <v>1417.4492713161972</v>
      </c>
      <c r="AY12" s="160">
        <f t="shared" si="6"/>
        <v>1488.34453119044</v>
      </c>
      <c r="AZ12" s="160">
        <f>G12+H12+I12+J12</f>
        <v>354.40031841150272</v>
      </c>
      <c r="BA12" s="160">
        <f>K12+L12+M12+N12</f>
        <v>511.93424516211587</v>
      </c>
      <c r="BB12" s="160">
        <f>O12+P12+Q12+R12</f>
        <v>676.47456150129847</v>
      </c>
      <c r="BC12" s="160">
        <f>S12+T12+U12+V12</f>
        <v>785.76375753402124</v>
      </c>
      <c r="BD12" s="160">
        <f>W12+X12+Y12+Z12</f>
        <v>970.46675404827351</v>
      </c>
      <c r="BE12" s="160">
        <f>AA12+AB12+AC12+AD12</f>
        <v>772.90666653807921</v>
      </c>
      <c r="BF12" s="160">
        <f t="shared" ref="BF12:BF19" si="15">AE12+AF12+AG12+AH12</f>
        <v>1126.8230327309807</v>
      </c>
      <c r="BG12" s="160">
        <f>AI12+AJ12+AK12+AL12</f>
        <v>1266.7570611184101</v>
      </c>
      <c r="BH12" s="160">
        <f>AM12+AN12+AO12+AP12</f>
        <v>1554.9032108844026</v>
      </c>
      <c r="BI12" s="160">
        <f t="shared" si="2"/>
        <v>2186.8019007842613</v>
      </c>
      <c r="DQ12" s="32" t="s">
        <v>269</v>
      </c>
      <c r="DR12" s="21" t="s">
        <v>162</v>
      </c>
      <c r="DY12" s="21" t="s">
        <v>318</v>
      </c>
      <c r="DZ12" s="21" t="s">
        <v>160</v>
      </c>
    </row>
    <row r="13" spans="1:178" ht="20" customHeight="1">
      <c r="A13" s="29">
        <v>5</v>
      </c>
      <c r="B13" s="30" t="str">
        <f>IF('1'!$A$1=1,D13,F13)</f>
        <v xml:space="preserve">Словаччина </v>
      </c>
      <c r="C13" s="31"/>
      <c r="D13" s="247" t="s">
        <v>368</v>
      </c>
      <c r="E13" s="247"/>
      <c r="F13" s="301" t="s">
        <v>85</v>
      </c>
      <c r="G13" s="393">
        <v>62.747815363112096</v>
      </c>
      <c r="H13" s="161">
        <v>67.938611742726806</v>
      </c>
      <c r="I13" s="161">
        <v>84.470066986957008</v>
      </c>
      <c r="J13" s="161">
        <v>83.268236151870909</v>
      </c>
      <c r="K13" s="160">
        <v>79.943836792160795</v>
      </c>
      <c r="L13" s="160">
        <v>92.600298456555691</v>
      </c>
      <c r="M13" s="160">
        <v>90.827237317090308</v>
      </c>
      <c r="N13" s="160">
        <v>114.15214457982229</v>
      </c>
      <c r="O13" s="160">
        <v>97.220982144753691</v>
      </c>
      <c r="P13" s="160">
        <v>95.093968918594499</v>
      </c>
      <c r="Q13" s="160">
        <v>111.71561883289841</v>
      </c>
      <c r="R13" s="160">
        <v>127.37744577541389</v>
      </c>
      <c r="S13" s="160">
        <v>94.979332772275896</v>
      </c>
      <c r="T13" s="160">
        <v>94.849632479793598</v>
      </c>
      <c r="U13" s="160">
        <v>112.50525168966931</v>
      </c>
      <c r="V13" s="160">
        <v>128.00609917305729</v>
      </c>
      <c r="W13" s="160">
        <v>109.5347317051805</v>
      </c>
      <c r="X13" s="160">
        <v>117.83188734667181</v>
      </c>
      <c r="Y13" s="160">
        <v>164.80127874810282</v>
      </c>
      <c r="Z13" s="160">
        <v>177.03007197813849</v>
      </c>
      <c r="AA13" s="160">
        <v>257.75996871507061</v>
      </c>
      <c r="AB13" s="160">
        <v>194.1131220381061</v>
      </c>
      <c r="AC13" s="160">
        <v>230.35054905106759</v>
      </c>
      <c r="AD13" s="160">
        <v>302.37087613778112</v>
      </c>
      <c r="AE13" s="160">
        <v>176.44980441987491</v>
      </c>
      <c r="AF13" s="160">
        <v>153.0827554714698</v>
      </c>
      <c r="AG13" s="160">
        <v>179.73215753871909</v>
      </c>
      <c r="AH13" s="160">
        <v>249.05664084511079</v>
      </c>
      <c r="AI13" s="160">
        <v>152.10024290975429</v>
      </c>
      <c r="AJ13" s="160">
        <v>193.2064037402462</v>
      </c>
      <c r="AK13" s="160">
        <v>278.26492566130241</v>
      </c>
      <c r="AL13" s="160">
        <v>304.16638333897168</v>
      </c>
      <c r="AM13" s="160">
        <v>372.757402775191</v>
      </c>
      <c r="AN13" s="160">
        <v>303.72966901988099</v>
      </c>
      <c r="AO13" s="160">
        <v>382.88065994288627</v>
      </c>
      <c r="AP13" s="160">
        <v>470.493094588502</v>
      </c>
      <c r="AQ13" s="160">
        <v>418.54497033935399</v>
      </c>
      <c r="AR13" s="160">
        <v>452.71564548588401</v>
      </c>
      <c r="AS13" s="160">
        <v>421.92507970119902</v>
      </c>
      <c r="AT13" s="160">
        <v>514.18647857641599</v>
      </c>
      <c r="AU13" s="160">
        <v>447.34674522087596</v>
      </c>
      <c r="AV13" s="160">
        <v>451.18963372816199</v>
      </c>
      <c r="AW13" s="160">
        <v>473.61988518363796</v>
      </c>
      <c r="AX13" s="160">
        <f t="shared" si="5"/>
        <v>1293.185695526437</v>
      </c>
      <c r="AY13" s="160">
        <f t="shared" si="6"/>
        <v>1372.1562641326759</v>
      </c>
      <c r="AZ13" s="160">
        <f>G13+H13+I13+J13</f>
        <v>298.42473024466682</v>
      </c>
      <c r="BA13" s="160">
        <f>K13+L13+M13+N13</f>
        <v>377.52351714562906</v>
      </c>
      <c r="BB13" s="160">
        <f>O13+P13+Q13+R13</f>
        <v>431.40801567166051</v>
      </c>
      <c r="BC13" s="160">
        <f>S13+T13+U13+V13</f>
        <v>430.34031611479611</v>
      </c>
      <c r="BD13" s="160">
        <f>W13+X13+Y13+Z13</f>
        <v>569.19796977809358</v>
      </c>
      <c r="BE13" s="160">
        <f>AA13+AB13+AC13+AD13</f>
        <v>984.5945159420254</v>
      </c>
      <c r="BF13" s="160">
        <f t="shared" si="15"/>
        <v>758.32135827517459</v>
      </c>
      <c r="BG13" s="160">
        <f>AI13+AJ13+AK13+AL13</f>
        <v>927.73795565027467</v>
      </c>
      <c r="BH13" s="160">
        <f>AM13+AN13+AO13+AP13</f>
        <v>1529.8608263264605</v>
      </c>
      <c r="BI13" s="160">
        <f t="shared" si="2"/>
        <v>1807.372174102853</v>
      </c>
    </row>
    <row r="14" spans="1:178" ht="20" customHeight="1">
      <c r="A14" s="29">
        <v>6</v>
      </c>
      <c r="B14" s="30" t="str">
        <f>IF('1'!$A$1=1,D14,F14)</f>
        <v>Болгарія</v>
      </c>
      <c r="C14" s="31"/>
      <c r="D14" s="247" t="s">
        <v>11</v>
      </c>
      <c r="E14" s="247"/>
      <c r="F14" s="301" t="s">
        <v>82</v>
      </c>
      <c r="G14" s="393">
        <v>47.995370441209275</v>
      </c>
      <c r="H14" s="161">
        <v>58.982965233566006</v>
      </c>
      <c r="I14" s="161">
        <v>67.607110886090794</v>
      </c>
      <c r="J14" s="161">
        <v>52.092570507527903</v>
      </c>
      <c r="K14" s="160">
        <v>30.474117905078522</v>
      </c>
      <c r="L14" s="160">
        <v>33.445895986308301</v>
      </c>
      <c r="M14" s="160">
        <v>38.937755224675797</v>
      </c>
      <c r="N14" s="160">
        <v>52.527635393723202</v>
      </c>
      <c r="O14" s="160">
        <v>30.965771243813933</v>
      </c>
      <c r="P14" s="160">
        <v>44.847459202066304</v>
      </c>
      <c r="Q14" s="160">
        <v>42.433495395948299</v>
      </c>
      <c r="R14" s="160">
        <v>47.194654614325898</v>
      </c>
      <c r="S14" s="160">
        <v>37.631086917895999</v>
      </c>
      <c r="T14" s="160">
        <v>56.200965717988602</v>
      </c>
      <c r="U14" s="160">
        <v>64.056033849961509</v>
      </c>
      <c r="V14" s="160">
        <v>60.439560584972803</v>
      </c>
      <c r="W14" s="160">
        <v>96.094903381112886</v>
      </c>
      <c r="X14" s="160">
        <v>70.786416910645897</v>
      </c>
      <c r="Y14" s="160">
        <v>82.358341839112498</v>
      </c>
      <c r="Z14" s="160">
        <v>67.963813908622711</v>
      </c>
      <c r="AA14" s="160">
        <v>60.782509332985796</v>
      </c>
      <c r="AB14" s="160">
        <v>51.509744002648794</v>
      </c>
      <c r="AC14" s="160">
        <v>64.761834172153598</v>
      </c>
      <c r="AD14" s="160">
        <v>72.6791937493538</v>
      </c>
      <c r="AE14" s="160">
        <v>64.34354974399281</v>
      </c>
      <c r="AF14" s="160">
        <v>59.831722368550601</v>
      </c>
      <c r="AG14" s="160">
        <v>98.043769976212587</v>
      </c>
      <c r="AH14" s="160">
        <v>112.4873409553208</v>
      </c>
      <c r="AI14" s="160">
        <v>61.242641534935998</v>
      </c>
      <c r="AJ14" s="160">
        <v>469.70156410930849</v>
      </c>
      <c r="AK14" s="160">
        <v>614.88294486433995</v>
      </c>
      <c r="AL14" s="160">
        <v>827.74122570529096</v>
      </c>
      <c r="AM14" s="160">
        <v>571.62373065764098</v>
      </c>
      <c r="AN14" s="160">
        <v>514.47568072947092</v>
      </c>
      <c r="AO14" s="160">
        <v>467.13640770677603</v>
      </c>
      <c r="AP14" s="160">
        <v>497.47506312096095</v>
      </c>
      <c r="AQ14" s="160">
        <v>414.99527206845335</v>
      </c>
      <c r="AR14" s="160">
        <v>490.60122459681497</v>
      </c>
      <c r="AS14" s="160">
        <v>628.37621310430495</v>
      </c>
      <c r="AT14" s="160">
        <v>647.41381393876202</v>
      </c>
      <c r="AU14" s="160">
        <v>449.81273456195004</v>
      </c>
      <c r="AV14" s="160">
        <v>450.77685396243896</v>
      </c>
      <c r="AW14" s="160">
        <v>464.83019319405901</v>
      </c>
      <c r="AX14" s="160">
        <f t="shared" si="5"/>
        <v>1533.9727097695732</v>
      </c>
      <c r="AY14" s="160">
        <f t="shared" si="6"/>
        <v>1365.4197817184481</v>
      </c>
      <c r="AZ14" s="160">
        <f t="shared" ref="AZ14:AZ19" si="16">G14+H14+I14+J14</f>
        <v>226.67801706839398</v>
      </c>
      <c r="BA14" s="160">
        <f t="shared" ref="BA14:BA19" si="17">K14+L14+M14+N14</f>
        <v>155.38540450978581</v>
      </c>
      <c r="BB14" s="160">
        <f t="shared" ref="BB14:BB19" si="18">O14+P14+Q14+R14</f>
        <v>165.44138045615443</v>
      </c>
      <c r="BC14" s="160">
        <f t="shared" ref="BC14:BC19" si="19">S14+T14+U14+V14</f>
        <v>218.3276470708189</v>
      </c>
      <c r="BD14" s="160">
        <f t="shared" ref="BD14:BD19" si="20">W14+X14+Y14+Z14</f>
        <v>317.20347603949403</v>
      </c>
      <c r="BE14" s="160">
        <f t="shared" ref="BE14:BE19" si="21">AA14+AB14+AC14+AD14</f>
        <v>249.73328125714201</v>
      </c>
      <c r="BF14" s="160">
        <f t="shared" si="15"/>
        <v>334.7063830440768</v>
      </c>
      <c r="BG14" s="160">
        <f t="shared" ref="BG14:BG19" si="22">AI14+AJ14+AK14+AL14</f>
        <v>1973.5683762138756</v>
      </c>
      <c r="BH14" s="160">
        <f t="shared" ref="BH14:BH19" si="23">AM14+AN14+AO14+AP14</f>
        <v>2050.7108822148489</v>
      </c>
      <c r="BI14" s="160">
        <f t="shared" si="2"/>
        <v>2181.3865237083351</v>
      </c>
      <c r="BK14" s="231"/>
      <c r="BL14" s="303"/>
      <c r="BM14" s="302"/>
      <c r="DQ14" s="21" t="s">
        <v>267</v>
      </c>
      <c r="DR14" s="21" t="s">
        <v>268</v>
      </c>
      <c r="DU14" s="21" t="s">
        <v>267</v>
      </c>
      <c r="DV14" s="21" t="s">
        <v>268</v>
      </c>
      <c r="DY14" s="21" t="s">
        <v>316</v>
      </c>
      <c r="DZ14" s="21" t="s">
        <v>317</v>
      </c>
    </row>
    <row r="15" spans="1:178" ht="20" customHeight="1">
      <c r="A15" s="29">
        <v>7</v>
      </c>
      <c r="B15" s="30" t="str">
        <f>IF('1'!$A$1=1,D15,F15)</f>
        <v>Франція</v>
      </c>
      <c r="C15" s="31"/>
      <c r="D15" s="247" t="s">
        <v>28</v>
      </c>
      <c r="E15" s="247"/>
      <c r="F15" s="301" t="s">
        <v>84</v>
      </c>
      <c r="G15" s="393">
        <v>233.13990787081752</v>
      </c>
      <c r="H15" s="161">
        <v>172.46593257070421</v>
      </c>
      <c r="I15" s="161">
        <v>162.75236506606009</v>
      </c>
      <c r="J15" s="161">
        <v>203.9357431067404</v>
      </c>
      <c r="K15" s="160">
        <v>380.3716532974758</v>
      </c>
      <c r="L15" s="160">
        <v>199.00145741622089</v>
      </c>
      <c r="M15" s="160">
        <v>323.18723748679707</v>
      </c>
      <c r="N15" s="160">
        <v>448.847866975893</v>
      </c>
      <c r="O15" s="160">
        <v>487.04841540727898</v>
      </c>
      <c r="P15" s="160">
        <v>264.70751918660778</v>
      </c>
      <c r="Q15" s="160">
        <v>267.982478447451</v>
      </c>
      <c r="R15" s="160">
        <v>337.060455667106</v>
      </c>
      <c r="S15" s="160">
        <v>339.33621675031441</v>
      </c>
      <c r="T15" s="160">
        <v>250.81591353803171</v>
      </c>
      <c r="U15" s="160">
        <v>278.20741025382671</v>
      </c>
      <c r="V15" s="160">
        <v>346.38692731313404</v>
      </c>
      <c r="W15" s="160">
        <v>410.54425066818703</v>
      </c>
      <c r="X15" s="160">
        <v>323.63817906802598</v>
      </c>
      <c r="Y15" s="160">
        <v>330.49933130500312</v>
      </c>
      <c r="Z15" s="160">
        <v>373.98965216272097</v>
      </c>
      <c r="AA15" s="160">
        <v>403.12176791813897</v>
      </c>
      <c r="AB15" s="160">
        <v>238.08155532981721</v>
      </c>
      <c r="AC15" s="160">
        <v>265.14547983999501</v>
      </c>
      <c r="AD15" s="160">
        <v>349.91743350002162</v>
      </c>
      <c r="AE15" s="160">
        <v>375.01652307278755</v>
      </c>
      <c r="AF15" s="160">
        <v>341.54386559016098</v>
      </c>
      <c r="AG15" s="160">
        <v>331.966072594948</v>
      </c>
      <c r="AH15" s="160">
        <v>416.70929046405001</v>
      </c>
      <c r="AI15" s="160">
        <v>316.35258006857958</v>
      </c>
      <c r="AJ15" s="160">
        <v>285.0671812851341</v>
      </c>
      <c r="AK15" s="160">
        <v>236.60691442798361</v>
      </c>
      <c r="AL15" s="160">
        <v>301.2564876514698</v>
      </c>
      <c r="AM15" s="160">
        <v>415.92485834049683</v>
      </c>
      <c r="AN15" s="160">
        <v>399.13767344604003</v>
      </c>
      <c r="AO15" s="160">
        <v>355.38561017924496</v>
      </c>
      <c r="AP15" s="160">
        <v>438.68496775789401</v>
      </c>
      <c r="AQ15" s="160">
        <v>400.519862149348</v>
      </c>
      <c r="AR15" s="160">
        <v>336.08566688567339</v>
      </c>
      <c r="AS15" s="160">
        <v>323.03861545964139</v>
      </c>
      <c r="AT15" s="160">
        <v>425.794724945697</v>
      </c>
      <c r="AU15" s="160">
        <v>438.878987554415</v>
      </c>
      <c r="AV15" s="160">
        <v>449.70195852916299</v>
      </c>
      <c r="AW15" s="160">
        <v>434.65583365724706</v>
      </c>
      <c r="AX15" s="160">
        <f t="shared" si="5"/>
        <v>1059.6441444946627</v>
      </c>
      <c r="AY15" s="160">
        <f t="shared" si="6"/>
        <v>1323.2367797408251</v>
      </c>
      <c r="AZ15" s="160">
        <f>G15+H15+I15+J15</f>
        <v>772.29394861432229</v>
      </c>
      <c r="BA15" s="160">
        <f>K15+L15+M15+N15</f>
        <v>1351.4082151763869</v>
      </c>
      <c r="BB15" s="160">
        <f>O15+P15+Q15+R15</f>
        <v>1356.7988687084437</v>
      </c>
      <c r="BC15" s="160">
        <f>S15+T15+U15+V15</f>
        <v>1214.7464678553069</v>
      </c>
      <c r="BD15" s="160">
        <f t="shared" ref="BD15" si="24">W15+X15+Y15+Z15</f>
        <v>1438.6714132039369</v>
      </c>
      <c r="BE15" s="160">
        <f>AA15+AB15+AC15+AD15</f>
        <v>1256.2662365879728</v>
      </c>
      <c r="BF15" s="160">
        <f t="shared" si="15"/>
        <v>1465.2357517219466</v>
      </c>
      <c r="BG15" s="160">
        <f>AI15+AJ15+AK15+AL15</f>
        <v>1139.2831634331671</v>
      </c>
      <c r="BH15" s="160">
        <f>AM15+AN15+AO15+AP15</f>
        <v>1609.1331097236757</v>
      </c>
      <c r="BI15" s="160">
        <f t="shared" si="2"/>
        <v>1485.4388694403597</v>
      </c>
    </row>
    <row r="16" spans="1:178" ht="20" customHeight="1">
      <c r="A16" s="29">
        <v>8</v>
      </c>
      <c r="B16" s="30" t="str">
        <f>IF('1'!$A$1=1,D16,F16)</f>
        <v>Румунія</v>
      </c>
      <c r="C16" s="31"/>
      <c r="D16" s="247" t="s">
        <v>24</v>
      </c>
      <c r="E16" s="247"/>
      <c r="F16" s="301" t="s">
        <v>80</v>
      </c>
      <c r="G16" s="393">
        <v>90.056370993582391</v>
      </c>
      <c r="H16" s="161">
        <v>51.157235468213301</v>
      </c>
      <c r="I16" s="161">
        <v>54.235093067544</v>
      </c>
      <c r="J16" s="161">
        <v>65.071235698874389</v>
      </c>
      <c r="K16" s="160">
        <v>80.522969737159698</v>
      </c>
      <c r="L16" s="160">
        <v>57.5354962834679</v>
      </c>
      <c r="M16" s="160">
        <v>62.0460063303738</v>
      </c>
      <c r="N16" s="160">
        <v>85.272268209786205</v>
      </c>
      <c r="O16" s="160">
        <v>86.732888621135899</v>
      </c>
      <c r="P16" s="160">
        <v>72.189765927077005</v>
      </c>
      <c r="Q16" s="160">
        <v>74.230070534110496</v>
      </c>
      <c r="R16" s="160">
        <v>86.844400200468598</v>
      </c>
      <c r="S16" s="160">
        <v>78.645905097142901</v>
      </c>
      <c r="T16" s="160">
        <v>73.170771965105999</v>
      </c>
      <c r="U16" s="160">
        <v>80.934050562312493</v>
      </c>
      <c r="V16" s="160">
        <v>99.794071502938607</v>
      </c>
      <c r="W16" s="160">
        <v>99.3001497038438</v>
      </c>
      <c r="X16" s="160">
        <v>96.685591044293801</v>
      </c>
      <c r="Y16" s="160">
        <v>127.71469049483269</v>
      </c>
      <c r="Z16" s="160">
        <v>136.4846169998292</v>
      </c>
      <c r="AA16" s="160">
        <v>119.6308127653989</v>
      </c>
      <c r="AB16" s="160">
        <v>67.840254340739904</v>
      </c>
      <c r="AC16" s="160">
        <v>120.5951654782433</v>
      </c>
      <c r="AD16" s="160">
        <v>166.31789225343448</v>
      </c>
      <c r="AE16" s="160">
        <v>114.89480181789139</v>
      </c>
      <c r="AF16" s="160">
        <v>143.11925031117801</v>
      </c>
      <c r="AG16" s="160">
        <v>139.6676714874034</v>
      </c>
      <c r="AH16" s="160">
        <v>155.10454460985511</v>
      </c>
      <c r="AI16" s="160">
        <v>81.247740105567885</v>
      </c>
      <c r="AJ16" s="160">
        <v>268.09050268304236</v>
      </c>
      <c r="AK16" s="160">
        <v>528.41513429045403</v>
      </c>
      <c r="AL16" s="160">
        <v>494.77066625587099</v>
      </c>
      <c r="AM16" s="160">
        <v>331.601085207013</v>
      </c>
      <c r="AN16" s="160">
        <v>333.58763763422951</v>
      </c>
      <c r="AO16" s="160">
        <v>326.4553823758805</v>
      </c>
      <c r="AP16" s="160">
        <v>397.94482882957101</v>
      </c>
      <c r="AQ16" s="160">
        <v>339.89439523780914</v>
      </c>
      <c r="AR16" s="160">
        <v>386.07834795392205</v>
      </c>
      <c r="AS16" s="160">
        <v>388.29308580421002</v>
      </c>
      <c r="AT16" s="160">
        <v>332.86838337786799</v>
      </c>
      <c r="AU16" s="160">
        <v>327.67798976646429</v>
      </c>
      <c r="AV16" s="160">
        <v>367.709093937614</v>
      </c>
      <c r="AW16" s="160">
        <v>389.13210287595501</v>
      </c>
      <c r="AX16" s="160">
        <f t="shared" si="5"/>
        <v>1114.2658289959413</v>
      </c>
      <c r="AY16" s="160">
        <f t="shared" si="6"/>
        <v>1084.5191865800334</v>
      </c>
      <c r="AZ16" s="160">
        <f>G16+H16+I16+J16</f>
        <v>260.51993522821408</v>
      </c>
      <c r="BA16" s="160">
        <f>K16+L16+M16+N16</f>
        <v>285.3767405607876</v>
      </c>
      <c r="BB16" s="160">
        <f>O16+P16+Q16+R16</f>
        <v>319.99712528279201</v>
      </c>
      <c r="BC16" s="160">
        <f>S16+T16+U16+V16</f>
        <v>332.54479912750003</v>
      </c>
      <c r="BD16" s="160">
        <f>W16+X16+Y16+Z16</f>
        <v>460.1850482427995</v>
      </c>
      <c r="BE16" s="160">
        <f>AA16+AB16+AC16+AD16</f>
        <v>474.38412483781656</v>
      </c>
      <c r="BF16" s="160">
        <f>AE16+AF16+AG16+AH16</f>
        <v>552.78626822632793</v>
      </c>
      <c r="BG16" s="160">
        <f>AI16+AJ16+AK16+AL16</f>
        <v>1372.5240433349354</v>
      </c>
      <c r="BH16" s="160">
        <f>AM16+AN16+AO16+AP16</f>
        <v>1389.588934046694</v>
      </c>
      <c r="BI16" s="160">
        <f t="shared" si="2"/>
        <v>1447.1342123738093</v>
      </c>
      <c r="DQ16" s="314" t="s">
        <v>233</v>
      </c>
      <c r="DR16" s="21" t="s">
        <v>234</v>
      </c>
      <c r="DY16" s="21" t="s">
        <v>319</v>
      </c>
      <c r="DZ16" s="21" t="s">
        <v>320</v>
      </c>
    </row>
    <row r="17" spans="1:168" ht="20" customHeight="1">
      <c r="A17" s="29">
        <v>9</v>
      </c>
      <c r="B17" s="30" t="str">
        <f>IF('1'!$A$1=1,D17,F17)</f>
        <v>Угорщина</v>
      </c>
      <c r="C17" s="31"/>
      <c r="D17" s="247" t="s">
        <v>26</v>
      </c>
      <c r="E17" s="247"/>
      <c r="F17" s="301" t="s">
        <v>81</v>
      </c>
      <c r="G17" s="393">
        <v>424.07353427443002</v>
      </c>
      <c r="H17" s="161">
        <v>286.27739923608658</v>
      </c>
      <c r="I17" s="161">
        <v>251.3503201465592</v>
      </c>
      <c r="J17" s="161">
        <v>228.32850765008411</v>
      </c>
      <c r="K17" s="160">
        <v>132.50901574329839</v>
      </c>
      <c r="L17" s="160">
        <v>105.66399782952401</v>
      </c>
      <c r="M17" s="160">
        <v>108.75171239283421</v>
      </c>
      <c r="N17" s="160">
        <v>106.6308690266994</v>
      </c>
      <c r="O17" s="160">
        <v>147.08814806634859</v>
      </c>
      <c r="P17" s="160">
        <v>160.31036554380069</v>
      </c>
      <c r="Q17" s="160">
        <v>188.89405113981329</v>
      </c>
      <c r="R17" s="160">
        <v>191.20648143811962</v>
      </c>
      <c r="S17" s="160">
        <v>155.18883008036002</v>
      </c>
      <c r="T17" s="160">
        <v>155.4015244404406</v>
      </c>
      <c r="U17" s="160">
        <v>217.19446792926851</v>
      </c>
      <c r="V17" s="160">
        <v>203.0390618842915</v>
      </c>
      <c r="W17" s="160">
        <v>191.20366896139291</v>
      </c>
      <c r="X17" s="160">
        <v>185.73501918620531</v>
      </c>
      <c r="Y17" s="160">
        <v>196.63011878367701</v>
      </c>
      <c r="Z17" s="160">
        <v>225.4381377433096</v>
      </c>
      <c r="AA17" s="160">
        <v>245.20044567131458</v>
      </c>
      <c r="AB17" s="160">
        <v>173.44443159505931</v>
      </c>
      <c r="AC17" s="160">
        <v>231.3147078013867</v>
      </c>
      <c r="AD17" s="160">
        <v>281.49156575376219</v>
      </c>
      <c r="AE17" s="160">
        <v>328.41965512724897</v>
      </c>
      <c r="AF17" s="160">
        <v>224.21801544137111</v>
      </c>
      <c r="AG17" s="160">
        <v>248.26177797492937</v>
      </c>
      <c r="AH17" s="160">
        <v>232.05740026447461</v>
      </c>
      <c r="AI17" s="160">
        <v>185.62806233039521</v>
      </c>
      <c r="AJ17" s="160">
        <v>157.88920889776261</v>
      </c>
      <c r="AK17" s="160">
        <v>179.55514444097929</v>
      </c>
      <c r="AL17" s="160">
        <v>176.8966837907017</v>
      </c>
      <c r="AM17" s="160">
        <v>289.74042102460629</v>
      </c>
      <c r="AN17" s="160">
        <v>228.787869595687</v>
      </c>
      <c r="AO17" s="160">
        <v>260.88924459471559</v>
      </c>
      <c r="AP17" s="160">
        <v>227.15791228844182</v>
      </c>
      <c r="AQ17" s="160">
        <v>242.1520393591793</v>
      </c>
      <c r="AR17" s="160">
        <v>297.54483603883961</v>
      </c>
      <c r="AS17" s="160">
        <v>362.09568483985998</v>
      </c>
      <c r="AT17" s="160">
        <v>299.72944057844268</v>
      </c>
      <c r="AU17" s="160">
        <v>271.58403368577473</v>
      </c>
      <c r="AV17" s="160">
        <v>308.87772829535101</v>
      </c>
      <c r="AW17" s="160">
        <v>358.84098588696702</v>
      </c>
      <c r="AX17" s="160">
        <f t="shared" si="5"/>
        <v>901.79256023787889</v>
      </c>
      <c r="AY17" s="160">
        <f t="shared" si="6"/>
        <v>939.30274786809275</v>
      </c>
      <c r="AZ17" s="160">
        <f>G17+H17+I17+J17</f>
        <v>1190.0297613071598</v>
      </c>
      <c r="BA17" s="160">
        <f>K17+L17+M17+N17</f>
        <v>453.55559499235608</v>
      </c>
      <c r="BB17" s="160">
        <f>O17+P17+Q17+R17</f>
        <v>687.49904618808227</v>
      </c>
      <c r="BC17" s="160">
        <f>S17+T17+U17+V17</f>
        <v>730.82388433436063</v>
      </c>
      <c r="BD17" s="160">
        <f t="shared" ref="BD17" si="25">W17+X17+Y17+Z17</f>
        <v>799.00694467458493</v>
      </c>
      <c r="BE17" s="160">
        <f t="shared" ref="BE17" si="26">AA17+AB17+AC17+AD17</f>
        <v>931.45115082152279</v>
      </c>
      <c r="BF17" s="160">
        <f>AE17+AF17+AG17+AH17</f>
        <v>1032.956848808024</v>
      </c>
      <c r="BG17" s="160">
        <f>AI17+AJ17+AK17+AL17</f>
        <v>699.96909945983884</v>
      </c>
      <c r="BH17" s="160">
        <f>AM17+AN17+AO17+AP17</f>
        <v>1006.5754475034507</v>
      </c>
      <c r="BI17" s="160">
        <f t="shared" si="2"/>
        <v>1201.5220008163215</v>
      </c>
    </row>
    <row r="18" spans="1:168" ht="20" customHeight="1">
      <c r="A18" s="29">
        <v>10</v>
      </c>
      <c r="B18" s="30" t="str">
        <f>IF('1'!$A$1=1,D18,F18)</f>
        <v>Литва</v>
      </c>
      <c r="C18" s="31"/>
      <c r="D18" s="247" t="s">
        <v>17</v>
      </c>
      <c r="E18" s="247"/>
      <c r="F18" s="301" t="s">
        <v>87</v>
      </c>
      <c r="G18" s="393">
        <v>79.597055421235595</v>
      </c>
      <c r="H18" s="161">
        <v>100.1123794475476</v>
      </c>
      <c r="I18" s="161">
        <v>122.0747711035805</v>
      </c>
      <c r="J18" s="161">
        <v>191.13721209894931</v>
      </c>
      <c r="K18" s="160">
        <v>70.872420858712701</v>
      </c>
      <c r="L18" s="160">
        <v>77.563480974767401</v>
      </c>
      <c r="M18" s="160">
        <v>128.5228271287414</v>
      </c>
      <c r="N18" s="160">
        <v>164.63564404559412</v>
      </c>
      <c r="O18" s="160">
        <v>91.629911705526297</v>
      </c>
      <c r="P18" s="160">
        <v>134.52034719104429</v>
      </c>
      <c r="Q18" s="160">
        <v>152.4722871526792</v>
      </c>
      <c r="R18" s="160">
        <v>212.55542650382358</v>
      </c>
      <c r="S18" s="160">
        <v>136.20873819742158</v>
      </c>
      <c r="T18" s="160">
        <v>152.60205877589181</v>
      </c>
      <c r="U18" s="160">
        <v>207.2159176224726</v>
      </c>
      <c r="V18" s="160">
        <v>247.74968817636551</v>
      </c>
      <c r="W18" s="160">
        <v>277.39891493086441</v>
      </c>
      <c r="X18" s="160">
        <v>217.6634517357771</v>
      </c>
      <c r="Y18" s="160">
        <v>253.45203222383867</v>
      </c>
      <c r="Z18" s="160">
        <v>268.60558551935071</v>
      </c>
      <c r="AA18" s="160">
        <v>236.49449934844199</v>
      </c>
      <c r="AB18" s="160">
        <v>141.90589333307</v>
      </c>
      <c r="AC18" s="160">
        <v>170.16258456405052</v>
      </c>
      <c r="AD18" s="160">
        <v>161.90028164451769</v>
      </c>
      <c r="AE18" s="160">
        <v>175.96460388125359</v>
      </c>
      <c r="AF18" s="160">
        <v>249.90409992397119</v>
      </c>
      <c r="AG18" s="160">
        <v>336.97956734252352</v>
      </c>
      <c r="AH18" s="160">
        <v>324.05646130753632</v>
      </c>
      <c r="AI18" s="160">
        <v>162.58164783578181</v>
      </c>
      <c r="AJ18" s="160">
        <v>144.65649503821939</v>
      </c>
      <c r="AK18" s="160">
        <v>401.17065232793004</v>
      </c>
      <c r="AL18" s="160">
        <v>563.30609625770694</v>
      </c>
      <c r="AM18" s="160">
        <v>371.24518165375497</v>
      </c>
      <c r="AN18" s="160">
        <v>262.97389398583562</v>
      </c>
      <c r="AO18" s="160">
        <v>292.22714978104682</v>
      </c>
      <c r="AP18" s="160">
        <v>271.59265504037938</v>
      </c>
      <c r="AQ18" s="160">
        <v>216.7946580303402</v>
      </c>
      <c r="AR18" s="160">
        <v>310.46809110361909</v>
      </c>
      <c r="AS18" s="160">
        <v>321.08794041544974</v>
      </c>
      <c r="AT18" s="160">
        <v>249.21113681140761</v>
      </c>
      <c r="AU18" s="160">
        <v>344.90328624017701</v>
      </c>
      <c r="AV18" s="160">
        <v>284.78974237532981</v>
      </c>
      <c r="AW18" s="160">
        <v>257.77957508410839</v>
      </c>
      <c r="AX18" s="160">
        <f t="shared" si="5"/>
        <v>848.35068954940903</v>
      </c>
      <c r="AY18" s="160">
        <f t="shared" si="6"/>
        <v>887.47260369961521</v>
      </c>
      <c r="AZ18" s="160">
        <f t="shared" ref="AZ18" si="27">G18+H18+I18+J18</f>
        <v>492.92141807131298</v>
      </c>
      <c r="BA18" s="160">
        <f t="shared" ref="BA18" si="28">K18+L18+M18+N18</f>
        <v>441.59437300781559</v>
      </c>
      <c r="BB18" s="160">
        <f t="shared" ref="BB18" si="29">O18+P18+Q18+R18</f>
        <v>591.17797255307335</v>
      </c>
      <c r="BC18" s="160">
        <f t="shared" ref="BC18" si="30">S18+T18+U18+V18</f>
        <v>743.77640277215141</v>
      </c>
      <c r="BD18" s="160">
        <f t="shared" ref="BD18" si="31">W18+X18+Y18+Z18</f>
        <v>1017.1199844098309</v>
      </c>
      <c r="BE18" s="160">
        <f t="shared" ref="BE18" si="32">AA18+AB18+AC18+AD18</f>
        <v>710.46325889008017</v>
      </c>
      <c r="BF18" s="160">
        <f t="shared" ref="BF18" si="33">AE18+AF18+AG18+AH18</f>
        <v>1086.9047324552846</v>
      </c>
      <c r="BG18" s="160">
        <f t="shared" ref="BG18" si="34">AI18+AJ18+AK18+AL18</f>
        <v>1271.7148914596382</v>
      </c>
      <c r="BH18" s="160">
        <f>AM18+AN18+AO18+AP18</f>
        <v>1198.0388804610168</v>
      </c>
      <c r="BI18" s="160">
        <f t="shared" si="2"/>
        <v>1097.5618263608167</v>
      </c>
    </row>
    <row r="19" spans="1:168" ht="20" customHeight="1">
      <c r="A19" s="29">
        <v>11</v>
      </c>
      <c r="B19" s="30" t="str">
        <f>IF('1'!$A$1=1,D19,F19)</f>
        <v>Греція</v>
      </c>
      <c r="C19" s="31"/>
      <c r="D19" s="246" t="s">
        <v>12</v>
      </c>
      <c r="E19" s="247"/>
      <c r="F19" s="301" t="s">
        <v>88</v>
      </c>
      <c r="G19" s="393">
        <v>47.148225415653997</v>
      </c>
      <c r="H19" s="161">
        <v>31.655853106892078</v>
      </c>
      <c r="I19" s="161">
        <v>38.234086329894907</v>
      </c>
      <c r="J19" s="161">
        <v>97.786584585693603</v>
      </c>
      <c r="K19" s="160">
        <v>38.332500337172</v>
      </c>
      <c r="L19" s="160">
        <v>37.413880161123132</v>
      </c>
      <c r="M19" s="160">
        <v>41.803368757577005</v>
      </c>
      <c r="N19" s="160">
        <v>94.379494229637203</v>
      </c>
      <c r="O19" s="160">
        <v>68.721189312686903</v>
      </c>
      <c r="P19" s="160">
        <v>48.540984786966703</v>
      </c>
      <c r="Q19" s="160">
        <v>51.255616760315</v>
      </c>
      <c r="R19" s="160">
        <v>47.939821531765496</v>
      </c>
      <c r="S19" s="160">
        <v>31.034162080741972</v>
      </c>
      <c r="T19" s="160">
        <v>51.454126597355298</v>
      </c>
      <c r="U19" s="160">
        <v>46.9443010147438</v>
      </c>
      <c r="V19" s="160">
        <v>100.9110597653937</v>
      </c>
      <c r="W19" s="160">
        <v>37.792292293839196</v>
      </c>
      <c r="X19" s="160">
        <v>64.661533615898207</v>
      </c>
      <c r="Y19" s="160">
        <v>94.762371105011695</v>
      </c>
      <c r="Z19" s="160">
        <v>79.138135692551899</v>
      </c>
      <c r="AA19" s="160">
        <v>57.207274352645896</v>
      </c>
      <c r="AB19" s="160">
        <v>64.090305147038308</v>
      </c>
      <c r="AC19" s="160">
        <v>78.284947849969299</v>
      </c>
      <c r="AD19" s="160">
        <v>76.267887863329094</v>
      </c>
      <c r="AE19" s="160">
        <v>44.861512957717103</v>
      </c>
      <c r="AF19" s="160">
        <v>87.749966222490997</v>
      </c>
      <c r="AG19" s="160">
        <v>138.4404654840516</v>
      </c>
      <c r="AH19" s="160">
        <v>150.5435478907481</v>
      </c>
      <c r="AI19" s="160">
        <v>72.843153776123202</v>
      </c>
      <c r="AJ19" s="160">
        <v>115.84192659063459</v>
      </c>
      <c r="AK19" s="160">
        <v>339.83169857585864</v>
      </c>
      <c r="AL19" s="160">
        <v>202.37054044565929</v>
      </c>
      <c r="AM19" s="160">
        <v>315.09210902694213</v>
      </c>
      <c r="AN19" s="160">
        <v>173.84548387374699</v>
      </c>
      <c r="AO19" s="160">
        <v>302.87262698745639</v>
      </c>
      <c r="AP19" s="160">
        <v>479.21450670995512</v>
      </c>
      <c r="AQ19" s="160">
        <v>526.16016971984595</v>
      </c>
      <c r="AR19" s="160">
        <v>411.36904302886796</v>
      </c>
      <c r="AS19" s="160">
        <v>452.66057045268303</v>
      </c>
      <c r="AT19" s="160">
        <v>520.55093614984207</v>
      </c>
      <c r="AU19" s="160">
        <v>359.118165512372</v>
      </c>
      <c r="AV19" s="160">
        <v>187.89018783491508</v>
      </c>
      <c r="AW19" s="160">
        <v>275.78401018285768</v>
      </c>
      <c r="AX19" s="160">
        <f t="shared" si="5"/>
        <v>1390.1897832013969</v>
      </c>
      <c r="AY19" s="160">
        <f t="shared" si="6"/>
        <v>822.79236353014471</v>
      </c>
      <c r="AZ19" s="160">
        <f t="shared" si="16"/>
        <v>214.82474943813457</v>
      </c>
      <c r="BA19" s="160">
        <f t="shared" si="17"/>
        <v>211.92924348550935</v>
      </c>
      <c r="BB19" s="160">
        <f t="shared" si="18"/>
        <v>216.4576123917341</v>
      </c>
      <c r="BC19" s="160">
        <f t="shared" si="19"/>
        <v>230.34364945823478</v>
      </c>
      <c r="BD19" s="160">
        <f t="shared" si="20"/>
        <v>276.35433270730101</v>
      </c>
      <c r="BE19" s="160">
        <f t="shared" si="21"/>
        <v>275.85041521298263</v>
      </c>
      <c r="BF19" s="160">
        <f t="shared" si="15"/>
        <v>421.59549255500781</v>
      </c>
      <c r="BG19" s="160">
        <f t="shared" si="22"/>
        <v>730.88731938827573</v>
      </c>
      <c r="BH19" s="160">
        <f t="shared" si="23"/>
        <v>1271.0247265981006</v>
      </c>
      <c r="BI19" s="160">
        <f t="shared" si="2"/>
        <v>1910.740719351239</v>
      </c>
    </row>
    <row r="20" spans="1:168" ht="20" customHeight="1">
      <c r="A20" s="29">
        <v>12</v>
      </c>
      <c r="B20" s="30" t="str">
        <f>IF('1'!$A$1=1,D20,F20)</f>
        <v>Нідерланди</v>
      </c>
      <c r="C20" s="31"/>
      <c r="D20" s="247" t="s">
        <v>20</v>
      </c>
      <c r="E20" s="247"/>
      <c r="F20" s="301" t="s">
        <v>77</v>
      </c>
      <c r="G20" s="393">
        <v>73.200504621445191</v>
      </c>
      <c r="H20" s="161">
        <v>92.207305923867295</v>
      </c>
      <c r="I20" s="161">
        <v>100.4046473293939</v>
      </c>
      <c r="J20" s="161">
        <v>110.4812469198982</v>
      </c>
      <c r="K20" s="160">
        <v>99.137417893221595</v>
      </c>
      <c r="L20" s="160">
        <v>115.13180813829361</v>
      </c>
      <c r="M20" s="160">
        <v>119.09916240304111</v>
      </c>
      <c r="N20" s="160">
        <v>137.758997315785</v>
      </c>
      <c r="O20" s="160">
        <v>121.3104211205934</v>
      </c>
      <c r="P20" s="160">
        <v>128.99161387023702</v>
      </c>
      <c r="Q20" s="160">
        <v>134.52303712061939</v>
      </c>
      <c r="R20" s="160">
        <v>165.315650690941</v>
      </c>
      <c r="S20" s="162">
        <v>130.73462668751608</v>
      </c>
      <c r="T20" s="162">
        <v>153.85696183765509</v>
      </c>
      <c r="U20" s="162">
        <v>168.17147569557</v>
      </c>
      <c r="V20" s="162">
        <v>188.78627181883888</v>
      </c>
      <c r="W20" s="160">
        <v>146.99581523641231</v>
      </c>
      <c r="X20" s="160">
        <v>167.79010561841858</v>
      </c>
      <c r="Y20" s="160">
        <v>173.21293722425651</v>
      </c>
      <c r="Z20" s="160">
        <v>177.97695200944707</v>
      </c>
      <c r="AA20" s="160">
        <v>154.68761063778859</v>
      </c>
      <c r="AB20" s="160">
        <v>145.19170571956329</v>
      </c>
      <c r="AC20" s="160">
        <v>163.93392212389179</v>
      </c>
      <c r="AD20" s="160">
        <v>170.58356203146559</v>
      </c>
      <c r="AE20" s="160">
        <v>185.8721084452815</v>
      </c>
      <c r="AF20" s="160">
        <v>174.59872732573911</v>
      </c>
      <c r="AG20" s="160">
        <v>224.97117505042041</v>
      </c>
      <c r="AH20" s="160">
        <v>245.17721356241239</v>
      </c>
      <c r="AI20" s="160">
        <v>176.49734148816668</v>
      </c>
      <c r="AJ20" s="160">
        <v>193.75391584270091</v>
      </c>
      <c r="AK20" s="160">
        <v>315.04182110846801</v>
      </c>
      <c r="AL20" s="160">
        <v>327.31835414223218</v>
      </c>
      <c r="AM20" s="160">
        <v>366.67539559621082</v>
      </c>
      <c r="AN20" s="160">
        <v>191.2706119709209</v>
      </c>
      <c r="AO20" s="160">
        <v>205.41533920743041</v>
      </c>
      <c r="AP20" s="160">
        <v>176.57662913417201</v>
      </c>
      <c r="AQ20" s="160">
        <v>186.425140016336</v>
      </c>
      <c r="AR20" s="160">
        <v>217.1589527004509</v>
      </c>
      <c r="AS20" s="160">
        <v>188.38809937328273</v>
      </c>
      <c r="AT20" s="160">
        <v>238.14379495696062</v>
      </c>
      <c r="AU20" s="160">
        <v>227.7020954084451</v>
      </c>
      <c r="AV20" s="160">
        <v>276.5711255146943</v>
      </c>
      <c r="AW20" s="160">
        <v>226.54309133204583</v>
      </c>
      <c r="AX20" s="160">
        <f t="shared" si="5"/>
        <v>591.97219209006971</v>
      </c>
      <c r="AY20" s="160">
        <f t="shared" si="6"/>
        <v>730.81631225518527</v>
      </c>
      <c r="AZ20" s="160">
        <f t="shared" ref="AZ20:AZ29" si="35">G20+H20+I20+J20</f>
        <v>376.29370479460459</v>
      </c>
      <c r="BA20" s="160">
        <f t="shared" ref="BA20:BA29" si="36">K20+L20+M20+N20</f>
        <v>471.12738575034132</v>
      </c>
      <c r="BB20" s="160">
        <f t="shared" ref="BB20:BB29" si="37">O20+P20+Q20+R20</f>
        <v>550.14072280239077</v>
      </c>
      <c r="BC20" s="160">
        <f t="shared" ref="BC20:BC29" si="38">S20+T20+U20+V20</f>
        <v>641.54933603958011</v>
      </c>
      <c r="BD20" s="160">
        <f>W20+X20+Y20+Z20</f>
        <v>665.97581008853444</v>
      </c>
      <c r="BE20" s="160">
        <f>AA20+AB20+AC20+AD20</f>
        <v>634.39680051270921</v>
      </c>
      <c r="BF20" s="160">
        <f t="shared" ref="BF20:BF28" si="39">AE20+AF20+AG20+AH20</f>
        <v>830.61922438385341</v>
      </c>
      <c r="BG20" s="160">
        <f t="shared" ref="BG20:BG29" si="40">AI20+AJ20+AK20+AL20</f>
        <v>1012.6114325815679</v>
      </c>
      <c r="BH20" s="160">
        <f t="shared" ref="BH20:BH29" si="41">AM20+AN20+AO20+AP20</f>
        <v>939.93797590873407</v>
      </c>
      <c r="BI20" s="160">
        <f t="shared" si="2"/>
        <v>830.11598704703033</v>
      </c>
    </row>
    <row r="21" spans="1:168" ht="20" customHeight="1">
      <c r="A21" s="29">
        <v>13</v>
      </c>
      <c r="B21" s="30" t="str">
        <f>IF('1'!$A$1=1,D21,F21)</f>
        <v>Іспанія</v>
      </c>
      <c r="C21" s="31"/>
      <c r="D21" s="366" t="s">
        <v>369</v>
      </c>
      <c r="E21" s="247"/>
      <c r="F21" s="301" t="s">
        <v>78</v>
      </c>
      <c r="G21" s="393">
        <v>112.644071101935</v>
      </c>
      <c r="H21" s="161">
        <v>76.596239090477198</v>
      </c>
      <c r="I21" s="161">
        <v>89.675632375387295</v>
      </c>
      <c r="J21" s="161">
        <v>103.244106104964</v>
      </c>
      <c r="K21" s="160">
        <v>108.3633174727333</v>
      </c>
      <c r="L21" s="160">
        <v>98.315379080927698</v>
      </c>
      <c r="M21" s="160">
        <v>106.32827299043092</v>
      </c>
      <c r="N21" s="160">
        <v>123.2014219558378</v>
      </c>
      <c r="O21" s="160">
        <v>114.7913506787573</v>
      </c>
      <c r="P21" s="160">
        <v>122.98082049254089</v>
      </c>
      <c r="Q21" s="160">
        <v>125.37382301713131</v>
      </c>
      <c r="R21" s="160">
        <v>131.53743317143142</v>
      </c>
      <c r="S21" s="160">
        <v>128.80549215560501</v>
      </c>
      <c r="T21" s="160">
        <v>112.4760057359089</v>
      </c>
      <c r="U21" s="160">
        <v>126.8933187222402</v>
      </c>
      <c r="V21" s="160">
        <v>157.48836766330081</v>
      </c>
      <c r="W21" s="160">
        <v>153.96082922429849</v>
      </c>
      <c r="X21" s="160">
        <v>158.39773002250661</v>
      </c>
      <c r="Y21" s="160">
        <v>209.69774004351666</v>
      </c>
      <c r="Z21" s="160">
        <v>220.50524370879452</v>
      </c>
      <c r="AA21" s="160">
        <v>182.52364962199181</v>
      </c>
      <c r="AB21" s="160">
        <v>129.50185024428981</v>
      </c>
      <c r="AC21" s="160">
        <v>143.13440028771709</v>
      </c>
      <c r="AD21" s="160">
        <v>177.01078835145381</v>
      </c>
      <c r="AE21" s="160">
        <v>179.44170546814689</v>
      </c>
      <c r="AF21" s="160">
        <v>169.2679982698935</v>
      </c>
      <c r="AG21" s="160">
        <v>189.91641263459849</v>
      </c>
      <c r="AH21" s="160">
        <v>274.9239362090467</v>
      </c>
      <c r="AI21" s="160">
        <v>150.3775028735798</v>
      </c>
      <c r="AJ21" s="160">
        <v>106.7613493349597</v>
      </c>
      <c r="AK21" s="160">
        <v>161.28574254194649</v>
      </c>
      <c r="AL21" s="160">
        <v>237.97634179855689</v>
      </c>
      <c r="AM21" s="160">
        <v>204.62918675690293</v>
      </c>
      <c r="AN21" s="160">
        <v>207.523138616865</v>
      </c>
      <c r="AO21" s="160">
        <v>199.00232815549518</v>
      </c>
      <c r="AP21" s="160">
        <v>197.2263364941748</v>
      </c>
      <c r="AQ21" s="160">
        <v>190.34943087260791</v>
      </c>
      <c r="AR21" s="160">
        <v>195.49350088253061</v>
      </c>
      <c r="AS21" s="160">
        <v>169.8010018840373</v>
      </c>
      <c r="AT21" s="160">
        <v>221.7982167027574</v>
      </c>
      <c r="AU21" s="160">
        <v>200.82267842455911</v>
      </c>
      <c r="AV21" s="160">
        <v>213.58837674902622</v>
      </c>
      <c r="AW21" s="160">
        <v>215.3261998543955</v>
      </c>
      <c r="AX21" s="160">
        <f t="shared" si="5"/>
        <v>555.64393363917588</v>
      </c>
      <c r="AY21" s="160">
        <f t="shared" si="6"/>
        <v>629.73725502798084</v>
      </c>
      <c r="AZ21" s="160">
        <f>G21+H21+I21+J21</f>
        <v>382.16004867276354</v>
      </c>
      <c r="BA21" s="160">
        <f>K21+L21+M21+N21</f>
        <v>436.20839149992975</v>
      </c>
      <c r="BB21" s="160">
        <f>O21+P21+Q21+R21</f>
        <v>494.6834273598609</v>
      </c>
      <c r="BC21" s="160">
        <f>S21+T21+U21+V21</f>
        <v>525.66318427705494</v>
      </c>
      <c r="BD21" s="160">
        <f>W21+X21+Y21+Z21</f>
        <v>742.56154299911623</v>
      </c>
      <c r="BE21" s="160">
        <f>AA21+AB21+AC21+AD21</f>
        <v>632.17068850545252</v>
      </c>
      <c r="BF21" s="160">
        <f>AE21+AF21+AG21+AH21</f>
        <v>813.55005258168558</v>
      </c>
      <c r="BG21" s="160">
        <f>AI21+AJ21+AK21+AL21</f>
        <v>656.40093654904285</v>
      </c>
      <c r="BH21" s="160">
        <f t="shared" si="41"/>
        <v>808.3809900234379</v>
      </c>
      <c r="BI21" s="160">
        <f t="shared" si="2"/>
        <v>777.44215034193326</v>
      </c>
    </row>
    <row r="22" spans="1:168" ht="20" customHeight="1">
      <c r="A22" s="29">
        <v>14</v>
      </c>
      <c r="B22" s="30" t="str">
        <f>IF('1'!$A$1=1,D22,F22)</f>
        <v>Австрія</v>
      </c>
      <c r="C22" s="31"/>
      <c r="D22" s="247" t="s">
        <v>9</v>
      </c>
      <c r="E22" s="247"/>
      <c r="F22" s="301" t="s">
        <v>86</v>
      </c>
      <c r="G22" s="393">
        <v>51.834778657711098</v>
      </c>
      <c r="H22" s="161">
        <v>58.258679183380103</v>
      </c>
      <c r="I22" s="161">
        <v>71.852571826957998</v>
      </c>
      <c r="J22" s="161">
        <v>118.45015768027881</v>
      </c>
      <c r="K22" s="160">
        <v>102.2853458450375</v>
      </c>
      <c r="L22" s="160">
        <v>102.51640288696599</v>
      </c>
      <c r="M22" s="160">
        <v>87.214304110694499</v>
      </c>
      <c r="N22" s="160">
        <v>90.2678165424296</v>
      </c>
      <c r="O22" s="160">
        <v>85.242666677586001</v>
      </c>
      <c r="P22" s="160">
        <v>101.8188657443438</v>
      </c>
      <c r="Q22" s="160">
        <v>91.213662966730396</v>
      </c>
      <c r="R22" s="160">
        <v>106.9954491086884</v>
      </c>
      <c r="S22" s="162">
        <v>95.391522098376797</v>
      </c>
      <c r="T22" s="162">
        <v>102.4546188624474</v>
      </c>
      <c r="U22" s="162">
        <v>116.01322519136602</v>
      </c>
      <c r="V22" s="162">
        <v>150.82925805716042</v>
      </c>
      <c r="W22" s="162">
        <v>147.59676657491201</v>
      </c>
      <c r="X22" s="162">
        <v>142.3178742813144</v>
      </c>
      <c r="Y22" s="162">
        <v>120.0883033574062</v>
      </c>
      <c r="Z22" s="162">
        <v>122.7088640977212</v>
      </c>
      <c r="AA22" s="162">
        <v>106.78065460499499</v>
      </c>
      <c r="AB22" s="162">
        <v>93.981827494838598</v>
      </c>
      <c r="AC22" s="162">
        <v>120.8493301098045</v>
      </c>
      <c r="AD22" s="162">
        <v>126.44084935018419</v>
      </c>
      <c r="AE22" s="162">
        <v>125.72308532582571</v>
      </c>
      <c r="AF22" s="162">
        <v>143.9797591279721</v>
      </c>
      <c r="AG22" s="162">
        <v>192.33651391879761</v>
      </c>
      <c r="AH22" s="162">
        <v>219.90973848871658</v>
      </c>
      <c r="AI22" s="162">
        <v>156.78688481653441</v>
      </c>
      <c r="AJ22" s="162">
        <v>78.351908604611097</v>
      </c>
      <c r="AK22" s="162">
        <v>102.93786893228109</v>
      </c>
      <c r="AL22" s="162">
        <v>90.620681955467305</v>
      </c>
      <c r="AM22" s="162">
        <v>103.80920436729161</v>
      </c>
      <c r="AN22" s="162">
        <v>116.2775518390894</v>
      </c>
      <c r="AO22" s="162">
        <v>112.52341370277281</v>
      </c>
      <c r="AP22" s="162">
        <v>117.23890437225739</v>
      </c>
      <c r="AQ22" s="162">
        <v>120.3394038420042</v>
      </c>
      <c r="AR22" s="162">
        <v>129.9016090366965</v>
      </c>
      <c r="AS22" s="162">
        <v>108.125632029618</v>
      </c>
      <c r="AT22" s="162">
        <v>178.53884783787987</v>
      </c>
      <c r="AU22" s="162">
        <v>151.1291394846296</v>
      </c>
      <c r="AV22" s="162">
        <v>189.3738529396677</v>
      </c>
      <c r="AW22" s="162">
        <v>251.1576423920107</v>
      </c>
      <c r="AX22" s="160">
        <f t="shared" si="5"/>
        <v>358.36664490831868</v>
      </c>
      <c r="AY22" s="160">
        <f t="shared" si="6"/>
        <v>591.66063481630795</v>
      </c>
      <c r="AZ22" s="160">
        <f t="shared" si="35"/>
        <v>300.396187348328</v>
      </c>
      <c r="BA22" s="160">
        <f t="shared" si="36"/>
        <v>382.28386938512762</v>
      </c>
      <c r="BB22" s="160">
        <f t="shared" si="37"/>
        <v>385.2706444973486</v>
      </c>
      <c r="BC22" s="160">
        <f t="shared" si="38"/>
        <v>464.68862420935062</v>
      </c>
      <c r="BD22" s="160">
        <f t="shared" ref="BD22" si="42">W22+X22+Y22+Z22</f>
        <v>532.71180831135382</v>
      </c>
      <c r="BE22" s="160">
        <f t="shared" ref="BE22" si="43">AA22+AB22+AC22+AD22</f>
        <v>448.05266155982224</v>
      </c>
      <c r="BF22" s="160">
        <f t="shared" si="39"/>
        <v>681.949096861312</v>
      </c>
      <c r="BG22" s="160">
        <f t="shared" si="40"/>
        <v>428.69734430889395</v>
      </c>
      <c r="BH22" s="160">
        <f t="shared" si="41"/>
        <v>449.84907428141116</v>
      </c>
      <c r="BI22" s="160">
        <f t="shared" si="2"/>
        <v>536.90549274619855</v>
      </c>
    </row>
    <row r="23" spans="1:168" ht="20" customHeight="1">
      <c r="A23" s="29">
        <v>15</v>
      </c>
      <c r="B23" s="30" t="str">
        <f>IF('1'!$A$1=1,D23,F23)</f>
        <v>Швеція</v>
      </c>
      <c r="C23" s="31"/>
      <c r="D23" s="246" t="s">
        <v>30</v>
      </c>
      <c r="E23" s="247"/>
      <c r="F23" s="301" t="s">
        <v>95</v>
      </c>
      <c r="G23" s="393">
        <v>38.383184714933691</v>
      </c>
      <c r="H23" s="161">
        <v>46.064136175000897</v>
      </c>
      <c r="I23" s="161">
        <v>46.147799806642297</v>
      </c>
      <c r="J23" s="161">
        <v>46.105685371060602</v>
      </c>
      <c r="K23" s="160">
        <v>44.878266555247706</v>
      </c>
      <c r="L23" s="160">
        <v>72.995354145908195</v>
      </c>
      <c r="M23" s="160">
        <v>82.632922461582197</v>
      </c>
      <c r="N23" s="160">
        <v>115.9189734774385</v>
      </c>
      <c r="O23" s="160">
        <v>107.8770037724811</v>
      </c>
      <c r="P23" s="160">
        <v>78.140578336992206</v>
      </c>
      <c r="Q23" s="160">
        <v>83.504382062711898</v>
      </c>
      <c r="R23" s="160">
        <v>107.2209285233984</v>
      </c>
      <c r="S23" s="160">
        <v>78.180129632471505</v>
      </c>
      <c r="T23" s="160">
        <v>104.23745061828261</v>
      </c>
      <c r="U23" s="160">
        <v>109.3567728923847</v>
      </c>
      <c r="V23" s="160">
        <v>95.088709428127999</v>
      </c>
      <c r="W23" s="160">
        <v>91.159387424404002</v>
      </c>
      <c r="X23" s="160">
        <v>89.450035565779999</v>
      </c>
      <c r="Y23" s="160">
        <v>117.7895166727223</v>
      </c>
      <c r="Z23" s="160">
        <v>134.17583472375659</v>
      </c>
      <c r="AA23" s="160">
        <v>73.227798067881309</v>
      </c>
      <c r="AB23" s="160">
        <v>81.948125462194199</v>
      </c>
      <c r="AC23" s="160">
        <v>94.488927515382997</v>
      </c>
      <c r="AD23" s="160">
        <v>116.92299518419429</v>
      </c>
      <c r="AE23" s="160">
        <v>110.1350814453796</v>
      </c>
      <c r="AF23" s="160">
        <v>134.28500201902679</v>
      </c>
      <c r="AG23" s="160">
        <v>142.3105851281573</v>
      </c>
      <c r="AH23" s="160">
        <v>222.43374886150798</v>
      </c>
      <c r="AI23" s="160">
        <v>65.273664925264725</v>
      </c>
      <c r="AJ23" s="160">
        <v>122.3729378130391</v>
      </c>
      <c r="AK23" s="160">
        <v>115.15863048749489</v>
      </c>
      <c r="AL23" s="160">
        <v>180.85460270087481</v>
      </c>
      <c r="AM23" s="160">
        <v>138.85345025515511</v>
      </c>
      <c r="AN23" s="160">
        <v>118.4142572013195</v>
      </c>
      <c r="AO23" s="160">
        <v>193.9326876616895</v>
      </c>
      <c r="AP23" s="160">
        <v>241.4755470297095</v>
      </c>
      <c r="AQ23" s="160">
        <v>160.15437070722692</v>
      </c>
      <c r="AR23" s="160">
        <v>188.01658530835971</v>
      </c>
      <c r="AS23" s="160">
        <v>123.13775604061451</v>
      </c>
      <c r="AT23" s="160">
        <v>168.8335898189315</v>
      </c>
      <c r="AU23" s="160">
        <v>216.27602300537552</v>
      </c>
      <c r="AV23" s="160">
        <v>152.76688144798931</v>
      </c>
      <c r="AW23" s="160">
        <v>145.11708604028522</v>
      </c>
      <c r="AX23" s="160">
        <f t="shared" si="5"/>
        <v>471.3087120562011</v>
      </c>
      <c r="AY23" s="160">
        <f t="shared" si="6"/>
        <v>514.15999049365007</v>
      </c>
      <c r="AZ23" s="160">
        <f>G23+H23+I23+J23</f>
        <v>176.70080606763747</v>
      </c>
      <c r="BA23" s="160">
        <f>K23+L23+M23+N23</f>
        <v>316.42551664017662</v>
      </c>
      <c r="BB23" s="160">
        <f>O23+P23+Q23+R23</f>
        <v>376.74289269558363</v>
      </c>
      <c r="BC23" s="160">
        <f>S23+T23+U23+V23</f>
        <v>386.86306257126682</v>
      </c>
      <c r="BD23" s="160">
        <f>W23+X23+Y23+Z23</f>
        <v>432.57477438666285</v>
      </c>
      <c r="BE23" s="160">
        <f>AA23+AB23+AC23+AD23</f>
        <v>366.58784622965283</v>
      </c>
      <c r="BF23" s="160">
        <f>AE23+AF23+AG23+AH23</f>
        <v>609.16441745407167</v>
      </c>
      <c r="BG23" s="160">
        <f>AI23+AJ23+AK23+AL23</f>
        <v>483.65983592667351</v>
      </c>
      <c r="BH23" s="160">
        <f t="shared" si="41"/>
        <v>692.67594214787368</v>
      </c>
      <c r="BI23" s="160">
        <f t="shared" si="2"/>
        <v>640.1423018751326</v>
      </c>
    </row>
    <row r="24" spans="1:168" ht="20" customHeight="1">
      <c r="A24" s="29">
        <v>16</v>
      </c>
      <c r="B24" s="30" t="str">
        <f>IF('1'!$A$1=1,D24,F24)</f>
        <v>Бельгія</v>
      </c>
      <c r="C24" s="31"/>
      <c r="D24" s="246" t="s">
        <v>10</v>
      </c>
      <c r="E24" s="247"/>
      <c r="F24" s="301" t="s">
        <v>89</v>
      </c>
      <c r="G24" s="393">
        <v>71.061778251670702</v>
      </c>
      <c r="H24" s="161">
        <v>82.157921365502091</v>
      </c>
      <c r="I24" s="161">
        <v>80.130355872059994</v>
      </c>
      <c r="J24" s="161">
        <v>76.741488234147909</v>
      </c>
      <c r="K24" s="160">
        <v>79.054474532895</v>
      </c>
      <c r="L24" s="160">
        <v>101.38122722536139</v>
      </c>
      <c r="M24" s="160">
        <v>93.269226537829411</v>
      </c>
      <c r="N24" s="160">
        <v>111.21566093460299</v>
      </c>
      <c r="O24" s="160">
        <v>102.6709183801559</v>
      </c>
      <c r="P24" s="160">
        <v>123.23313869180188</v>
      </c>
      <c r="Q24" s="160">
        <v>109.00858553991841</v>
      </c>
      <c r="R24" s="160">
        <v>106.2969715226067</v>
      </c>
      <c r="S24" s="160">
        <v>97.174835599491203</v>
      </c>
      <c r="T24" s="160">
        <v>128.47703316347008</v>
      </c>
      <c r="U24" s="160">
        <v>112.30328117628051</v>
      </c>
      <c r="V24" s="160">
        <v>106.38739863710001</v>
      </c>
      <c r="W24" s="160">
        <v>99.549148798150298</v>
      </c>
      <c r="X24" s="160">
        <v>131.05431576740941</v>
      </c>
      <c r="Y24" s="160">
        <v>118.98128384102691</v>
      </c>
      <c r="Z24" s="160">
        <v>119.42384756322289</v>
      </c>
      <c r="AA24" s="160">
        <v>120.431431575134</v>
      </c>
      <c r="AB24" s="160">
        <v>102.33845073140301</v>
      </c>
      <c r="AC24" s="160">
        <v>94.747436808496602</v>
      </c>
      <c r="AD24" s="160">
        <v>125.18462648520659</v>
      </c>
      <c r="AE24" s="160">
        <v>94.879304483122397</v>
      </c>
      <c r="AF24" s="160">
        <v>133.30247955692411</v>
      </c>
      <c r="AG24" s="160">
        <v>158.66579987133039</v>
      </c>
      <c r="AH24" s="160">
        <v>235.5929944228655</v>
      </c>
      <c r="AI24" s="160">
        <v>112.42348121023711</v>
      </c>
      <c r="AJ24" s="160">
        <v>78.270359585826498</v>
      </c>
      <c r="AK24" s="160">
        <v>155.06654008572519</v>
      </c>
      <c r="AL24" s="160">
        <v>155.60195390867921</v>
      </c>
      <c r="AM24" s="160">
        <v>159.29063660628282</v>
      </c>
      <c r="AN24" s="160">
        <v>129.23203801619042</v>
      </c>
      <c r="AO24" s="160">
        <v>151.75716222104029</v>
      </c>
      <c r="AP24" s="160">
        <v>158.62565102960909</v>
      </c>
      <c r="AQ24" s="160">
        <v>137.09428979610919</v>
      </c>
      <c r="AR24" s="160">
        <v>171.92939901929901</v>
      </c>
      <c r="AS24" s="160">
        <v>140.02127224434449</v>
      </c>
      <c r="AT24" s="160">
        <v>164.67461038230022</v>
      </c>
      <c r="AU24" s="160">
        <v>165.85903026142219</v>
      </c>
      <c r="AV24" s="160">
        <v>148.99025807032689</v>
      </c>
      <c r="AW24" s="160">
        <v>140.12669114211829</v>
      </c>
      <c r="AX24" s="160">
        <f t="shared" si="5"/>
        <v>449.04496105975272</v>
      </c>
      <c r="AY24" s="160">
        <f t="shared" si="6"/>
        <v>454.97597947386737</v>
      </c>
      <c r="AZ24" s="160">
        <f t="shared" si="35"/>
        <v>310.09154372338071</v>
      </c>
      <c r="BA24" s="160">
        <f t="shared" si="36"/>
        <v>384.92058923068873</v>
      </c>
      <c r="BB24" s="160">
        <f t="shared" si="37"/>
        <v>441.20961413448288</v>
      </c>
      <c r="BC24" s="160">
        <f t="shared" si="38"/>
        <v>444.34254857634176</v>
      </c>
      <c r="BD24" s="160">
        <f t="shared" ref="BD24:BD29" si="44">W24+X24+Y24+Z24</f>
        <v>469.00859596980956</v>
      </c>
      <c r="BE24" s="160">
        <f t="shared" ref="BE24:BE29" si="45">AA24+AB24+AC24+AD24</f>
        <v>442.70194560024021</v>
      </c>
      <c r="BF24" s="160">
        <f t="shared" si="39"/>
        <v>622.44057833424245</v>
      </c>
      <c r="BG24" s="160">
        <f t="shared" si="40"/>
        <v>501.36233479046803</v>
      </c>
      <c r="BH24" s="160">
        <f t="shared" si="41"/>
        <v>598.90548787312264</v>
      </c>
      <c r="BI24" s="160">
        <f t="shared" si="2"/>
        <v>613.71957144205294</v>
      </c>
    </row>
    <row r="25" spans="1:168" ht="20" customHeight="1">
      <c r="A25" s="29">
        <v>17</v>
      </c>
      <c r="B25" s="30" t="str">
        <f>IF('1'!$A$1=1,D25,F25)</f>
        <v>Данія</v>
      </c>
      <c r="C25" s="31"/>
      <c r="D25" s="246" t="s">
        <v>13</v>
      </c>
      <c r="E25" s="247"/>
      <c r="F25" s="301" t="s">
        <v>93</v>
      </c>
      <c r="G25" s="393">
        <v>20.417007206893608</v>
      </c>
      <c r="H25" s="161">
        <v>24.903553922080228</v>
      </c>
      <c r="I25" s="161">
        <v>28.87843506524894</v>
      </c>
      <c r="J25" s="161">
        <v>35.448757738079898</v>
      </c>
      <c r="K25" s="160">
        <v>31.861333408064532</v>
      </c>
      <c r="L25" s="160">
        <v>43.438089435963896</v>
      </c>
      <c r="M25" s="160">
        <v>34.842387190934105</v>
      </c>
      <c r="N25" s="160">
        <v>36.918195013936298</v>
      </c>
      <c r="O25" s="160">
        <v>29.22051691758455</v>
      </c>
      <c r="P25" s="160">
        <v>38.1060589650792</v>
      </c>
      <c r="Q25" s="160">
        <v>41.986575143306403</v>
      </c>
      <c r="R25" s="160">
        <v>42.915998088349099</v>
      </c>
      <c r="S25" s="160">
        <v>31.861006951772119</v>
      </c>
      <c r="T25" s="160">
        <v>47.668346112975399</v>
      </c>
      <c r="U25" s="160">
        <v>44.895436090267602</v>
      </c>
      <c r="V25" s="160">
        <v>88.574728050568496</v>
      </c>
      <c r="W25" s="160">
        <v>45.4214750817723</v>
      </c>
      <c r="X25" s="160">
        <v>46.0728122369988</v>
      </c>
      <c r="Y25" s="160">
        <v>74.980061750954306</v>
      </c>
      <c r="Z25" s="160">
        <v>54.176939234453997</v>
      </c>
      <c r="AA25" s="160">
        <v>35.266800511921694</v>
      </c>
      <c r="AB25" s="160">
        <v>31.680468704346868</v>
      </c>
      <c r="AC25" s="160">
        <v>46.193373080898702</v>
      </c>
      <c r="AD25" s="160">
        <v>51.086868575073503</v>
      </c>
      <c r="AE25" s="160">
        <v>50.991264873962194</v>
      </c>
      <c r="AF25" s="160">
        <v>58.1582833442545</v>
      </c>
      <c r="AG25" s="160">
        <v>57.470358003865499</v>
      </c>
      <c r="AH25" s="160">
        <v>60.046067457311203</v>
      </c>
      <c r="AI25" s="160">
        <v>70.284068371795243</v>
      </c>
      <c r="AJ25" s="160">
        <v>41.572012278415556</v>
      </c>
      <c r="AK25" s="160">
        <v>41.062566814393399</v>
      </c>
      <c r="AL25" s="160">
        <v>44.155544156988796</v>
      </c>
      <c r="AM25" s="160">
        <v>47.200073952574996</v>
      </c>
      <c r="AN25" s="160">
        <v>52.898241980684205</v>
      </c>
      <c r="AO25" s="160">
        <v>45.289803253626395</v>
      </c>
      <c r="AP25" s="160">
        <v>57.390391594943395</v>
      </c>
      <c r="AQ25" s="160">
        <v>56.351249561356703</v>
      </c>
      <c r="AR25" s="160">
        <v>55.665524722742504</v>
      </c>
      <c r="AS25" s="160">
        <v>48.381397189006201</v>
      </c>
      <c r="AT25" s="160">
        <v>59.281689722634596</v>
      </c>
      <c r="AU25" s="160">
        <v>70.985107909688693</v>
      </c>
      <c r="AV25" s="160">
        <v>65.371951431560305</v>
      </c>
      <c r="AW25" s="160">
        <v>92.531358181049995</v>
      </c>
      <c r="AX25" s="160">
        <f t="shared" si="5"/>
        <v>160.39817147310541</v>
      </c>
      <c r="AY25" s="160">
        <f t="shared" si="6"/>
        <v>228.88841752229899</v>
      </c>
      <c r="AZ25" s="160">
        <f t="shared" si="35"/>
        <v>109.64775393230266</v>
      </c>
      <c r="BA25" s="160">
        <f t="shared" si="36"/>
        <v>147.06000504889883</v>
      </c>
      <c r="BB25" s="160">
        <f t="shared" si="37"/>
        <v>152.22914911431923</v>
      </c>
      <c r="BC25" s="160">
        <f t="shared" si="38"/>
        <v>212.9995172055836</v>
      </c>
      <c r="BD25" s="160">
        <f t="shared" si="44"/>
        <v>220.65128830417939</v>
      </c>
      <c r="BE25" s="160">
        <f t="shared" si="45"/>
        <v>164.22751087224077</v>
      </c>
      <c r="BF25" s="160">
        <f t="shared" si="39"/>
        <v>226.6659736793934</v>
      </c>
      <c r="BG25" s="160">
        <f t="shared" si="40"/>
        <v>197.074191621593</v>
      </c>
      <c r="BH25" s="160">
        <f t="shared" si="41"/>
        <v>202.778510781829</v>
      </c>
      <c r="BI25" s="160">
        <f t="shared" si="2"/>
        <v>219.67986119573999</v>
      </c>
      <c r="FJ25" s="21" t="s">
        <v>203</v>
      </c>
      <c r="FL25" s="21" t="s">
        <v>204</v>
      </c>
    </row>
    <row r="26" spans="1:168" ht="20" customHeight="1">
      <c r="A26" s="29">
        <v>18</v>
      </c>
      <c r="B26" s="30" t="str">
        <f>IF('1'!$A$1=1,D26,F26)</f>
        <v>Фінляндія</v>
      </c>
      <c r="C26" s="31"/>
      <c r="D26" s="246" t="s">
        <v>27</v>
      </c>
      <c r="E26" s="247"/>
      <c r="F26" s="301" t="s">
        <v>97</v>
      </c>
      <c r="G26" s="393">
        <v>39.111372516334328</v>
      </c>
      <c r="H26" s="161">
        <v>45.124282050910402</v>
      </c>
      <c r="I26" s="161">
        <v>51.680975636919598</v>
      </c>
      <c r="J26" s="161">
        <v>49.393075933053105</v>
      </c>
      <c r="K26" s="160">
        <v>40.719452589698697</v>
      </c>
      <c r="L26" s="160">
        <v>42.981285740191502</v>
      </c>
      <c r="M26" s="160">
        <v>47.350002554940396</v>
      </c>
      <c r="N26" s="160">
        <v>50.615943900026409</v>
      </c>
      <c r="O26" s="160">
        <v>39.458224575408302</v>
      </c>
      <c r="P26" s="160">
        <v>51.221987342959594</v>
      </c>
      <c r="Q26" s="160">
        <v>52.526986756629597</v>
      </c>
      <c r="R26" s="160">
        <v>50.397317594209895</v>
      </c>
      <c r="S26" s="160">
        <v>62.803830859091299</v>
      </c>
      <c r="T26" s="160">
        <v>52.910270867648102</v>
      </c>
      <c r="U26" s="160">
        <v>62.952692115203099</v>
      </c>
      <c r="V26" s="160">
        <v>65.677707073769298</v>
      </c>
      <c r="W26" s="160">
        <v>50.457332071386404</v>
      </c>
      <c r="X26" s="160">
        <v>53.375012153067807</v>
      </c>
      <c r="Y26" s="160">
        <v>61.559624910821</v>
      </c>
      <c r="Z26" s="160">
        <v>61.9191086371994</v>
      </c>
      <c r="AA26" s="160">
        <v>53.7676553650861</v>
      </c>
      <c r="AB26" s="160">
        <v>46.471653652011298</v>
      </c>
      <c r="AC26" s="160">
        <v>48.3583434658374</v>
      </c>
      <c r="AD26" s="160">
        <v>54.736544313040596</v>
      </c>
      <c r="AE26" s="160">
        <v>48.188170369763597</v>
      </c>
      <c r="AF26" s="160">
        <v>62.378699420964097</v>
      </c>
      <c r="AG26" s="160">
        <v>66.639420132523497</v>
      </c>
      <c r="AH26" s="160">
        <v>72.042056734929702</v>
      </c>
      <c r="AI26" s="160">
        <v>37.40972419444708</v>
      </c>
      <c r="AJ26" s="160">
        <v>28.944118783567539</v>
      </c>
      <c r="AK26" s="160">
        <v>105.7121640299851</v>
      </c>
      <c r="AL26" s="160">
        <v>47.693843899448304</v>
      </c>
      <c r="AM26" s="160">
        <v>62.524150601353895</v>
      </c>
      <c r="AN26" s="160">
        <v>59.238656628530393</v>
      </c>
      <c r="AO26" s="160">
        <v>66.201232162779206</v>
      </c>
      <c r="AP26" s="160">
        <v>68.817084807781399</v>
      </c>
      <c r="AQ26" s="160">
        <v>41.032044397940496</v>
      </c>
      <c r="AR26" s="160">
        <v>53.379591932891302</v>
      </c>
      <c r="AS26" s="160">
        <v>51.996344105910204</v>
      </c>
      <c r="AT26" s="160">
        <v>69.44458822379579</v>
      </c>
      <c r="AU26" s="160">
        <v>47.533292962431801</v>
      </c>
      <c r="AV26" s="160">
        <v>78.237672932875498</v>
      </c>
      <c r="AW26" s="160">
        <v>85.377118247888603</v>
      </c>
      <c r="AX26" s="160">
        <f t="shared" si="5"/>
        <v>146.40798043674201</v>
      </c>
      <c r="AY26" s="160">
        <f t="shared" si="6"/>
        <v>211.14808414319589</v>
      </c>
      <c r="AZ26" s="160">
        <f>G26+H26+I26+J26</f>
        <v>185.30970613721743</v>
      </c>
      <c r="BA26" s="160">
        <f>K26+L26+M26+N26</f>
        <v>181.66668478485701</v>
      </c>
      <c r="BB26" s="160">
        <f>O26+P26+Q26+R26</f>
        <v>193.60451626920735</v>
      </c>
      <c r="BC26" s="160">
        <f>S26+T26+U26+V26</f>
        <v>244.34450091571182</v>
      </c>
      <c r="BD26" s="160">
        <f>W26+X26+Y26+Z26</f>
        <v>227.31107777247459</v>
      </c>
      <c r="BE26" s="160">
        <f>AA26+AB26+AC26+AD26</f>
        <v>203.3341967959754</v>
      </c>
      <c r="BF26" s="160">
        <f>AE26+AF26+AG26+AH26</f>
        <v>249.24834665818088</v>
      </c>
      <c r="BG26" s="160">
        <f>AI26+AJ26+AK26+AL26</f>
        <v>219.75985090744803</v>
      </c>
      <c r="BH26" s="160">
        <f t="shared" si="41"/>
        <v>256.78112420044488</v>
      </c>
      <c r="BI26" s="160">
        <f t="shared" si="2"/>
        <v>215.8525686605378</v>
      </c>
    </row>
    <row r="27" spans="1:168" ht="20" customHeight="1">
      <c r="A27" s="29">
        <v>19</v>
      </c>
      <c r="B27" s="30" t="str">
        <f>IF('1'!$A$1=1,D27,F27)</f>
        <v>Словенія</v>
      </c>
      <c r="C27" s="31"/>
      <c r="D27" s="246" t="s">
        <v>25</v>
      </c>
      <c r="E27" s="247"/>
      <c r="F27" s="301" t="s">
        <v>100</v>
      </c>
      <c r="G27" s="393">
        <v>24.349994209813939</v>
      </c>
      <c r="H27" s="161">
        <v>21.48893530491944</v>
      </c>
      <c r="I27" s="161">
        <v>29.129563556159262</v>
      </c>
      <c r="J27" s="161">
        <v>38.178059250691646</v>
      </c>
      <c r="K27" s="160">
        <v>23.23028537837223</v>
      </c>
      <c r="L27" s="160">
        <v>28.487630846906001</v>
      </c>
      <c r="M27" s="160">
        <v>27.678629055197824</v>
      </c>
      <c r="N27" s="160">
        <v>40.88828305779284</v>
      </c>
      <c r="O27" s="160">
        <v>29.019923627685451</v>
      </c>
      <c r="P27" s="160">
        <v>35.682974072040302</v>
      </c>
      <c r="Q27" s="160">
        <v>35.598630725887475</v>
      </c>
      <c r="R27" s="160">
        <v>48.610980311955302</v>
      </c>
      <c r="S27" s="160">
        <v>32.99614584445748</v>
      </c>
      <c r="T27" s="160">
        <v>36.065814349072895</v>
      </c>
      <c r="U27" s="160">
        <v>39.45959717880114</v>
      </c>
      <c r="V27" s="160">
        <v>49.286401835517708</v>
      </c>
      <c r="W27" s="160">
        <v>41.844150349297301</v>
      </c>
      <c r="X27" s="160">
        <v>50.835573091270703</v>
      </c>
      <c r="Y27" s="160">
        <v>54.7948618305076</v>
      </c>
      <c r="Z27" s="160">
        <v>68.082337918335597</v>
      </c>
      <c r="AA27" s="160">
        <v>55.49586470761956</v>
      </c>
      <c r="AB27" s="160">
        <v>36.343183496547532</v>
      </c>
      <c r="AC27" s="160">
        <v>59.303667076084494</v>
      </c>
      <c r="AD27" s="160">
        <v>66.795216863988912</v>
      </c>
      <c r="AE27" s="160">
        <v>50.607460774598898</v>
      </c>
      <c r="AF27" s="160">
        <v>56.458121387241299</v>
      </c>
      <c r="AG27" s="160">
        <v>62.424324644218402</v>
      </c>
      <c r="AH27" s="160">
        <v>72.022018478629704</v>
      </c>
      <c r="AI27" s="160">
        <v>51.505545030492002</v>
      </c>
      <c r="AJ27" s="160">
        <v>49.391953107474201</v>
      </c>
      <c r="AK27" s="160">
        <v>54.460794714411406</v>
      </c>
      <c r="AL27" s="160">
        <v>77.704572882661495</v>
      </c>
      <c r="AM27" s="160">
        <v>39.420762590514499</v>
      </c>
      <c r="AN27" s="160">
        <v>62.525748370502001</v>
      </c>
      <c r="AO27" s="160">
        <v>55.649042423830096</v>
      </c>
      <c r="AP27" s="160">
        <v>62.127564622422902</v>
      </c>
      <c r="AQ27" s="160">
        <v>56.370776578889704</v>
      </c>
      <c r="AR27" s="160">
        <v>58.319215104438697</v>
      </c>
      <c r="AS27" s="160">
        <v>56.856203785563096</v>
      </c>
      <c r="AT27" s="160">
        <v>70.938270148580699</v>
      </c>
      <c r="AU27" s="160">
        <v>64.421679061431391</v>
      </c>
      <c r="AV27" s="160">
        <v>58.609741243690905</v>
      </c>
      <c r="AW27" s="160">
        <v>58.325398909171895</v>
      </c>
      <c r="AX27" s="160">
        <f t="shared" si="5"/>
        <v>171.54619546889148</v>
      </c>
      <c r="AY27" s="160">
        <f t="shared" si="6"/>
        <v>181.35681921429421</v>
      </c>
      <c r="AZ27" s="160">
        <f t="shared" si="35"/>
        <v>113.14655232158428</v>
      </c>
      <c r="BA27" s="160">
        <f t="shared" si="36"/>
        <v>120.28482833826891</v>
      </c>
      <c r="BB27" s="160">
        <f t="shared" si="37"/>
        <v>148.91250873756854</v>
      </c>
      <c r="BC27" s="160">
        <f t="shared" si="38"/>
        <v>157.80795920784925</v>
      </c>
      <c r="BD27" s="160">
        <f t="shared" si="44"/>
        <v>215.55692318941124</v>
      </c>
      <c r="BE27" s="160">
        <f t="shared" si="45"/>
        <v>217.93793214424051</v>
      </c>
      <c r="BF27" s="160">
        <f t="shared" si="39"/>
        <v>241.51192528468829</v>
      </c>
      <c r="BG27" s="160">
        <f t="shared" si="40"/>
        <v>233.06286573503911</v>
      </c>
      <c r="BH27" s="160">
        <f t="shared" si="41"/>
        <v>219.72311800726951</v>
      </c>
      <c r="BI27" s="160">
        <f t="shared" si="2"/>
        <v>242.48446561747218</v>
      </c>
    </row>
    <row r="28" spans="1:168" ht="20" customHeight="1">
      <c r="A28" s="29">
        <v>20</v>
      </c>
      <c r="B28" s="30" t="str">
        <f>IF('1'!$A$1=1,D28,F28)</f>
        <v>Iрландія</v>
      </c>
      <c r="C28" s="31"/>
      <c r="D28" s="247" t="s">
        <v>8</v>
      </c>
      <c r="E28" s="247"/>
      <c r="F28" s="301" t="s">
        <v>96</v>
      </c>
      <c r="G28" s="393">
        <v>16.401975014030921</v>
      </c>
      <c r="H28" s="161">
        <v>17.520609552070191</v>
      </c>
      <c r="I28" s="161">
        <v>14.402316227553079</v>
      </c>
      <c r="J28" s="161">
        <v>19.1291219357228</v>
      </c>
      <c r="K28" s="160">
        <v>18.160389323470181</v>
      </c>
      <c r="L28" s="160">
        <v>19.44095882348039</v>
      </c>
      <c r="M28" s="160">
        <v>18.42380468773402</v>
      </c>
      <c r="N28" s="160">
        <v>20.249404828631171</v>
      </c>
      <c r="O28" s="160">
        <v>19.29698987574595</v>
      </c>
      <c r="P28" s="160">
        <v>23.919178024656379</v>
      </c>
      <c r="Q28" s="160">
        <v>24.679667796534218</v>
      </c>
      <c r="R28" s="160">
        <v>31.91454882371945</v>
      </c>
      <c r="S28" s="160">
        <v>27.22199597726425</v>
      </c>
      <c r="T28" s="160">
        <v>30.021582718959419</v>
      </c>
      <c r="U28" s="160">
        <v>31.785060235622304</v>
      </c>
      <c r="V28" s="160">
        <v>32.452518723085305</v>
      </c>
      <c r="W28" s="160">
        <v>33.641949296617703</v>
      </c>
      <c r="X28" s="160">
        <v>37.550515291966306</v>
      </c>
      <c r="Y28" s="160">
        <v>40.608592664317001</v>
      </c>
      <c r="Z28" s="160">
        <v>39.500488805726697</v>
      </c>
      <c r="AA28" s="160">
        <v>51.682794777598204</v>
      </c>
      <c r="AB28" s="160">
        <v>43.626711830649</v>
      </c>
      <c r="AC28" s="160">
        <v>43.1848456721617</v>
      </c>
      <c r="AD28" s="160">
        <v>45.153040755161697</v>
      </c>
      <c r="AE28" s="160">
        <v>39.143788944493018</v>
      </c>
      <c r="AF28" s="160">
        <v>45.820767203932398</v>
      </c>
      <c r="AG28" s="160">
        <v>53.135783577315905</v>
      </c>
      <c r="AH28" s="160">
        <v>58.039009325271607</v>
      </c>
      <c r="AI28" s="160">
        <v>34.332951753651862</v>
      </c>
      <c r="AJ28" s="160">
        <v>25.917211350832332</v>
      </c>
      <c r="AK28" s="160">
        <v>36.918199275790094</v>
      </c>
      <c r="AL28" s="160">
        <v>42.830540222108901</v>
      </c>
      <c r="AM28" s="160">
        <v>36.866383788765361</v>
      </c>
      <c r="AN28" s="160">
        <v>44.237310446330397</v>
      </c>
      <c r="AO28" s="160">
        <v>46.952523407376098</v>
      </c>
      <c r="AP28" s="160">
        <v>52.990921459044301</v>
      </c>
      <c r="AQ28" s="160">
        <v>46.175594562101097</v>
      </c>
      <c r="AR28" s="160">
        <v>51.863801867088995</v>
      </c>
      <c r="AS28" s="160">
        <v>63.150621366404607</v>
      </c>
      <c r="AT28" s="160">
        <v>65.945891288829898</v>
      </c>
      <c r="AU28" s="160">
        <v>55.084771678584801</v>
      </c>
      <c r="AV28" s="160">
        <v>52.436661855930204</v>
      </c>
      <c r="AW28" s="160">
        <v>56.978603121886394</v>
      </c>
      <c r="AX28" s="160">
        <f t="shared" si="5"/>
        <v>161.19001779559471</v>
      </c>
      <c r="AY28" s="160">
        <f t="shared" si="6"/>
        <v>164.50003665640139</v>
      </c>
      <c r="AZ28" s="160">
        <f t="shared" si="35"/>
        <v>67.454022729376987</v>
      </c>
      <c r="BA28" s="160">
        <f t="shared" si="36"/>
        <v>76.274557663315761</v>
      </c>
      <c r="BB28" s="160">
        <f t="shared" si="37"/>
        <v>99.810384520655987</v>
      </c>
      <c r="BC28" s="160">
        <f t="shared" si="38"/>
        <v>121.48115765493127</v>
      </c>
      <c r="BD28" s="160">
        <f t="shared" si="44"/>
        <v>151.30154605862771</v>
      </c>
      <c r="BE28" s="160">
        <f t="shared" si="45"/>
        <v>183.64739303557062</v>
      </c>
      <c r="BF28" s="160">
        <f t="shared" si="39"/>
        <v>196.13934905101291</v>
      </c>
      <c r="BG28" s="160">
        <f t="shared" si="40"/>
        <v>139.9989026023832</v>
      </c>
      <c r="BH28" s="160">
        <f t="shared" si="41"/>
        <v>181.04713910151617</v>
      </c>
      <c r="BI28" s="160">
        <f t="shared" si="2"/>
        <v>227.13590908442461</v>
      </c>
    </row>
    <row r="29" spans="1:168" ht="20" customHeight="1">
      <c r="A29" s="29">
        <v>21</v>
      </c>
      <c r="B29" s="30" t="str">
        <f>IF('1'!$A$1=1,D29,F29)</f>
        <v>Латвія</v>
      </c>
      <c r="C29" s="31"/>
      <c r="D29" s="246" t="s">
        <v>16</v>
      </c>
      <c r="E29" s="247"/>
      <c r="F29" s="301" t="s">
        <v>91</v>
      </c>
      <c r="G29" s="393">
        <v>13.426673955904279</v>
      </c>
      <c r="H29" s="161">
        <v>16.111964487028612</v>
      </c>
      <c r="I29" s="161">
        <v>19.469888009841817</v>
      </c>
      <c r="J29" s="161">
        <v>21.420116723674333</v>
      </c>
      <c r="K29" s="160">
        <v>20.269330882875899</v>
      </c>
      <c r="L29" s="160">
        <v>20.197402241851108</v>
      </c>
      <c r="M29" s="160">
        <v>25.644474636076772</v>
      </c>
      <c r="N29" s="160">
        <v>28.432925231523548</v>
      </c>
      <c r="O29" s="160">
        <v>24.032058485853469</v>
      </c>
      <c r="P29" s="160">
        <v>30.168248106276671</v>
      </c>
      <c r="Q29" s="160">
        <v>27.548713140270848</v>
      </c>
      <c r="R29" s="160">
        <v>38.410859491075179</v>
      </c>
      <c r="S29" s="160">
        <v>26.211294511258579</v>
      </c>
      <c r="T29" s="160">
        <v>29.364238610624128</v>
      </c>
      <c r="U29" s="160">
        <v>30.205819280662723</v>
      </c>
      <c r="V29" s="160">
        <v>36.968957137447518</v>
      </c>
      <c r="W29" s="160">
        <v>34.035486630468498</v>
      </c>
      <c r="X29" s="160">
        <v>32.990420601522082</v>
      </c>
      <c r="Y29" s="160">
        <v>32.687138286780666</v>
      </c>
      <c r="Z29" s="160">
        <v>41.291404524392</v>
      </c>
      <c r="AA29" s="160">
        <v>30.268364554395429</v>
      </c>
      <c r="AB29" s="160">
        <v>28.83963440893832</v>
      </c>
      <c r="AC29" s="160">
        <v>31.436952380746011</v>
      </c>
      <c r="AD29" s="160">
        <v>42.2956742105264</v>
      </c>
      <c r="AE29" s="160">
        <v>29.453444354574962</v>
      </c>
      <c r="AF29" s="160">
        <v>37.134702341639603</v>
      </c>
      <c r="AG29" s="160">
        <v>46.782640808416403</v>
      </c>
      <c r="AH29" s="160">
        <v>53.022291885082403</v>
      </c>
      <c r="AI29" s="160">
        <v>34.68108054461262</v>
      </c>
      <c r="AJ29" s="160">
        <v>37.040713052920381</v>
      </c>
      <c r="AK29" s="160">
        <v>65.194728527411698</v>
      </c>
      <c r="AL29" s="160">
        <v>80.586769945111001</v>
      </c>
      <c r="AM29" s="160">
        <v>60.563163134772296</v>
      </c>
      <c r="AN29" s="160">
        <v>59.231350154214098</v>
      </c>
      <c r="AO29" s="160">
        <v>53.161794139363906</v>
      </c>
      <c r="AP29" s="160">
        <v>93.286955579106305</v>
      </c>
      <c r="AQ29" s="160">
        <v>48.465675594481596</v>
      </c>
      <c r="AR29" s="160">
        <v>44.555624904471095</v>
      </c>
      <c r="AS29" s="160">
        <v>40.1111995173328</v>
      </c>
      <c r="AT29" s="160">
        <v>47.662949210845298</v>
      </c>
      <c r="AU29" s="160">
        <v>47.713941395859898</v>
      </c>
      <c r="AV29" s="160">
        <v>52.0059035154258</v>
      </c>
      <c r="AW29" s="160">
        <v>42.586918914194499</v>
      </c>
      <c r="AX29" s="160">
        <f t="shared" si="5"/>
        <v>133.13250001628549</v>
      </c>
      <c r="AY29" s="160">
        <f t="shared" si="6"/>
        <v>142.30676382548018</v>
      </c>
      <c r="AZ29" s="160">
        <f t="shared" si="35"/>
        <v>70.428643176449043</v>
      </c>
      <c r="BA29" s="160">
        <f t="shared" si="36"/>
        <v>94.54413299232732</v>
      </c>
      <c r="BB29" s="160">
        <f t="shared" si="37"/>
        <v>120.15987922347617</v>
      </c>
      <c r="BC29" s="160">
        <f t="shared" si="38"/>
        <v>122.75030953999294</v>
      </c>
      <c r="BD29" s="160">
        <f t="shared" si="44"/>
        <v>141.00445004316325</v>
      </c>
      <c r="BE29" s="160">
        <f t="shared" si="45"/>
        <v>132.84062555460616</v>
      </c>
      <c r="BF29" s="160">
        <f t="shared" ref="BF29" si="46">AE29+AF29+AG29+AH29</f>
        <v>166.39307938971336</v>
      </c>
      <c r="BG29" s="160">
        <f t="shared" si="40"/>
        <v>217.50329207005572</v>
      </c>
      <c r="BH29" s="160">
        <f t="shared" si="41"/>
        <v>266.24326300745662</v>
      </c>
      <c r="BI29" s="160">
        <f t="shared" si="2"/>
        <v>180.7954492271308</v>
      </c>
    </row>
    <row r="30" spans="1:168" ht="20" customHeight="1">
      <c r="A30" s="29">
        <v>22</v>
      </c>
      <c r="B30" s="30" t="str">
        <f>IF('1'!$A$1=1,D30,F30)</f>
        <v>Естонія</v>
      </c>
      <c r="C30" s="31"/>
      <c r="D30" s="246" t="s">
        <v>14</v>
      </c>
      <c r="E30" s="247"/>
      <c r="F30" s="301" t="s">
        <v>92</v>
      </c>
      <c r="G30" s="393">
        <v>20.473340244577759</v>
      </c>
      <c r="H30" s="161">
        <v>20.692308372809698</v>
      </c>
      <c r="I30" s="161">
        <v>13.492024223293539</v>
      </c>
      <c r="J30" s="161">
        <v>14.1764782284306</v>
      </c>
      <c r="K30" s="160">
        <v>14.80016958702377</v>
      </c>
      <c r="L30" s="160">
        <v>15.594217881112639</v>
      </c>
      <c r="M30" s="160">
        <v>14.434790492809769</v>
      </c>
      <c r="N30" s="160">
        <v>13.7333024961037</v>
      </c>
      <c r="O30" s="160">
        <v>14.33726062432258</v>
      </c>
      <c r="P30" s="160">
        <v>16.470875813461838</v>
      </c>
      <c r="Q30" s="160">
        <v>20.103716416151151</v>
      </c>
      <c r="R30" s="160">
        <v>20.297321484512381</v>
      </c>
      <c r="S30" s="160">
        <v>18.49844067695382</v>
      </c>
      <c r="T30" s="160">
        <v>19.65753278071309</v>
      </c>
      <c r="U30" s="160">
        <v>21.07967502665236</v>
      </c>
      <c r="V30" s="160">
        <v>19.364672591352623</v>
      </c>
      <c r="W30" s="160">
        <v>19.142113908168263</v>
      </c>
      <c r="X30" s="160">
        <v>25.163266118576068</v>
      </c>
      <c r="Y30" s="160">
        <v>42.846535261215024</v>
      </c>
      <c r="Z30" s="160">
        <v>37.892841759489997</v>
      </c>
      <c r="AA30" s="160">
        <v>36.950882232861645</v>
      </c>
      <c r="AB30" s="160">
        <v>47.840916751014205</v>
      </c>
      <c r="AC30" s="160">
        <v>35.9900465199743</v>
      </c>
      <c r="AD30" s="160">
        <v>33.933145078115864</v>
      </c>
      <c r="AE30" s="160">
        <v>30.57077178838103</v>
      </c>
      <c r="AF30" s="160">
        <v>38.291109390585603</v>
      </c>
      <c r="AG30" s="160">
        <v>35.75896148850552</v>
      </c>
      <c r="AH30" s="160">
        <v>35.724081281132896</v>
      </c>
      <c r="AI30" s="160">
        <v>20.157563826917908</v>
      </c>
      <c r="AJ30" s="160">
        <v>15.107517441329021</v>
      </c>
      <c r="AK30" s="160">
        <v>21.800501388854421</v>
      </c>
      <c r="AL30" s="160">
        <v>30.854447701454198</v>
      </c>
      <c r="AM30" s="160">
        <v>26.870985940696329</v>
      </c>
      <c r="AN30" s="160">
        <v>27.979539357241752</v>
      </c>
      <c r="AO30" s="160">
        <v>30.54074192938813</v>
      </c>
      <c r="AP30" s="160">
        <v>32.569031812865035</v>
      </c>
      <c r="AQ30" s="160">
        <v>30.292437522877233</v>
      </c>
      <c r="AR30" s="160">
        <v>27.940540356556951</v>
      </c>
      <c r="AS30" s="160">
        <v>25.528365133852308</v>
      </c>
      <c r="AT30" s="160">
        <v>28.348690330811429</v>
      </c>
      <c r="AU30" s="160">
        <v>25.169379180840913</v>
      </c>
      <c r="AV30" s="160">
        <v>34.777463315309703</v>
      </c>
      <c r="AW30" s="160">
        <v>28.523397947136829</v>
      </c>
      <c r="AX30" s="160">
        <f t="shared" si="5"/>
        <v>83.761343013286492</v>
      </c>
      <c r="AY30" s="160">
        <f t="shared" si="6"/>
        <v>88.470240443287452</v>
      </c>
      <c r="AZ30" s="160">
        <f t="shared" si="7"/>
        <v>68.834151069111599</v>
      </c>
      <c r="BA30" s="160">
        <f t="shared" si="8"/>
        <v>58.562480457049872</v>
      </c>
      <c r="BB30" s="160">
        <f t="shared" si="9"/>
        <v>71.209174338447951</v>
      </c>
      <c r="BC30" s="160">
        <f t="shared" si="10"/>
        <v>78.6003210756719</v>
      </c>
      <c r="BD30" s="160">
        <f t="shared" ref="BD30:BD36" si="47">W30+X30+Y30+Z30</f>
        <v>125.04475704744935</v>
      </c>
      <c r="BE30" s="160">
        <f t="shared" ref="BE30:BE36" si="48">AA30+AB30+AC30+AD30</f>
        <v>154.71499058196602</v>
      </c>
      <c r="BF30" s="160">
        <f t="shared" ref="BF30" si="49">AE30+AF30+AG30+AH30</f>
        <v>140.34492394860504</v>
      </c>
      <c r="BG30" s="160">
        <f t="shared" si="13"/>
        <v>87.92003035855555</v>
      </c>
      <c r="BH30" s="160">
        <f t="shared" si="14"/>
        <v>117.96029904019125</v>
      </c>
      <c r="BI30" s="160">
        <f t="shared" si="2"/>
        <v>112.11003334409793</v>
      </c>
      <c r="FJ30" s="21" t="s">
        <v>270</v>
      </c>
      <c r="FL30" s="21" t="s">
        <v>271</v>
      </c>
    </row>
    <row r="31" spans="1:168" ht="20" customHeight="1">
      <c r="A31" s="29">
        <v>23</v>
      </c>
      <c r="B31" s="30" t="str">
        <f>IF('1'!$A$1=1,D31,F31)</f>
        <v>Хорватія</v>
      </c>
      <c r="C31" s="31"/>
      <c r="D31" s="247" t="s">
        <v>29</v>
      </c>
      <c r="E31" s="247"/>
      <c r="F31" s="301" t="s">
        <v>98</v>
      </c>
      <c r="G31" s="393">
        <v>2.4789564853855599</v>
      </c>
      <c r="H31" s="161">
        <v>4.1848841095229403</v>
      </c>
      <c r="I31" s="161">
        <v>3.7615863401105596</v>
      </c>
      <c r="J31" s="161">
        <v>3.2382423474187236</v>
      </c>
      <c r="K31" s="160">
        <v>4.3222729506938302</v>
      </c>
      <c r="L31" s="160">
        <v>4.7441754373436105</v>
      </c>
      <c r="M31" s="160">
        <v>5.0376025012321399</v>
      </c>
      <c r="N31" s="160">
        <v>12.855366716833029</v>
      </c>
      <c r="O31" s="160">
        <v>4.8996855244234503</v>
      </c>
      <c r="P31" s="160">
        <v>8.0371969395269005</v>
      </c>
      <c r="Q31" s="160">
        <v>5.3302891470507499</v>
      </c>
      <c r="R31" s="160">
        <v>8.7943812652114914</v>
      </c>
      <c r="S31" s="160">
        <v>6.8472922160966601</v>
      </c>
      <c r="T31" s="160">
        <v>8.8552122635013095</v>
      </c>
      <c r="U31" s="160">
        <v>9.9819336864342212</v>
      </c>
      <c r="V31" s="160">
        <v>12.55217790641553</v>
      </c>
      <c r="W31" s="160">
        <v>7.8219588415202006</v>
      </c>
      <c r="X31" s="160">
        <v>13.544680101508739</v>
      </c>
      <c r="Y31" s="160">
        <v>10.389137403700769</v>
      </c>
      <c r="Z31" s="160">
        <v>14.300432216444388</v>
      </c>
      <c r="AA31" s="160">
        <v>10.570861192229259</v>
      </c>
      <c r="AB31" s="160">
        <v>15.874811035970989</v>
      </c>
      <c r="AC31" s="160">
        <v>9.2314783179508204</v>
      </c>
      <c r="AD31" s="160">
        <v>10.647705561261819</v>
      </c>
      <c r="AE31" s="160">
        <v>14.877669757827279</v>
      </c>
      <c r="AF31" s="160">
        <v>12.07444687766697</v>
      </c>
      <c r="AG31" s="160">
        <v>12.849649086885119</v>
      </c>
      <c r="AH31" s="160">
        <v>17.097753486076002</v>
      </c>
      <c r="AI31" s="160">
        <v>12.77174641491092</v>
      </c>
      <c r="AJ31" s="160">
        <v>12.95647157719166</v>
      </c>
      <c r="AK31" s="160">
        <v>20.395229543719871</v>
      </c>
      <c r="AL31" s="160">
        <v>18.392424648187149</v>
      </c>
      <c r="AM31" s="160">
        <v>9.8537884627370289</v>
      </c>
      <c r="AN31" s="160">
        <v>24.25062915534858</v>
      </c>
      <c r="AO31" s="160">
        <v>18.19969093256622</v>
      </c>
      <c r="AP31" s="160">
        <v>23.53552478161965</v>
      </c>
      <c r="AQ31" s="160">
        <v>15.10296172217304</v>
      </c>
      <c r="AR31" s="160">
        <v>23.6271426880608</v>
      </c>
      <c r="AS31" s="160">
        <v>35.465543779614364</v>
      </c>
      <c r="AT31" s="160">
        <v>29.627064328608732</v>
      </c>
      <c r="AU31" s="160">
        <v>21.963126829667722</v>
      </c>
      <c r="AV31" s="160">
        <v>20.067584038170541</v>
      </c>
      <c r="AW31" s="160">
        <v>15.654692553986109</v>
      </c>
      <c r="AX31" s="160">
        <f t="shared" si="5"/>
        <v>74.195648189848214</v>
      </c>
      <c r="AY31" s="160">
        <f t="shared" si="6"/>
        <v>57.685403421824375</v>
      </c>
      <c r="AZ31" s="160">
        <f>G31+H31+I31+J31</f>
        <v>13.663669282437784</v>
      </c>
      <c r="BA31" s="160">
        <f>K31+L31+M31+N31</f>
        <v>26.959417606102608</v>
      </c>
      <c r="BB31" s="160">
        <f>O31+P31+Q31+R31</f>
        <v>27.061552876212591</v>
      </c>
      <c r="BC31" s="160">
        <f>S31+T31+U31+V31</f>
        <v>38.236616072447717</v>
      </c>
      <c r="BD31" s="160">
        <f>W31+X31+Y31+Z31</f>
        <v>46.056208563174096</v>
      </c>
      <c r="BE31" s="160">
        <f>AA31+AB31+AC31+AD31</f>
        <v>46.324856107412884</v>
      </c>
      <c r="BF31" s="160">
        <f>AE31+AF31+AG31+AH31</f>
        <v>56.899519208455374</v>
      </c>
      <c r="BG31" s="160">
        <f t="shared" ref="BG31:BG36" si="50">AI31+AJ31+AK31+AL31</f>
        <v>64.515872184009595</v>
      </c>
      <c r="BH31" s="160">
        <f t="shared" si="14"/>
        <v>75.839633332271475</v>
      </c>
      <c r="BI31" s="160">
        <f t="shared" si="2"/>
        <v>103.82271251845694</v>
      </c>
    </row>
    <row r="32" spans="1:168" ht="20" customHeight="1">
      <c r="A32" s="29">
        <v>24</v>
      </c>
      <c r="B32" s="30" t="str">
        <f>IF('1'!$A$1=1,D32,F32)</f>
        <v>Люксембург</v>
      </c>
      <c r="C32" s="31"/>
      <c r="D32" s="246" t="s">
        <v>18</v>
      </c>
      <c r="E32" s="247"/>
      <c r="F32" s="301" t="s">
        <v>101</v>
      </c>
      <c r="G32" s="393">
        <v>12.31329528236474</v>
      </c>
      <c r="H32" s="161">
        <v>12.364789507403831</v>
      </c>
      <c r="I32" s="161">
        <v>6.3010907937593599</v>
      </c>
      <c r="J32" s="161">
        <v>20.6556484244974</v>
      </c>
      <c r="K32" s="160">
        <v>15.984371749581769</v>
      </c>
      <c r="L32" s="160">
        <v>12.031690642745229</v>
      </c>
      <c r="M32" s="160">
        <v>12.014399897682829</v>
      </c>
      <c r="N32" s="160">
        <v>14.956528527996451</v>
      </c>
      <c r="O32" s="160">
        <v>12.200698851375019</v>
      </c>
      <c r="P32" s="160">
        <v>14.70368179439653</v>
      </c>
      <c r="Q32" s="160">
        <v>17.277793552622448</v>
      </c>
      <c r="R32" s="160">
        <v>10.80307903527892</v>
      </c>
      <c r="S32" s="160">
        <v>16.630703213214648</v>
      </c>
      <c r="T32" s="160">
        <v>13.95160299138886</v>
      </c>
      <c r="U32" s="160">
        <v>17.698296830394479</v>
      </c>
      <c r="V32" s="160">
        <v>20.993530194172358</v>
      </c>
      <c r="W32" s="160">
        <v>16.035527143636049</v>
      </c>
      <c r="X32" s="160">
        <v>12.96901807746104</v>
      </c>
      <c r="Y32" s="160">
        <v>13.831029545601901</v>
      </c>
      <c r="Z32" s="160">
        <v>3.9029035383908797</v>
      </c>
      <c r="AA32" s="160">
        <v>3.8476376102669896</v>
      </c>
      <c r="AB32" s="160">
        <v>2.60057928087073</v>
      </c>
      <c r="AC32" s="160">
        <v>4.6488399587010605</v>
      </c>
      <c r="AD32" s="160">
        <v>3.411799250961689</v>
      </c>
      <c r="AE32" s="160">
        <v>3.3281627190745371</v>
      </c>
      <c r="AF32" s="160">
        <v>4.0762502253231601</v>
      </c>
      <c r="AG32" s="160">
        <v>5.1748310768719898</v>
      </c>
      <c r="AH32" s="160">
        <v>3.9903618906574394</v>
      </c>
      <c r="AI32" s="160">
        <v>2.6306869642420838</v>
      </c>
      <c r="AJ32" s="160">
        <v>1.7171116693087551</v>
      </c>
      <c r="AK32" s="160">
        <v>2.913938530300141</v>
      </c>
      <c r="AL32" s="160">
        <v>2.7293076744949873</v>
      </c>
      <c r="AM32" s="160">
        <v>3.0733298123266808</v>
      </c>
      <c r="AN32" s="160">
        <v>3.422849964729183</v>
      </c>
      <c r="AO32" s="160">
        <v>2.834967251308353</v>
      </c>
      <c r="AP32" s="160">
        <v>2.6713628277781649</v>
      </c>
      <c r="AQ32" s="160">
        <v>3.052223949959421</v>
      </c>
      <c r="AR32" s="160">
        <v>2.9533003592375002</v>
      </c>
      <c r="AS32" s="160">
        <v>4.3585261219548634</v>
      </c>
      <c r="AT32" s="160">
        <v>3.050322145288205</v>
      </c>
      <c r="AU32" s="160">
        <v>18.681422139882599</v>
      </c>
      <c r="AV32" s="160">
        <v>17.135941177038049</v>
      </c>
      <c r="AW32" s="160">
        <v>16.018684196678471</v>
      </c>
      <c r="AX32" s="160">
        <f t="shared" si="5"/>
        <v>10.364050431151785</v>
      </c>
      <c r="AY32" s="160">
        <f t="shared" si="6"/>
        <v>51.836047513599119</v>
      </c>
      <c r="AZ32" s="160">
        <f>G32+H32+I32+J32</f>
        <v>51.634824008025333</v>
      </c>
      <c r="BA32" s="160">
        <f>K32+L32+M32+N32</f>
        <v>54.986990818006277</v>
      </c>
      <c r="BB32" s="160">
        <f>O32+P32+Q32+R32</f>
        <v>54.985253233672914</v>
      </c>
      <c r="BC32" s="160">
        <f>S32+T32+U32+V32</f>
        <v>69.274133229170346</v>
      </c>
      <c r="BD32" s="160">
        <f>W32+X32+Y32+Z32</f>
        <v>46.73847830508987</v>
      </c>
      <c r="BE32" s="160">
        <f>AA32+AB32+AC32+AD32</f>
        <v>14.508856100800468</v>
      </c>
      <c r="BF32" s="160">
        <f>AE32+AF32+AG32+AH32</f>
        <v>16.569605911927127</v>
      </c>
      <c r="BG32" s="160">
        <f t="shared" si="50"/>
        <v>9.9910448383459673</v>
      </c>
      <c r="BH32" s="160">
        <f>AM32+AN32+AO32+AP32</f>
        <v>12.002509856142382</v>
      </c>
      <c r="BI32" s="160">
        <f t="shared" si="2"/>
        <v>13.414372576439991</v>
      </c>
    </row>
    <row r="33" spans="1:178" ht="20" customHeight="1">
      <c r="A33" s="29">
        <v>25</v>
      </c>
      <c r="B33" s="30" t="str">
        <f>IF('1'!$A$1=1,D33,F33)</f>
        <v>Португалія</v>
      </c>
      <c r="C33" s="31"/>
      <c r="D33" s="246" t="s">
        <v>23</v>
      </c>
      <c r="E33" s="247"/>
      <c r="F33" s="301" t="s">
        <v>90</v>
      </c>
      <c r="G33" s="393">
        <v>7.2488726133290005</v>
      </c>
      <c r="H33" s="161">
        <v>7.3769373198115797</v>
      </c>
      <c r="I33" s="161">
        <v>7.6914159263261999</v>
      </c>
      <c r="J33" s="161">
        <v>7.2946069081805405</v>
      </c>
      <c r="K33" s="160">
        <v>8.6874226893344186</v>
      </c>
      <c r="L33" s="160">
        <v>6.4845194004529496</v>
      </c>
      <c r="M33" s="160">
        <v>9.7685271399281906</v>
      </c>
      <c r="N33" s="160">
        <v>7.2389462099513597</v>
      </c>
      <c r="O33" s="160">
        <v>8.1845966227954108</v>
      </c>
      <c r="P33" s="160">
        <v>8.8832854195806092</v>
      </c>
      <c r="Q33" s="160">
        <v>11.23183525375072</v>
      </c>
      <c r="R33" s="160">
        <v>11.358846505284831</v>
      </c>
      <c r="S33" s="160">
        <v>9.8725319293296803</v>
      </c>
      <c r="T33" s="160">
        <v>9.8078714419128303</v>
      </c>
      <c r="U33" s="160">
        <v>10.24436524921696</v>
      </c>
      <c r="V33" s="160">
        <v>9.6371425437015699</v>
      </c>
      <c r="W33" s="160">
        <v>12.04017815009362</v>
      </c>
      <c r="X33" s="160">
        <v>10.22155647440993</v>
      </c>
      <c r="Y33" s="160">
        <v>14.892018985267981</v>
      </c>
      <c r="Z33" s="160">
        <v>19.194982552612348</v>
      </c>
      <c r="AA33" s="160">
        <v>11.592144626547679</v>
      </c>
      <c r="AB33" s="160">
        <v>8.5548251645806506</v>
      </c>
      <c r="AC33" s="160">
        <v>13.38870950858561</v>
      </c>
      <c r="AD33" s="160">
        <v>15.954528831888151</v>
      </c>
      <c r="AE33" s="160">
        <v>15.4364499334231</v>
      </c>
      <c r="AF33" s="160">
        <v>15.788051675430919</v>
      </c>
      <c r="AG33" s="160">
        <v>15.472454627553979</v>
      </c>
      <c r="AH33" s="160">
        <v>16.46909939320043</v>
      </c>
      <c r="AI33" s="160">
        <v>12.30232881742222</v>
      </c>
      <c r="AJ33" s="160">
        <v>7.1756751068896198</v>
      </c>
      <c r="AK33" s="160">
        <v>12.847686716828109</v>
      </c>
      <c r="AL33" s="160">
        <v>16.788248833212332</v>
      </c>
      <c r="AM33" s="160">
        <v>17.009810413594373</v>
      </c>
      <c r="AN33" s="160">
        <v>12.831253392475279</v>
      </c>
      <c r="AO33" s="160">
        <v>12.860464245473601</v>
      </c>
      <c r="AP33" s="160">
        <v>14.864473508134921</v>
      </c>
      <c r="AQ33" s="160">
        <v>14.50086546895696</v>
      </c>
      <c r="AR33" s="160">
        <v>15.9298767245244</v>
      </c>
      <c r="AS33" s="160">
        <v>15.836066274877968</v>
      </c>
      <c r="AT33" s="160">
        <v>18.63034579403223</v>
      </c>
      <c r="AU33" s="160">
        <v>1.8252437499576342</v>
      </c>
      <c r="AV33" s="160">
        <v>35.450854915228831</v>
      </c>
      <c r="AW33" s="160">
        <v>2.119069514194313</v>
      </c>
      <c r="AX33" s="160">
        <f t="shared" si="5"/>
        <v>46.266808468359329</v>
      </c>
      <c r="AY33" s="160">
        <f t="shared" si="6"/>
        <v>39.395168179380782</v>
      </c>
      <c r="AZ33" s="160">
        <f>G33+H33+I33+J33</f>
        <v>29.611832767647321</v>
      </c>
      <c r="BA33" s="160">
        <f>K33+L33+M33+N33</f>
        <v>32.179415439666919</v>
      </c>
      <c r="BB33" s="160">
        <f>O33+P33+Q33+R33</f>
        <v>39.658563801411574</v>
      </c>
      <c r="BC33" s="160">
        <f>S33+T33+U33+V33</f>
        <v>39.561911164161046</v>
      </c>
      <c r="BD33" s="160">
        <f>W33+X33+Y33+Z33</f>
        <v>56.348736162383872</v>
      </c>
      <c r="BE33" s="160">
        <f>AA33+AB33+AC33+AD33</f>
        <v>49.490208131602088</v>
      </c>
      <c r="BF33" s="160">
        <f>AE33+AF33+AG33+AH33</f>
        <v>63.166055629608429</v>
      </c>
      <c r="BG33" s="160">
        <f t="shared" si="50"/>
        <v>49.113939474352279</v>
      </c>
      <c r="BH33" s="160">
        <f>AM33+AN33+AO33+AP33</f>
        <v>57.56600155967817</v>
      </c>
      <c r="BI33" s="160">
        <f t="shared" si="2"/>
        <v>64.897154262391552</v>
      </c>
    </row>
    <row r="34" spans="1:178" ht="20" customHeight="1">
      <c r="A34" s="29">
        <v>26</v>
      </c>
      <c r="B34" s="30" t="str">
        <f>IF('1'!$A$1=1,D34,F34)</f>
        <v>Кіпр</v>
      </c>
      <c r="C34" s="31"/>
      <c r="D34" s="246" t="s">
        <v>15</v>
      </c>
      <c r="E34" s="247"/>
      <c r="F34" s="301" t="s">
        <v>94</v>
      </c>
      <c r="G34" s="393">
        <v>4.0399559006199501</v>
      </c>
      <c r="H34" s="161">
        <v>4.0100626429391211</v>
      </c>
      <c r="I34" s="161">
        <v>2.8467359432941661</v>
      </c>
      <c r="J34" s="161">
        <v>4.3678670382936797</v>
      </c>
      <c r="K34" s="160">
        <v>3.2657938033886005</v>
      </c>
      <c r="L34" s="160">
        <v>4.0374357047321521</v>
      </c>
      <c r="M34" s="160">
        <v>7.1994802418349702</v>
      </c>
      <c r="N34" s="160">
        <v>5.424291575226472</v>
      </c>
      <c r="O34" s="160">
        <v>7.09541735380723</v>
      </c>
      <c r="P34" s="160">
        <v>2.9125985541692172</v>
      </c>
      <c r="Q34" s="160">
        <v>2.7793497509030543</v>
      </c>
      <c r="R34" s="160">
        <v>5.5069703943173103</v>
      </c>
      <c r="S34" s="160">
        <v>3.5218654880887881</v>
      </c>
      <c r="T34" s="160">
        <v>4.7642132505683401</v>
      </c>
      <c r="U34" s="160">
        <v>5.3374352816547521</v>
      </c>
      <c r="V34" s="160">
        <v>5.8119900429124307</v>
      </c>
      <c r="W34" s="160">
        <v>4.2874086357442192</v>
      </c>
      <c r="X34" s="160">
        <v>4.84697207903264</v>
      </c>
      <c r="Y34" s="160">
        <v>4.9104981734848998</v>
      </c>
      <c r="Z34" s="160">
        <v>6.6780858701944199</v>
      </c>
      <c r="AA34" s="160">
        <v>2.8258983791786099</v>
      </c>
      <c r="AB34" s="160">
        <v>1.7287196628978339</v>
      </c>
      <c r="AC34" s="160">
        <v>3.8501967264922987</v>
      </c>
      <c r="AD34" s="160">
        <v>7.9643410498125498</v>
      </c>
      <c r="AE34" s="160">
        <v>4.292313913922742</v>
      </c>
      <c r="AF34" s="160">
        <v>4.56912921653384</v>
      </c>
      <c r="AG34" s="160">
        <v>8.1655749943785167</v>
      </c>
      <c r="AH34" s="160">
        <v>15.477706225349301</v>
      </c>
      <c r="AI34" s="160">
        <v>3</v>
      </c>
      <c r="AJ34" s="160">
        <v>1</v>
      </c>
      <c r="AK34" s="160">
        <v>6.8372004158398898</v>
      </c>
      <c r="AL34" s="160">
        <v>3.1902405336664614</v>
      </c>
      <c r="AM34" s="160">
        <v>2.8248472224286392</v>
      </c>
      <c r="AN34" s="160">
        <v>4.9236397148151569</v>
      </c>
      <c r="AO34" s="160">
        <v>31.171974999694271</v>
      </c>
      <c r="AP34" s="160">
        <v>5.3270064568697171</v>
      </c>
      <c r="AQ34" s="160">
        <v>5.1838919314761718</v>
      </c>
      <c r="AR34" s="160">
        <v>25.784546090660211</v>
      </c>
      <c r="AS34" s="160">
        <v>40.958466541000398</v>
      </c>
      <c r="AT34" s="160">
        <v>2.5551372872552891</v>
      </c>
      <c r="AU34" s="160">
        <v>2.248417966266564</v>
      </c>
      <c r="AV34" s="160">
        <v>2.4384599654129158</v>
      </c>
      <c r="AW34" s="160">
        <v>3.3036759922608496</v>
      </c>
      <c r="AX34" s="160">
        <f t="shared" si="5"/>
        <v>71.926904563136787</v>
      </c>
      <c r="AY34" s="160">
        <f t="shared" si="6"/>
        <v>7.9905539239403289</v>
      </c>
      <c r="AZ34" s="160">
        <f>G34+H34+I34+J34</f>
        <v>15.264621525146916</v>
      </c>
      <c r="BA34" s="160">
        <f>K34+L34+M34+N34</f>
        <v>19.927001325182196</v>
      </c>
      <c r="BB34" s="160">
        <f>O34+P34+Q34+R34</f>
        <v>18.294336053196812</v>
      </c>
      <c r="BC34" s="160">
        <f>S34+T34+U34+V34</f>
        <v>19.435504063224311</v>
      </c>
      <c r="BD34" s="160">
        <f>W34+X34+Y34+Z34</f>
        <v>20.722964758456179</v>
      </c>
      <c r="BE34" s="160">
        <f>AA34+AB34+AC34+AD34</f>
        <v>16.369155818381291</v>
      </c>
      <c r="BF34" s="160">
        <f>AE34+AF34+AG34+AH34</f>
        <v>32.504724350184404</v>
      </c>
      <c r="BG34" s="160">
        <f t="shared" si="50"/>
        <v>14.027440949506351</v>
      </c>
      <c r="BH34" s="160">
        <f>AM34+AN34+AO34+AP34</f>
        <v>44.247468393807786</v>
      </c>
      <c r="BI34" s="160">
        <f t="shared" si="2"/>
        <v>74.482041850392079</v>
      </c>
    </row>
    <row r="35" spans="1:178" ht="20" customHeight="1">
      <c r="A35" s="370">
        <v>27</v>
      </c>
      <c r="B35" s="219" t="str">
        <f>IF('1'!$A$1=1,D35,F35)</f>
        <v>Мальта</v>
      </c>
      <c r="C35" s="31"/>
      <c r="D35" s="246" t="s">
        <v>19</v>
      </c>
      <c r="E35" s="247"/>
      <c r="F35" s="301" t="s">
        <v>99</v>
      </c>
      <c r="G35" s="417">
        <v>1.0339194118986934</v>
      </c>
      <c r="H35" s="345">
        <v>3.0623744892091822</v>
      </c>
      <c r="I35" s="345">
        <v>3.2318444223399592</v>
      </c>
      <c r="J35" s="345">
        <v>3.1174594756227041</v>
      </c>
      <c r="K35" s="418">
        <v>1.1528785504682939</v>
      </c>
      <c r="L35" s="418">
        <v>1.3846088357388271</v>
      </c>
      <c r="M35" s="418">
        <v>0.68593674127991111</v>
      </c>
      <c r="N35" s="418">
        <v>1.8164849611577281</v>
      </c>
      <c r="O35" s="418">
        <v>1.246134875533786</v>
      </c>
      <c r="P35" s="418">
        <v>0.8993182315000271</v>
      </c>
      <c r="Q35" s="418">
        <v>1.512828041261564</v>
      </c>
      <c r="R35" s="418">
        <v>1.295187726696039</v>
      </c>
      <c r="S35" s="418">
        <v>0.77012064236837396</v>
      </c>
      <c r="T35" s="418">
        <v>0.89938801637093091</v>
      </c>
      <c r="U35" s="418">
        <v>1.229401499924534</v>
      </c>
      <c r="V35" s="418">
        <v>0.80646489647870889</v>
      </c>
      <c r="W35" s="418">
        <v>0.83622664402981095</v>
      </c>
      <c r="X35" s="418">
        <v>0.61849828557645503</v>
      </c>
      <c r="Y35" s="418">
        <v>1</v>
      </c>
      <c r="Z35" s="418">
        <v>1.7613030387258188</v>
      </c>
      <c r="AA35" s="418">
        <v>1.110977161947458</v>
      </c>
      <c r="AB35" s="418">
        <v>2.4509250121865822</v>
      </c>
      <c r="AC35" s="418">
        <v>4</v>
      </c>
      <c r="AD35" s="418">
        <v>4.5692448357991147</v>
      </c>
      <c r="AE35" s="211">
        <v>87.819809620769902</v>
      </c>
      <c r="AF35" s="419">
        <v>2.6120654730147659</v>
      </c>
      <c r="AG35" s="419">
        <v>2.1385538185533877</v>
      </c>
      <c r="AH35" s="419">
        <v>2.8419633477519382</v>
      </c>
      <c r="AI35" s="419">
        <v>1.8830536637611019</v>
      </c>
      <c r="AJ35" s="419">
        <v>2.013660512157653</v>
      </c>
      <c r="AK35" s="419">
        <v>2.5124074434657979</v>
      </c>
      <c r="AL35" s="419">
        <v>1.163887549230106</v>
      </c>
      <c r="AM35" s="419">
        <v>0.89349384032504897</v>
      </c>
      <c r="AN35" s="419">
        <v>1.6835923362461389</v>
      </c>
      <c r="AO35" s="419">
        <v>2.4785223085382233</v>
      </c>
      <c r="AP35" s="419">
        <v>2.1601819941570262</v>
      </c>
      <c r="AQ35" s="419">
        <v>2.8734883283819319</v>
      </c>
      <c r="AR35" s="419">
        <v>2.5609292894330511</v>
      </c>
      <c r="AS35" s="419">
        <v>2.8564118657936799</v>
      </c>
      <c r="AT35" s="419">
        <v>2.2463468664527619</v>
      </c>
      <c r="AU35" s="419">
        <v>2.1912372081349138</v>
      </c>
      <c r="AV35" s="419">
        <v>1.9891656178134771</v>
      </c>
      <c r="AW35" s="419">
        <v>3.1389829065298427</v>
      </c>
      <c r="AX35" s="418">
        <f t="shared" si="5"/>
        <v>8.2908294836086629</v>
      </c>
      <c r="AY35" s="418">
        <f t="shared" si="6"/>
        <v>7.3193857324782341</v>
      </c>
      <c r="AZ35" s="418">
        <f>G35+H35+I35+J35</f>
        <v>10.445597799070539</v>
      </c>
      <c r="BA35" s="418">
        <f>K35+L35+M35+N35</f>
        <v>5.0399090886447606</v>
      </c>
      <c r="BB35" s="418">
        <f>O35+P35+Q35+R35</f>
        <v>4.9534688749914162</v>
      </c>
      <c r="BC35" s="418">
        <f>S35+T35+U35+V35</f>
        <v>3.7053750551425475</v>
      </c>
      <c r="BD35" s="418">
        <f>W35+X35+Y35+Z35</f>
        <v>4.2160279683320852</v>
      </c>
      <c r="BE35" s="418">
        <f>AA35+AB35+AC35+AD35</f>
        <v>12.131147009933155</v>
      </c>
      <c r="BF35" s="418">
        <f>AE35+AF35+AG35+AH35</f>
        <v>95.412392260090002</v>
      </c>
      <c r="BG35" s="418">
        <f t="shared" si="50"/>
        <v>7.573009168614659</v>
      </c>
      <c r="BH35" s="418">
        <f>AM35+AN35+AO35+AP35</f>
        <v>7.2157904792664382</v>
      </c>
      <c r="BI35" s="418">
        <f t="shared" si="2"/>
        <v>10.537176350061426</v>
      </c>
      <c r="FJ35" s="21" t="s">
        <v>152</v>
      </c>
      <c r="FL35" s="21" t="s">
        <v>153</v>
      </c>
    </row>
    <row r="36" spans="1:178" s="40" customFormat="1" ht="47.4" customHeight="1">
      <c r="A36" s="395"/>
      <c r="B36" s="394" t="str">
        <f>IF('1'!$A$1=1,D36,F36)</f>
        <v>Довідково: Сполучене Королівство Великої Британії та Північної Ірландії</v>
      </c>
      <c r="C36" s="369"/>
      <c r="D36" s="257" t="s">
        <v>211</v>
      </c>
      <c r="E36" s="257"/>
      <c r="F36" s="257" t="s">
        <v>212</v>
      </c>
      <c r="G36" s="415">
        <v>175.6065142127074</v>
      </c>
      <c r="H36" s="416">
        <v>116.7024706371792</v>
      </c>
      <c r="I36" s="416">
        <v>90.282283293475203</v>
      </c>
      <c r="J36" s="416">
        <v>108.87521782774471</v>
      </c>
      <c r="K36" s="416">
        <v>178.2999007291121</v>
      </c>
      <c r="L36" s="416">
        <v>101.4507261195198</v>
      </c>
      <c r="M36" s="416">
        <v>121.8818601875081</v>
      </c>
      <c r="N36" s="416">
        <v>220.2582239170718</v>
      </c>
      <c r="O36" s="416">
        <v>184.01264349449681</v>
      </c>
      <c r="P36" s="416">
        <v>166.42796166291259</v>
      </c>
      <c r="Q36" s="416">
        <v>152.1809166329561</v>
      </c>
      <c r="R36" s="416">
        <v>181.87797336192</v>
      </c>
      <c r="S36" s="416">
        <v>151.82611961845399</v>
      </c>
      <c r="T36" s="416">
        <v>186.94749109437518</v>
      </c>
      <c r="U36" s="416">
        <v>185.99006488391109</v>
      </c>
      <c r="V36" s="416">
        <v>213.28762308115262</v>
      </c>
      <c r="W36" s="416">
        <v>169.83928306605162</v>
      </c>
      <c r="X36" s="416">
        <v>156.65084004129238</v>
      </c>
      <c r="Y36" s="416">
        <v>159.59497882086569</v>
      </c>
      <c r="Z36" s="416">
        <v>187.81965426352912</v>
      </c>
      <c r="AA36" s="416">
        <v>161.26670817713102</v>
      </c>
      <c r="AB36" s="416">
        <v>115.82229172554591</v>
      </c>
      <c r="AC36" s="416">
        <v>148.7034389602974</v>
      </c>
      <c r="AD36" s="416">
        <v>199.66462440946958</v>
      </c>
      <c r="AE36" s="416">
        <v>190.3723704065888</v>
      </c>
      <c r="AF36" s="416">
        <v>208.83396338838003</v>
      </c>
      <c r="AG36" s="416">
        <v>218.1271567976986</v>
      </c>
      <c r="AH36" s="416">
        <v>320.75252181645669</v>
      </c>
      <c r="AI36" s="416">
        <v>193.82766850295511</v>
      </c>
      <c r="AJ36" s="416">
        <v>122.02406497430431</v>
      </c>
      <c r="AK36" s="416">
        <v>165.01582874933101</v>
      </c>
      <c r="AL36" s="416">
        <v>232.50656021929092</v>
      </c>
      <c r="AM36" s="416">
        <v>239.33272862110988</v>
      </c>
      <c r="AN36" s="416">
        <v>256.11437637560442</v>
      </c>
      <c r="AO36" s="416">
        <v>241.52628269419739</v>
      </c>
      <c r="AP36" s="416">
        <v>264.30989558601414</v>
      </c>
      <c r="AQ36" s="416">
        <v>254.62476628147419</v>
      </c>
      <c r="AR36" s="416">
        <v>296.51923024176978</v>
      </c>
      <c r="AS36" s="416">
        <v>258.26208814358029</v>
      </c>
      <c r="AT36" s="416">
        <v>357.13659336513302</v>
      </c>
      <c r="AU36" s="416">
        <v>326.8710093733049</v>
      </c>
      <c r="AV36" s="416">
        <v>349.25890917770801</v>
      </c>
      <c r="AW36" s="416">
        <v>284.38909452836958</v>
      </c>
      <c r="AX36" s="416">
        <f t="shared" si="5"/>
        <v>809.4060846668242</v>
      </c>
      <c r="AY36" s="416">
        <f t="shared" si="6"/>
        <v>960.51901307938249</v>
      </c>
      <c r="AZ36" s="416">
        <f t="shared" si="7"/>
        <v>491.46648597110652</v>
      </c>
      <c r="BA36" s="416">
        <f t="shared" si="8"/>
        <v>621.89071095321174</v>
      </c>
      <c r="BB36" s="416">
        <f t="shared" si="9"/>
        <v>684.49949515228559</v>
      </c>
      <c r="BC36" s="416">
        <f t="shared" si="10"/>
        <v>738.05129867789287</v>
      </c>
      <c r="BD36" s="416">
        <f t="shared" si="47"/>
        <v>673.9047561917389</v>
      </c>
      <c r="BE36" s="416">
        <f t="shared" si="48"/>
        <v>625.45706327244397</v>
      </c>
      <c r="BF36" s="416">
        <f t="shared" ref="BF36" si="51">AE36+AF36+AG36+AH36</f>
        <v>938.08601240912412</v>
      </c>
      <c r="BG36" s="416">
        <f t="shared" si="50"/>
        <v>713.37412244588131</v>
      </c>
      <c r="BH36" s="416">
        <f>AM36+AN36+AO36+AP36</f>
        <v>1001.2832832769259</v>
      </c>
      <c r="BI36" s="416">
        <f t="shared" si="2"/>
        <v>1166.5426780319572</v>
      </c>
      <c r="BJ36" s="127"/>
      <c r="BK36" s="185"/>
      <c r="BL36" s="185"/>
      <c r="B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  <c r="DY36" s="185"/>
      <c r="DZ36" s="185"/>
      <c r="EA36" s="185"/>
      <c r="EB36" s="185"/>
      <c r="EC36" s="185"/>
      <c r="ED36" s="185"/>
      <c r="EE36" s="185"/>
      <c r="EF36" s="185"/>
      <c r="EG36" s="185"/>
      <c r="EH36" s="185"/>
      <c r="EI36" s="185"/>
      <c r="EJ36" s="185"/>
      <c r="EK36" s="185"/>
      <c r="EL36" s="185"/>
      <c r="EM36" s="185"/>
      <c r="EN36" s="185"/>
      <c r="EO36" s="185"/>
      <c r="EP36" s="185"/>
      <c r="EQ36" s="185"/>
      <c r="ER36" s="185"/>
      <c r="ES36" s="185"/>
      <c r="ET36" s="185"/>
      <c r="EU36" s="185"/>
      <c r="FD36" s="185"/>
      <c r="FE36" s="185"/>
      <c r="FF36" s="185"/>
      <c r="FG36" s="185"/>
      <c r="FH36" s="185"/>
      <c r="FI36" s="185"/>
      <c r="FJ36" s="185" t="s">
        <v>272</v>
      </c>
      <c r="FK36" s="185"/>
      <c r="FL36" s="185" t="s">
        <v>273</v>
      </c>
      <c r="FM36" s="185"/>
      <c r="FN36" s="185"/>
      <c r="FO36" s="185"/>
      <c r="FP36" s="185"/>
      <c r="FQ36" s="185"/>
      <c r="FR36" s="185"/>
      <c r="FS36" s="185"/>
      <c r="FT36" s="185"/>
      <c r="FU36" s="185"/>
      <c r="FV36" s="185"/>
    </row>
    <row r="37" spans="1:178" ht="18" customHeight="1">
      <c r="A37" s="14" t="str">
        <f>IF('1'!$A$1=1,C37,E37)</f>
        <v>*За даними Державної служби статистики України</v>
      </c>
      <c r="B37" s="38"/>
      <c r="C37" s="252" t="s">
        <v>165</v>
      </c>
      <c r="D37" s="258"/>
      <c r="E37" s="259" t="s">
        <v>74</v>
      </c>
      <c r="F37" s="106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</row>
    <row r="38" spans="1:178" ht="13">
      <c r="A38" s="12" t="str">
        <f>IF('1'!$A$1=1,C38,E38)</f>
        <v>Примітки:</v>
      </c>
      <c r="B38" s="33"/>
      <c r="C38" s="260" t="s">
        <v>170</v>
      </c>
      <c r="D38" s="261"/>
      <c r="E38" s="262" t="s">
        <v>171</v>
      </c>
      <c r="F38" s="35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</row>
    <row r="39" spans="1:178" s="38" customFormat="1" ht="14.25" customHeight="1">
      <c r="A39" s="51" t="str">
        <f>IF('1'!$A$1=1,C39,E39)</f>
        <v xml:space="preserve">  З 2014 року дані подаються без урахування тимчасово окупованої російською федерацією території України.</v>
      </c>
      <c r="B39" s="39"/>
      <c r="C39" s="253" t="s">
        <v>335</v>
      </c>
      <c r="D39" s="263"/>
      <c r="E39" s="296" t="s">
        <v>336</v>
      </c>
      <c r="F39" s="108"/>
      <c r="G39" s="41"/>
      <c r="H39" s="41"/>
      <c r="I39" s="42"/>
      <c r="J39" s="42"/>
      <c r="K39" s="42"/>
      <c r="L39" s="42"/>
      <c r="M39" s="42"/>
      <c r="N39" s="4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397"/>
      <c r="BK39" s="45"/>
      <c r="BL39" s="232"/>
      <c r="B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</row>
    <row r="40" spans="1:178" ht="17.399999999999999" customHeight="1">
      <c r="A40" s="142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254" t="s">
        <v>213</v>
      </c>
      <c r="D40" s="255"/>
      <c r="E40" s="254"/>
      <c r="F40" s="254" t="s">
        <v>214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</row>
    <row r="41" spans="1:178">
      <c r="A41" s="14" t="str">
        <f>IF('1'!$A$1=1,C41,E41)</f>
        <v xml:space="preserve">  В окремих випадках сума складових може не дорівнювати підсумку у зв’язку з округленням даних.</v>
      </c>
      <c r="C41" s="252" t="s">
        <v>261</v>
      </c>
      <c r="D41" s="252"/>
      <c r="E41" s="252" t="s">
        <v>230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</row>
  </sheetData>
  <mergeCells count="26">
    <mergeCell ref="F5:F6"/>
    <mergeCell ref="S5:V5"/>
    <mergeCell ref="O5:R5"/>
    <mergeCell ref="W5:Z5"/>
    <mergeCell ref="AA5:AD5"/>
    <mergeCell ref="A5:A6"/>
    <mergeCell ref="B5:B6"/>
    <mergeCell ref="C5:C6"/>
    <mergeCell ref="D5:D6"/>
    <mergeCell ref="E5:E6"/>
    <mergeCell ref="BI5:BI6"/>
    <mergeCell ref="AQ5:AT5"/>
    <mergeCell ref="BJ5:BJ6"/>
    <mergeCell ref="AE5:AH5"/>
    <mergeCell ref="BD5:BD6"/>
    <mergeCell ref="BE5:BE6"/>
    <mergeCell ref="BF5:BF6"/>
    <mergeCell ref="AI5:AL5"/>
    <mergeCell ref="AM5:AP5"/>
    <mergeCell ref="BH5:BH6"/>
    <mergeCell ref="AZ5:AZ6"/>
    <mergeCell ref="BA5:BA6"/>
    <mergeCell ref="BB5:BB6"/>
    <mergeCell ref="BC5:BC6"/>
    <mergeCell ref="BG5:BG6"/>
    <mergeCell ref="AU5:AW5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5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C71"/>
  <sheetViews>
    <sheetView zoomScale="56" zoomScaleNormal="56" workbookViewId="0">
      <selection activeCell="Q25" sqref="Q25"/>
    </sheetView>
  </sheetViews>
  <sheetFormatPr defaultColWidth="8" defaultRowHeight="13" outlineLevelCol="2"/>
  <cols>
    <col min="1" max="1" width="8.6328125" style="81" customWidth="1"/>
    <col min="2" max="2" width="34.54296875" style="56" customWidth="1"/>
    <col min="3" max="3" width="10.90625" style="57" hidden="1" customWidth="1" outlineLevel="2"/>
    <col min="4" max="4" width="31.6328125" style="57" hidden="1" customWidth="1" outlineLevel="2"/>
    <col min="5" max="5" width="8.08984375" style="57" hidden="1" customWidth="1" outlineLevel="2"/>
    <col min="6" max="6" width="35.36328125" style="57" hidden="1" customWidth="1" outlineLevel="2"/>
    <col min="7" max="7" width="6.81640625" style="74" hidden="1" customWidth="1" outlineLevel="1" collapsed="1"/>
    <col min="8" max="8" width="6.81640625" style="74" hidden="1" customWidth="1" outlineLevel="1"/>
    <col min="9" max="9" width="6.54296875" style="74" hidden="1" customWidth="1" outlineLevel="1"/>
    <col min="10" max="10" width="6.1796875" style="74" hidden="1" customWidth="1" outlineLevel="1"/>
    <col min="11" max="12" width="6.36328125" style="74" hidden="1" customWidth="1" outlineLevel="1"/>
    <col min="13" max="13" width="6.54296875" style="74" hidden="1" customWidth="1" outlineLevel="1"/>
    <col min="14" max="26" width="6.36328125" style="74" hidden="1" customWidth="1" outlineLevel="1"/>
    <col min="27" max="27" width="6.90625" style="74" customWidth="1" collapsed="1"/>
    <col min="28" max="30" width="6.90625" style="74" customWidth="1"/>
    <col min="31" max="38" width="7.6328125" style="74" customWidth="1"/>
    <col min="39" max="51" width="8.6328125" style="74" customWidth="1"/>
    <col min="52" max="55" width="8.453125" style="74" hidden="1" customWidth="1"/>
    <col min="56" max="56" width="7.453125" style="74" hidden="1" customWidth="1"/>
    <col min="57" max="59" width="7.54296875" style="74" hidden="1" customWidth="1"/>
    <col min="60" max="60" width="8.36328125" style="74" customWidth="1"/>
    <col min="61" max="61" width="8.6328125" style="74" customWidth="1"/>
    <col min="62" max="62" width="7.81640625" style="202" customWidth="1"/>
    <col min="63" max="63" width="8.36328125" style="84" customWidth="1"/>
    <col min="64" max="64" width="8" style="82" customWidth="1"/>
    <col min="65" max="65" width="8" style="84" customWidth="1"/>
    <col min="66" max="111" width="8" style="82"/>
    <col min="112" max="113" width="8" style="84"/>
    <col min="114" max="122" width="8" style="83"/>
    <col min="123" max="141" width="8" style="84"/>
    <col min="142" max="153" width="8" style="82"/>
    <col min="154" max="160" width="8" style="84"/>
    <col min="161" max="161" width="10" style="84" customWidth="1"/>
    <col min="162" max="162" width="12.08984375" style="84" customWidth="1"/>
    <col min="163" max="163" width="8.54296875" style="84" customWidth="1"/>
    <col min="164" max="164" width="12.453125" style="84" customWidth="1"/>
    <col min="165" max="173" width="8" style="84"/>
    <col min="174" max="218" width="8" style="56"/>
    <col min="219" max="222" width="8" style="84"/>
    <col min="223" max="223" width="8" style="84" customWidth="1"/>
    <col min="224" max="224" width="8" style="202"/>
    <col min="225" max="225" width="14.90625" style="202" customWidth="1"/>
    <col min="226" max="226" width="12.6328125" style="202" customWidth="1"/>
    <col min="227" max="227" width="9.54296875" style="202" customWidth="1"/>
    <col min="228" max="228" width="10.36328125" style="84" customWidth="1"/>
    <col min="229" max="230" width="8" style="84"/>
    <col min="231" max="231" width="11.90625" style="84" customWidth="1"/>
    <col min="232" max="237" width="8" style="84"/>
    <col min="238" max="16384" width="8" style="56"/>
  </cols>
  <sheetData>
    <row r="1" spans="1:231">
      <c r="A1" s="11" t="str">
        <f>IF('1'!A1=1,"до змісту","to title")</f>
        <v>до змісту</v>
      </c>
      <c r="I1" s="13"/>
      <c r="J1" s="53"/>
      <c r="O1" s="53"/>
      <c r="P1" s="79"/>
      <c r="Q1" s="167"/>
      <c r="R1" s="79"/>
      <c r="S1" s="79"/>
      <c r="T1" s="79"/>
      <c r="U1" s="79"/>
      <c r="AB1" s="53"/>
      <c r="AC1" s="8"/>
      <c r="AD1" s="8"/>
      <c r="AN1" s="109"/>
      <c r="BL1" s="109"/>
      <c r="BO1" s="46"/>
      <c r="BP1" s="46"/>
    </row>
    <row r="2" spans="1:231">
      <c r="A2" s="10" t="str">
        <f>IF('1'!$A$1=1,"1.3 Динаміка товарної структури експорту в країни ЄС*","1.3 Dynamics of the Commodity Composition of Exports to EU countries*")</f>
        <v>1.3 Динаміка товарної структури експорту в країни ЄС*</v>
      </c>
      <c r="B2" s="10"/>
      <c r="C2" s="59"/>
      <c r="D2" s="59"/>
      <c r="E2" s="59"/>
      <c r="F2" s="59"/>
      <c r="G2" s="56"/>
      <c r="H2" s="61"/>
      <c r="I2" s="61"/>
      <c r="J2" s="61"/>
      <c r="K2" s="61"/>
      <c r="L2" s="61"/>
      <c r="M2" s="61"/>
      <c r="N2" s="80"/>
      <c r="O2" s="61"/>
      <c r="P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231">
      <c r="A3" s="58" t="str">
        <f>IF('1'!A1=1,"(відповідно дл КПБ6)","(according to BPM6 methodology)" )</f>
        <v>(відповідно дл КПБ6)</v>
      </c>
      <c r="B3" s="10"/>
      <c r="C3" s="59"/>
      <c r="D3" s="59"/>
      <c r="E3" s="59"/>
      <c r="F3" s="59"/>
      <c r="G3" s="60"/>
      <c r="H3" s="61"/>
      <c r="I3" s="61"/>
      <c r="J3" s="61"/>
      <c r="K3" s="61"/>
      <c r="L3" s="62"/>
      <c r="M3" s="61"/>
      <c r="N3" s="61"/>
      <c r="O3" s="61"/>
      <c r="P3" s="61"/>
      <c r="Q3" s="61"/>
      <c r="R3" s="61"/>
      <c r="S3" s="13"/>
      <c r="T3" s="13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</row>
    <row r="4" spans="1:231">
      <c r="A4" s="298" t="str">
        <f>IF('1'!$A$1=1,"Млн Євро"," Euro мillion")</f>
        <v>Млн Євро</v>
      </c>
      <c r="B4" s="10"/>
      <c r="C4" s="59"/>
      <c r="D4" s="59"/>
      <c r="E4" s="59"/>
      <c r="F4" s="59"/>
      <c r="G4" s="54"/>
      <c r="H4" s="55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80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</row>
    <row r="5" spans="1:231" ht="18" customHeight="1">
      <c r="A5" s="454" t="str">
        <f>IF('1'!A1=1,C5,E5)</f>
        <v>Код згідно з УКТЗЕД</v>
      </c>
      <c r="B5" s="456" t="str">
        <f>IF('1'!A1=1,D5,F5)</f>
        <v>Найменування груп товарів</v>
      </c>
      <c r="C5" s="458" t="s">
        <v>60</v>
      </c>
      <c r="D5" s="460" t="s">
        <v>0</v>
      </c>
      <c r="E5" s="460" t="s">
        <v>128</v>
      </c>
      <c r="F5" s="462" t="s">
        <v>126</v>
      </c>
      <c r="G5" s="26">
        <v>2015</v>
      </c>
      <c r="H5" s="24"/>
      <c r="I5" s="24"/>
      <c r="J5" s="25"/>
      <c r="K5" s="26">
        <v>2016</v>
      </c>
      <c r="L5" s="25"/>
      <c r="M5" s="25"/>
      <c r="N5" s="25"/>
      <c r="O5" s="432">
        <v>2017</v>
      </c>
      <c r="P5" s="433"/>
      <c r="Q5" s="433"/>
      <c r="R5" s="434"/>
      <c r="S5" s="432">
        <v>2018</v>
      </c>
      <c r="T5" s="433"/>
      <c r="U5" s="433"/>
      <c r="V5" s="434"/>
      <c r="W5" s="432">
        <v>2019</v>
      </c>
      <c r="X5" s="433"/>
      <c r="Y5" s="433"/>
      <c r="Z5" s="434"/>
      <c r="AA5" s="432">
        <v>2020</v>
      </c>
      <c r="AB5" s="433"/>
      <c r="AC5" s="433"/>
      <c r="AD5" s="434"/>
      <c r="AE5" s="27">
        <v>2021</v>
      </c>
      <c r="AF5" s="26"/>
      <c r="AG5" s="26"/>
      <c r="AH5" s="26"/>
      <c r="AI5" s="432">
        <v>2022</v>
      </c>
      <c r="AJ5" s="433"/>
      <c r="AK5" s="433"/>
      <c r="AL5" s="434"/>
      <c r="AM5" s="432">
        <v>2023</v>
      </c>
      <c r="AN5" s="433"/>
      <c r="AO5" s="433"/>
      <c r="AP5" s="433"/>
      <c r="AQ5" s="441">
        <v>2024</v>
      </c>
      <c r="AR5" s="442"/>
      <c r="AS5" s="442"/>
      <c r="AT5" s="443"/>
      <c r="AU5" s="441">
        <v>2025</v>
      </c>
      <c r="AV5" s="442"/>
      <c r="AW5" s="443"/>
      <c r="AX5" s="380">
        <v>2024</v>
      </c>
      <c r="AY5" s="377">
        <v>2025</v>
      </c>
      <c r="AZ5" s="448">
        <v>2015</v>
      </c>
      <c r="BA5" s="450">
        <v>2016</v>
      </c>
      <c r="BB5" s="448">
        <v>2017</v>
      </c>
      <c r="BC5" s="439">
        <v>2018</v>
      </c>
      <c r="BD5" s="450">
        <v>2019</v>
      </c>
      <c r="BE5" s="450">
        <v>2020</v>
      </c>
      <c r="BF5" s="450">
        <v>2021</v>
      </c>
      <c r="BG5" s="448">
        <v>2022</v>
      </c>
      <c r="BH5" s="448">
        <v>2023</v>
      </c>
      <c r="BI5" s="439">
        <v>2024</v>
      </c>
      <c r="BJ5" s="423" t="s">
        <v>370</v>
      </c>
      <c r="BK5" s="423" t="s">
        <v>371</v>
      </c>
      <c r="BL5" s="222"/>
      <c r="BM5" s="221"/>
    </row>
    <row r="6" spans="1:231" ht="55.75" customHeight="1">
      <c r="A6" s="455"/>
      <c r="B6" s="457"/>
      <c r="C6" s="459"/>
      <c r="D6" s="461"/>
      <c r="E6" s="461"/>
      <c r="F6" s="463" t="s">
        <v>127</v>
      </c>
      <c r="G6" s="208" t="s">
        <v>68</v>
      </c>
      <c r="H6" s="306" t="s">
        <v>69</v>
      </c>
      <c r="I6" s="306" t="s">
        <v>70</v>
      </c>
      <c r="J6" s="307" t="s">
        <v>71</v>
      </c>
      <c r="K6" s="208" t="s">
        <v>102</v>
      </c>
      <c r="L6" s="310" t="s">
        <v>69</v>
      </c>
      <c r="M6" s="310" t="s">
        <v>70</v>
      </c>
      <c r="N6" s="136" t="s">
        <v>71</v>
      </c>
      <c r="O6" s="307" t="s">
        <v>102</v>
      </c>
      <c r="P6" s="308" t="s">
        <v>69</v>
      </c>
      <c r="Q6" s="308" t="s">
        <v>70</v>
      </c>
      <c r="R6" s="307" t="s">
        <v>71</v>
      </c>
      <c r="S6" s="233" t="s">
        <v>102</v>
      </c>
      <c r="T6" s="233" t="s">
        <v>69</v>
      </c>
      <c r="U6" s="233" t="s">
        <v>70</v>
      </c>
      <c r="V6" s="233" t="s">
        <v>71</v>
      </c>
      <c r="W6" s="233" t="s">
        <v>102</v>
      </c>
      <c r="X6" s="233" t="s">
        <v>69</v>
      </c>
      <c r="Y6" s="233" t="s">
        <v>70</v>
      </c>
      <c r="Z6" s="233" t="s">
        <v>71</v>
      </c>
      <c r="AA6" s="233" t="s">
        <v>102</v>
      </c>
      <c r="AB6" s="233" t="s">
        <v>69</v>
      </c>
      <c r="AC6" s="233" t="s">
        <v>70</v>
      </c>
      <c r="AD6" s="234" t="s">
        <v>71</v>
      </c>
      <c r="AE6" s="128" t="s">
        <v>102</v>
      </c>
      <c r="AF6" s="186" t="s">
        <v>69</v>
      </c>
      <c r="AG6" s="190" t="s">
        <v>70</v>
      </c>
      <c r="AH6" s="197" t="s">
        <v>71</v>
      </c>
      <c r="AI6" s="200" t="s">
        <v>68</v>
      </c>
      <c r="AJ6" s="200" t="s">
        <v>69</v>
      </c>
      <c r="AK6" s="217" t="s">
        <v>70</v>
      </c>
      <c r="AL6" s="235" t="s">
        <v>71</v>
      </c>
      <c r="AM6" s="317" t="s">
        <v>68</v>
      </c>
      <c r="AN6" s="319" t="s">
        <v>69</v>
      </c>
      <c r="AO6" s="319" t="s">
        <v>70</v>
      </c>
      <c r="AP6" s="339" t="s">
        <v>71</v>
      </c>
      <c r="AQ6" s="346" t="s">
        <v>68</v>
      </c>
      <c r="AR6" s="354" t="s">
        <v>69</v>
      </c>
      <c r="AS6" s="356" t="s">
        <v>70</v>
      </c>
      <c r="AT6" s="359" t="s">
        <v>71</v>
      </c>
      <c r="AU6" s="398" t="s">
        <v>68</v>
      </c>
      <c r="AV6" s="398" t="s">
        <v>69</v>
      </c>
      <c r="AW6" s="420" t="s">
        <v>70</v>
      </c>
      <c r="AX6" s="379" t="s">
        <v>375</v>
      </c>
      <c r="AY6" s="378" t="s">
        <v>375</v>
      </c>
      <c r="AZ6" s="449"/>
      <c r="BA6" s="451"/>
      <c r="BB6" s="449"/>
      <c r="BC6" s="440"/>
      <c r="BD6" s="451"/>
      <c r="BE6" s="451"/>
      <c r="BF6" s="451"/>
      <c r="BG6" s="449"/>
      <c r="BH6" s="449"/>
      <c r="BI6" s="440" t="s">
        <v>375</v>
      </c>
      <c r="BJ6" s="423"/>
      <c r="BK6" s="423"/>
      <c r="BL6" s="222"/>
      <c r="BM6" s="221"/>
    </row>
    <row r="7" spans="1:231" ht="23" customHeight="1">
      <c r="A7" s="329"/>
      <c r="B7" s="143" t="str">
        <f>IF('1'!$A$1=1,D7,F7)</f>
        <v>ЄС 27 **</v>
      </c>
      <c r="C7" s="323"/>
      <c r="D7" s="141" t="s">
        <v>175</v>
      </c>
      <c r="E7" s="138"/>
      <c r="F7" s="309" t="s">
        <v>187</v>
      </c>
      <c r="G7" s="180">
        <v>2244.6591507483386</v>
      </c>
      <c r="H7" s="149">
        <v>1943.5137928175186</v>
      </c>
      <c r="I7" s="149">
        <v>2274.0144291648221</v>
      </c>
      <c r="J7" s="149">
        <v>2667.4759900268382</v>
      </c>
      <c r="K7" s="149">
        <v>2236.0319261043833</v>
      </c>
      <c r="L7" s="149">
        <v>2254.6684611398455</v>
      </c>
      <c r="M7" s="149">
        <v>2204.1975720669611</v>
      </c>
      <c r="N7" s="149">
        <v>2725.3490872657298</v>
      </c>
      <c r="O7" s="149">
        <v>2907.9368004529879</v>
      </c>
      <c r="P7" s="149">
        <v>2972.7478801387074</v>
      </c>
      <c r="Q7" s="149">
        <v>2906.1013914995401</v>
      </c>
      <c r="R7" s="149">
        <v>3310.5282861044871</v>
      </c>
      <c r="S7" s="149">
        <v>3198.1758120258305</v>
      </c>
      <c r="T7" s="149">
        <v>3009.5304307417427</v>
      </c>
      <c r="U7" s="149">
        <v>3254.6463278884671</v>
      </c>
      <c r="V7" s="149">
        <v>3915.5284714426753</v>
      </c>
      <c r="W7" s="149">
        <v>3673.1546883144338</v>
      </c>
      <c r="X7" s="149">
        <v>3521.0231598383452</v>
      </c>
      <c r="Y7" s="149">
        <v>3838.9040327230246</v>
      </c>
      <c r="Z7" s="149">
        <v>3736.8072570707373</v>
      </c>
      <c r="AA7" s="149">
        <v>3408.1627550569942</v>
      </c>
      <c r="AB7" s="149">
        <v>2746.2151061925815</v>
      </c>
      <c r="AC7" s="149">
        <v>2962.3641014449577</v>
      </c>
      <c r="AD7" s="149">
        <v>3672.2444855449025</v>
      </c>
      <c r="AE7" s="149">
        <v>3684.2759324215153</v>
      </c>
      <c r="AF7" s="149">
        <v>4493.9879180297467</v>
      </c>
      <c r="AG7" s="149">
        <v>5610.7927099331009</v>
      </c>
      <c r="AH7" s="149">
        <v>5593.0802504033882</v>
      </c>
      <c r="AI7" s="149">
        <v>4927.2484475961455</v>
      </c>
      <c r="AJ7" s="149">
        <v>5620.6882103589851</v>
      </c>
      <c r="AK7" s="149">
        <v>6524.373713831551</v>
      </c>
      <c r="AL7" s="149">
        <v>6592.2445738314273</v>
      </c>
      <c r="AM7" s="149">
        <v>5592.0458204131401</v>
      </c>
      <c r="AN7" s="149">
        <v>4775.7975637938662</v>
      </c>
      <c r="AO7" s="149">
        <v>4752.1043142880135</v>
      </c>
      <c r="AP7" s="149">
        <v>5169.7360084281663</v>
      </c>
      <c r="AQ7" s="149">
        <v>5172.0468361320854</v>
      </c>
      <c r="AR7" s="149">
        <v>4996.1767453984658</v>
      </c>
      <c r="AS7" s="149">
        <v>4981.286629928306</v>
      </c>
      <c r="AT7" s="149">
        <v>5322.7218061303784</v>
      </c>
      <c r="AU7" s="149">
        <v>4962.6927367711578</v>
      </c>
      <c r="AV7" s="149">
        <v>4346.9338639814632</v>
      </c>
      <c r="AW7" s="149">
        <v>4154.229216567991</v>
      </c>
      <c r="AX7" s="149">
        <f>AQ7+AR7+AS7</f>
        <v>15149.510211458855</v>
      </c>
      <c r="AY7" s="149">
        <f>AU7+AV7+AW7</f>
        <v>13463.855817320611</v>
      </c>
      <c r="AZ7" s="149">
        <f>G7+H7+I7+J7</f>
        <v>9129.6633627575175</v>
      </c>
      <c r="BA7" s="149">
        <f>K7+L7+M7+N7</f>
        <v>9420.2470465769202</v>
      </c>
      <c r="BB7" s="149">
        <f>O7+P7+Q7+R7</f>
        <v>12097.314358195723</v>
      </c>
      <c r="BC7" s="149">
        <f>S7+T7+U7+V7</f>
        <v>13377.881042098717</v>
      </c>
      <c r="BD7" s="148">
        <f>W7+X7+Y7+Z7</f>
        <v>14769.88913794654</v>
      </c>
      <c r="BE7" s="148">
        <f>AA7+AB7+AC7+AD7</f>
        <v>12788.986448239437</v>
      </c>
      <c r="BF7" s="148">
        <f>AE7+AF7+AG7+AH7</f>
        <v>19382.13681078775</v>
      </c>
      <c r="BG7" s="148">
        <f>AI7+AJ7+AK7+AL7</f>
        <v>23664.554945618111</v>
      </c>
      <c r="BH7" s="148">
        <f>AM7+AN7+AO7+AP7</f>
        <v>20289.683706923184</v>
      </c>
      <c r="BI7" s="149">
        <f t="shared" ref="BI7:BI35" si="0">AQ7+AR7+AS7+AT7</f>
        <v>20472.232017589235</v>
      </c>
    </row>
    <row r="8" spans="1:231" ht="33.75" customHeight="1">
      <c r="A8" s="63"/>
      <c r="B8" s="64" t="str">
        <f>IF('1'!A1=1,D8,F8)</f>
        <v>Продовольчі товари та сировина для їх виробництва</v>
      </c>
      <c r="C8" s="281"/>
      <c r="D8" s="265" t="s">
        <v>1</v>
      </c>
      <c r="E8" s="264"/>
      <c r="F8" s="264" t="s">
        <v>104</v>
      </c>
      <c r="G8" s="305">
        <v>830.95688144820804</v>
      </c>
      <c r="H8" s="154">
        <v>544.43990309988203</v>
      </c>
      <c r="I8" s="154">
        <v>826.45091763575795</v>
      </c>
      <c r="J8" s="154">
        <v>1320.6012179178119</v>
      </c>
      <c r="K8" s="154">
        <v>999.31683582372307</v>
      </c>
      <c r="L8" s="154">
        <v>783.00529618771895</v>
      </c>
      <c r="M8" s="154">
        <v>745.65769154227701</v>
      </c>
      <c r="N8" s="154">
        <v>1100.370314375114</v>
      </c>
      <c r="O8" s="154">
        <v>1155.6376676407881</v>
      </c>
      <c r="P8" s="154">
        <v>1228.7877609421412</v>
      </c>
      <c r="Q8" s="154">
        <v>1129.240852993559</v>
      </c>
      <c r="R8" s="154">
        <v>1303.7605989448109</v>
      </c>
      <c r="S8" s="154">
        <v>1150.161230411331</v>
      </c>
      <c r="T8" s="154">
        <v>860.98184980378301</v>
      </c>
      <c r="U8" s="154">
        <v>1198.4946808686959</v>
      </c>
      <c r="V8" s="154">
        <v>1803.76001130857</v>
      </c>
      <c r="W8" s="154">
        <v>1556.020090297839</v>
      </c>
      <c r="X8" s="154">
        <v>1215.3125879110039</v>
      </c>
      <c r="Y8" s="154">
        <v>1677.7666068098902</v>
      </c>
      <c r="Z8" s="154">
        <v>1819.564244246224</v>
      </c>
      <c r="AA8" s="154">
        <v>1415.288404853156</v>
      </c>
      <c r="AB8" s="154">
        <v>1098.767320036656</v>
      </c>
      <c r="AC8" s="154">
        <v>1212.5719337654459</v>
      </c>
      <c r="AD8" s="154">
        <v>1624.0501950993018</v>
      </c>
      <c r="AE8" s="154">
        <v>1198.752633273851</v>
      </c>
      <c r="AF8" s="154">
        <v>1225.8088726050391</v>
      </c>
      <c r="AG8" s="154">
        <v>1663.336783960488</v>
      </c>
      <c r="AH8" s="154">
        <v>2422.218570682352</v>
      </c>
      <c r="AI8" s="154">
        <v>1928.842444100115</v>
      </c>
      <c r="AJ8" s="154">
        <v>2388.3383421893709</v>
      </c>
      <c r="AK8" s="154">
        <v>3718.6221065909594</v>
      </c>
      <c r="AL8" s="154">
        <v>4364.9544255982501</v>
      </c>
      <c r="AM8" s="154">
        <v>3416.2924340435502</v>
      </c>
      <c r="AN8" s="154">
        <v>2203.3291510278632</v>
      </c>
      <c r="AO8" s="154">
        <v>2690.5248922100473</v>
      </c>
      <c r="AP8" s="154">
        <v>3260.15088339059</v>
      </c>
      <c r="AQ8" s="154">
        <v>3053.4103815981098</v>
      </c>
      <c r="AR8" s="154">
        <v>2742.6531968513532</v>
      </c>
      <c r="AS8" s="154">
        <v>2777.2010526305939</v>
      </c>
      <c r="AT8" s="154">
        <v>3282.0753809824341</v>
      </c>
      <c r="AU8" s="154">
        <v>2840.902609975526</v>
      </c>
      <c r="AV8" s="154">
        <v>2068.308531212926</v>
      </c>
      <c r="AW8" s="154">
        <v>2028.6975593903978</v>
      </c>
      <c r="AX8" s="154">
        <f>AQ8+AR8+AS8</f>
        <v>8573.2646310800556</v>
      </c>
      <c r="AY8" s="154">
        <f>AU8+AV8+AW8</f>
        <v>6937.9087005788506</v>
      </c>
      <c r="AZ8" s="154">
        <f t="shared" ref="AZ8:AZ35" si="1">G8+H8+I8+J8</f>
        <v>3522.44892010166</v>
      </c>
      <c r="BA8" s="154">
        <f t="shared" ref="BA8:BA35" si="2">K8+L8+M8+N8</f>
        <v>3628.3501379288332</v>
      </c>
      <c r="BB8" s="154">
        <f t="shared" ref="BB8:BB35" si="3">O8+P8+Q8+R8</f>
        <v>4817.4268805212996</v>
      </c>
      <c r="BC8" s="154">
        <f t="shared" ref="BC8:BC35" si="4">S8+T8+U8+V8</f>
        <v>5013.3977723923799</v>
      </c>
      <c r="BD8" s="146">
        <f>W8+X8+Y8+Z8</f>
        <v>6268.6635292649571</v>
      </c>
      <c r="BE8" s="146">
        <f>AA8+AB8+AC8+AD8</f>
        <v>5350.6778537545597</v>
      </c>
      <c r="BF8" s="146">
        <f t="shared" ref="BF8:BF35" si="5">AE8+AF8+AG8+AH8</f>
        <v>6510.1168605217299</v>
      </c>
      <c r="BG8" s="146">
        <f t="shared" ref="BG8:BG35" si="6">AI8+AJ8+AK8+AL8</f>
        <v>12400.757318478696</v>
      </c>
      <c r="BH8" s="146">
        <f t="shared" ref="BH8:BH35" si="7">AM8+AN8+AO8+AP8</f>
        <v>11570.297360672052</v>
      </c>
      <c r="BI8" s="154">
        <f t="shared" si="0"/>
        <v>11855.34001206249</v>
      </c>
      <c r="DL8" s="320" t="s">
        <v>281</v>
      </c>
      <c r="DM8" s="321" t="s">
        <v>282</v>
      </c>
    </row>
    <row r="9" spans="1:231" ht="24.65" customHeight="1">
      <c r="A9" s="193">
        <v>10</v>
      </c>
      <c r="B9" s="67" t="str">
        <f>IF('1'!A1=1,D9,F9)</f>
        <v>зернові культури</v>
      </c>
      <c r="C9" s="324">
        <v>10</v>
      </c>
      <c r="D9" s="267" t="s">
        <v>31</v>
      </c>
      <c r="E9" s="266">
        <v>10</v>
      </c>
      <c r="F9" s="268" t="s">
        <v>105</v>
      </c>
      <c r="G9" s="150">
        <v>390.53893217178597</v>
      </c>
      <c r="H9" s="151">
        <v>240.3976104657076</v>
      </c>
      <c r="I9" s="151">
        <v>195.37377399743491</v>
      </c>
      <c r="J9" s="151">
        <v>607.70978767433201</v>
      </c>
      <c r="K9" s="151">
        <v>468.29825074532999</v>
      </c>
      <c r="L9" s="151">
        <v>207.53310114683589</v>
      </c>
      <c r="M9" s="151">
        <v>127.9863762310039</v>
      </c>
      <c r="N9" s="151">
        <v>335.13347860796512</v>
      </c>
      <c r="O9" s="151">
        <v>514.17948481210703</v>
      </c>
      <c r="P9" s="151">
        <v>466.031742693517</v>
      </c>
      <c r="Q9" s="151">
        <v>191.85224318753092</v>
      </c>
      <c r="R9" s="151">
        <v>315.6450667987487</v>
      </c>
      <c r="S9" s="151">
        <v>482.80761152081601</v>
      </c>
      <c r="T9" s="151">
        <v>299.42933022790129</v>
      </c>
      <c r="U9" s="151">
        <v>257.74246273177789</v>
      </c>
      <c r="V9" s="151">
        <v>779.88236792248404</v>
      </c>
      <c r="W9" s="151">
        <v>798.13993238557714</v>
      </c>
      <c r="X9" s="151">
        <v>517.13871784386799</v>
      </c>
      <c r="Y9" s="151">
        <v>275.97028291886329</v>
      </c>
      <c r="Z9" s="151">
        <v>629.56005162846793</v>
      </c>
      <c r="AA9" s="151">
        <v>558.45264875121995</v>
      </c>
      <c r="AB9" s="151">
        <v>367.44210324435312</v>
      </c>
      <c r="AC9" s="151">
        <v>94.149613664881898</v>
      </c>
      <c r="AD9" s="151">
        <v>448.07753990887397</v>
      </c>
      <c r="AE9" s="151">
        <v>412.46721653400198</v>
      </c>
      <c r="AF9" s="151">
        <v>412.340832648299</v>
      </c>
      <c r="AG9" s="151">
        <v>161.88096400781311</v>
      </c>
      <c r="AH9" s="151">
        <v>657.03494162965808</v>
      </c>
      <c r="AI9" s="151">
        <v>759.25434973926667</v>
      </c>
      <c r="AJ9" s="151">
        <v>746.30510758942899</v>
      </c>
      <c r="AK9" s="151">
        <v>1254.4704431596999</v>
      </c>
      <c r="AL9" s="151">
        <v>1728.31379570134</v>
      </c>
      <c r="AM9" s="151">
        <v>1629.370787313077</v>
      </c>
      <c r="AN9" s="151">
        <v>883.08499563462703</v>
      </c>
      <c r="AO9" s="151">
        <v>700.83256611208299</v>
      </c>
      <c r="AP9" s="151">
        <v>1022.944795343324</v>
      </c>
      <c r="AQ9" s="151">
        <v>993.23686426929794</v>
      </c>
      <c r="AR9" s="151">
        <v>990.86401237678615</v>
      </c>
      <c r="AS9" s="151">
        <v>659.19783769136598</v>
      </c>
      <c r="AT9" s="151">
        <v>981.13147044052903</v>
      </c>
      <c r="AU9" s="151">
        <v>951.17967712265113</v>
      </c>
      <c r="AV9" s="151">
        <v>346.86533249953516</v>
      </c>
      <c r="AW9" s="151">
        <v>167.88571188244921</v>
      </c>
      <c r="AX9" s="157">
        <f>AQ9+AR9+AS9</f>
        <v>2643.2987143374503</v>
      </c>
      <c r="AY9" s="157">
        <f>AU9+AV9+AW9</f>
        <v>1465.9307215046354</v>
      </c>
      <c r="AZ9" s="157">
        <f t="shared" si="1"/>
        <v>1434.0201043092607</v>
      </c>
      <c r="BA9" s="157">
        <f t="shared" si="2"/>
        <v>1138.9512067311348</v>
      </c>
      <c r="BB9" s="157">
        <f t="shared" si="3"/>
        <v>1487.7085374919038</v>
      </c>
      <c r="BC9" s="157">
        <f t="shared" si="4"/>
        <v>1819.8617724029793</v>
      </c>
      <c r="BD9" s="145">
        <f t="shared" ref="BD9:BD35" si="8">W9+X9+Y9+Z9</f>
        <v>2220.8089847767765</v>
      </c>
      <c r="BE9" s="145">
        <f t="shared" ref="BE9:BE35" si="9">AA9+AB9+AC9+AD9</f>
        <v>1468.1219055693291</v>
      </c>
      <c r="BF9" s="145">
        <f t="shared" si="5"/>
        <v>1643.7239548197722</v>
      </c>
      <c r="BG9" s="145">
        <f t="shared" si="6"/>
        <v>4488.3436961897351</v>
      </c>
      <c r="BH9" s="145">
        <f t="shared" si="7"/>
        <v>4236.2331444031106</v>
      </c>
      <c r="BI9" s="151">
        <f t="shared" si="0"/>
        <v>3624.4301847779793</v>
      </c>
      <c r="DL9" s="320" t="s">
        <v>283</v>
      </c>
      <c r="DM9" s="321" t="s">
        <v>284</v>
      </c>
      <c r="EY9" s="227"/>
      <c r="FA9" s="21" t="s">
        <v>236</v>
      </c>
      <c r="FB9" s="21" t="s">
        <v>235</v>
      </c>
      <c r="FC9" s="21"/>
    </row>
    <row r="10" spans="1:231" ht="26.4" customHeight="1">
      <c r="A10" s="163">
        <v>1001</v>
      </c>
      <c r="B10" s="164" t="str">
        <f>IF('1'!$A$1=1,D10,F10)</f>
        <v>пшениця</v>
      </c>
      <c r="C10" s="325">
        <v>1001</v>
      </c>
      <c r="D10" s="270" t="s">
        <v>176</v>
      </c>
      <c r="E10" s="269">
        <v>1001</v>
      </c>
      <c r="F10" s="268" t="s">
        <v>194</v>
      </c>
      <c r="G10" s="150">
        <v>58.912411908400699</v>
      </c>
      <c r="H10" s="151">
        <v>16.120706800773512</v>
      </c>
      <c r="I10" s="151">
        <v>100.3170334601498</v>
      </c>
      <c r="J10" s="151">
        <v>82.496764843025872</v>
      </c>
      <c r="K10" s="151">
        <v>59.605805653657647</v>
      </c>
      <c r="L10" s="151">
        <v>38.437547134574402</v>
      </c>
      <c r="M10" s="151">
        <v>38.947797634518281</v>
      </c>
      <c r="N10" s="151">
        <v>29.666058179805098</v>
      </c>
      <c r="O10" s="151">
        <v>56.373601312448429</v>
      </c>
      <c r="P10" s="151">
        <v>20.393390190431269</v>
      </c>
      <c r="Q10" s="151">
        <v>55.470466700619944</v>
      </c>
      <c r="R10" s="151">
        <v>53.704147272252001</v>
      </c>
      <c r="S10" s="151">
        <v>106.7274690354751</v>
      </c>
      <c r="T10" s="151">
        <v>5.2585867182855246</v>
      </c>
      <c r="U10" s="151">
        <v>69.751693017834299</v>
      </c>
      <c r="V10" s="151">
        <v>25.103668729427419</v>
      </c>
      <c r="W10" s="151">
        <v>38.465400308119627</v>
      </c>
      <c r="X10" s="151">
        <v>2.597476095560197</v>
      </c>
      <c r="Y10" s="151">
        <v>49.255519953150312</v>
      </c>
      <c r="Z10" s="151">
        <v>6.9363047691969726</v>
      </c>
      <c r="AA10" s="151">
        <v>10.8914188651739</v>
      </c>
      <c r="AB10" s="151">
        <v>16.098135739956309</v>
      </c>
      <c r="AC10" s="151">
        <v>66.541754596626774</v>
      </c>
      <c r="AD10" s="151">
        <v>26.413933850402387</v>
      </c>
      <c r="AE10" s="151">
        <v>5.2004533667384996</v>
      </c>
      <c r="AF10" s="151">
        <v>14.530369151504139</v>
      </c>
      <c r="AG10" s="151">
        <v>20.07725725028336</v>
      </c>
      <c r="AH10" s="151">
        <v>42.225565433601375</v>
      </c>
      <c r="AI10" s="151">
        <v>9</v>
      </c>
      <c r="AJ10" s="151">
        <v>33.824971671351022</v>
      </c>
      <c r="AK10" s="151">
        <v>342.1261259545692</v>
      </c>
      <c r="AL10" s="151">
        <v>525.26225509340702</v>
      </c>
      <c r="AM10" s="151">
        <v>413.80639884958799</v>
      </c>
      <c r="AN10" s="151">
        <v>254.54037429109019</v>
      </c>
      <c r="AO10" s="151">
        <v>356.39233211783107</v>
      </c>
      <c r="AP10" s="151">
        <v>326.02710995432312</v>
      </c>
      <c r="AQ10" s="151">
        <v>337.1808157801388</v>
      </c>
      <c r="AR10" s="151">
        <v>269.94299645880773</v>
      </c>
      <c r="AS10" s="151">
        <v>334.4893346543027</v>
      </c>
      <c r="AT10" s="151">
        <v>241.56783585747939</v>
      </c>
      <c r="AU10" s="151">
        <v>236.61118325354622</v>
      </c>
      <c r="AV10" s="151">
        <v>48.259288425496763</v>
      </c>
      <c r="AW10" s="151">
        <v>67.515548550282205</v>
      </c>
      <c r="AX10" s="157">
        <f t="shared" ref="AX10:AX35" si="10">AQ10+AR10+AS10</f>
        <v>941.61314689324922</v>
      </c>
      <c r="AY10" s="157">
        <f t="shared" ref="AY10:AY35" si="11">AU10+AV10+AW10</f>
        <v>352.38602022932514</v>
      </c>
      <c r="AZ10" s="157">
        <f t="shared" si="1"/>
        <v>257.84691701234988</v>
      </c>
      <c r="BA10" s="157">
        <f t="shared" si="2"/>
        <v>166.65720860255544</v>
      </c>
      <c r="BB10" s="157">
        <f t="shared" si="3"/>
        <v>185.94160547575166</v>
      </c>
      <c r="BC10" s="157">
        <f t="shared" si="4"/>
        <v>206.84141750102233</v>
      </c>
      <c r="BD10" s="145">
        <f t="shared" si="8"/>
        <v>97.254701126027101</v>
      </c>
      <c r="BE10" s="145">
        <f t="shared" si="9"/>
        <v>119.94524305215937</v>
      </c>
      <c r="BF10" s="145">
        <f t="shared" si="5"/>
        <v>82.033645202127374</v>
      </c>
      <c r="BG10" s="145">
        <f t="shared" si="6"/>
        <v>910.2133527193273</v>
      </c>
      <c r="BH10" s="145">
        <f t="shared" si="7"/>
        <v>1350.7662152128323</v>
      </c>
      <c r="BI10" s="151">
        <f t="shared" si="0"/>
        <v>1183.1809827507286</v>
      </c>
      <c r="DL10" s="320" t="s">
        <v>237</v>
      </c>
      <c r="DM10" s="321" t="s">
        <v>285</v>
      </c>
      <c r="EY10" s="227"/>
      <c r="FA10" s="21" t="s">
        <v>255</v>
      </c>
      <c r="FB10" s="21" t="s">
        <v>256</v>
      </c>
      <c r="FC10" s="21"/>
    </row>
    <row r="11" spans="1:231" ht="27" customHeight="1">
      <c r="A11" s="163">
        <v>1005</v>
      </c>
      <c r="B11" s="164" t="str">
        <f>IF('1'!$A$1=1,D11,F11)</f>
        <v>кукурудза</v>
      </c>
      <c r="C11" s="325">
        <v>1005</v>
      </c>
      <c r="D11" s="270" t="s">
        <v>177</v>
      </c>
      <c r="E11" s="269">
        <v>1005</v>
      </c>
      <c r="F11" s="268" t="s">
        <v>262</v>
      </c>
      <c r="G11" s="150">
        <v>325.26493149186319</v>
      </c>
      <c r="H11" s="151">
        <v>219.2359925543584</v>
      </c>
      <c r="I11" s="151">
        <v>69.545819251316303</v>
      </c>
      <c r="J11" s="151">
        <v>511.71422590793401</v>
      </c>
      <c r="K11" s="151">
        <v>403.27561555480696</v>
      </c>
      <c r="L11" s="151">
        <v>161.56928939743221</v>
      </c>
      <c r="M11" s="151">
        <v>60.539227756967648</v>
      </c>
      <c r="N11" s="151">
        <v>220.21131779295069</v>
      </c>
      <c r="O11" s="151">
        <v>441.69567025000799</v>
      </c>
      <c r="P11" s="151">
        <v>429.38719879235504</v>
      </c>
      <c r="Q11" s="151">
        <v>110.1470554480603</v>
      </c>
      <c r="R11" s="151">
        <v>256.92376456738242</v>
      </c>
      <c r="S11" s="151">
        <v>354.86403385461301</v>
      </c>
      <c r="T11" s="151">
        <v>287.3687012212286</v>
      </c>
      <c r="U11" s="151">
        <v>178.92267413691229</v>
      </c>
      <c r="V11" s="151">
        <v>747.5258323865221</v>
      </c>
      <c r="W11" s="151">
        <v>750.45477910254397</v>
      </c>
      <c r="X11" s="151">
        <v>512.74222479060097</v>
      </c>
      <c r="Y11" s="151">
        <v>156.69135567097371</v>
      </c>
      <c r="Z11" s="151">
        <v>613.58450913869603</v>
      </c>
      <c r="AA11" s="151">
        <v>533.07618901047999</v>
      </c>
      <c r="AB11" s="151">
        <v>339.96012663325951</v>
      </c>
      <c r="AC11" s="151">
        <v>18.114613269132512</v>
      </c>
      <c r="AD11" s="151">
        <v>417.716508280504</v>
      </c>
      <c r="AE11" s="151">
        <v>401.54584193811502</v>
      </c>
      <c r="AF11" s="151">
        <v>389.19766495924603</v>
      </c>
      <c r="AG11" s="151">
        <v>129.81886781413101</v>
      </c>
      <c r="AH11" s="151">
        <v>583.20757756471278</v>
      </c>
      <c r="AI11" s="151">
        <v>726.03510903006293</v>
      </c>
      <c r="AJ11" s="151">
        <v>698.18109172798404</v>
      </c>
      <c r="AK11" s="151">
        <v>803.90672011031199</v>
      </c>
      <c r="AL11" s="151">
        <v>1099.884299299018</v>
      </c>
      <c r="AM11" s="151">
        <v>1176.0871520748519</v>
      </c>
      <c r="AN11" s="151">
        <v>606.52497445211702</v>
      </c>
      <c r="AO11" s="151">
        <v>277.9215448055503</v>
      </c>
      <c r="AP11" s="151">
        <v>657.30627365793589</v>
      </c>
      <c r="AQ11" s="151">
        <v>628.64516478851601</v>
      </c>
      <c r="AR11" s="151">
        <v>689.64004680516996</v>
      </c>
      <c r="AS11" s="151">
        <v>297.94273750275687</v>
      </c>
      <c r="AT11" s="151">
        <v>699.75093699818694</v>
      </c>
      <c r="AU11" s="151">
        <v>701.15750170787805</v>
      </c>
      <c r="AV11" s="151">
        <v>293.7170124657622</v>
      </c>
      <c r="AW11" s="151">
        <v>96.91087803720032</v>
      </c>
      <c r="AX11" s="157">
        <f t="shared" si="10"/>
        <v>1616.2279490964429</v>
      </c>
      <c r="AY11" s="157">
        <f t="shared" si="11"/>
        <v>1091.7853922108407</v>
      </c>
      <c r="AZ11" s="157">
        <f t="shared" si="1"/>
        <v>1125.7609692054718</v>
      </c>
      <c r="BA11" s="157">
        <f t="shared" si="2"/>
        <v>845.59545050215752</v>
      </c>
      <c r="BB11" s="157">
        <f t="shared" si="3"/>
        <v>1238.1536890578057</v>
      </c>
      <c r="BC11" s="157">
        <f t="shared" si="4"/>
        <v>1568.6812415992761</v>
      </c>
      <c r="BD11" s="145">
        <f t="shared" si="8"/>
        <v>2033.4728687028146</v>
      </c>
      <c r="BE11" s="145">
        <f t="shared" si="9"/>
        <v>1308.867437193376</v>
      </c>
      <c r="BF11" s="145">
        <f t="shared" si="5"/>
        <v>1503.769952276205</v>
      </c>
      <c r="BG11" s="145">
        <f t="shared" si="6"/>
        <v>3328.007220167377</v>
      </c>
      <c r="BH11" s="145">
        <f t="shared" si="7"/>
        <v>2717.839944990455</v>
      </c>
      <c r="BI11" s="151">
        <f t="shared" si="0"/>
        <v>2315.9788860946301</v>
      </c>
      <c r="DL11" s="320" t="s">
        <v>248</v>
      </c>
      <c r="DM11" s="321" t="s">
        <v>286</v>
      </c>
      <c r="EY11" s="227"/>
      <c r="FA11" s="21" t="s">
        <v>168</v>
      </c>
      <c r="FB11" s="21" t="s">
        <v>169</v>
      </c>
      <c r="FC11" s="21"/>
      <c r="HS11" s="32" t="s">
        <v>215</v>
      </c>
      <c r="HT11" s="50" t="s">
        <v>216</v>
      </c>
    </row>
    <row r="12" spans="1:231" ht="24.75" customHeight="1">
      <c r="A12" s="194">
        <v>12</v>
      </c>
      <c r="B12" s="144" t="str">
        <f>IF('1'!A1=1,D12,F12)</f>
        <v xml:space="preserve">насіння і плоди олійних рослин </v>
      </c>
      <c r="C12" s="324">
        <v>12</v>
      </c>
      <c r="D12" s="271" t="s">
        <v>32</v>
      </c>
      <c r="E12" s="266">
        <v>12</v>
      </c>
      <c r="F12" s="272" t="s">
        <v>106</v>
      </c>
      <c r="G12" s="150">
        <v>79.183416690395291</v>
      </c>
      <c r="H12" s="151">
        <v>27.700639240860973</v>
      </c>
      <c r="I12" s="151">
        <v>297.86550641174199</v>
      </c>
      <c r="J12" s="151">
        <v>173.44761951095768</v>
      </c>
      <c r="K12" s="151">
        <v>38.735937097701488</v>
      </c>
      <c r="L12" s="151">
        <v>48.5619269911099</v>
      </c>
      <c r="M12" s="151">
        <v>252.23011163579861</v>
      </c>
      <c r="N12" s="151">
        <v>208.18112781499502</v>
      </c>
      <c r="O12" s="151">
        <v>99.537541678650896</v>
      </c>
      <c r="P12" s="151">
        <v>101.6306600965526</v>
      </c>
      <c r="Q12" s="151">
        <v>386.83208058357889</v>
      </c>
      <c r="R12" s="151">
        <v>356.77681891407502</v>
      </c>
      <c r="S12" s="151">
        <v>139.01532366931431</v>
      </c>
      <c r="T12" s="151">
        <v>53.576550347603401</v>
      </c>
      <c r="U12" s="151">
        <v>488.35815541100209</v>
      </c>
      <c r="V12" s="151">
        <v>314.9964438656682</v>
      </c>
      <c r="W12" s="151">
        <v>125.69276551109969</v>
      </c>
      <c r="X12" s="151">
        <v>47.290780052753902</v>
      </c>
      <c r="Y12" s="151">
        <v>775.13834017705301</v>
      </c>
      <c r="Z12" s="151">
        <v>423.1793965257682</v>
      </c>
      <c r="AA12" s="151">
        <v>81.842270363643905</v>
      </c>
      <c r="AB12" s="151">
        <v>49.642639218639204</v>
      </c>
      <c r="AC12" s="151">
        <v>505.38041329810682</v>
      </c>
      <c r="AD12" s="151">
        <v>340.5952190387008</v>
      </c>
      <c r="AE12" s="151">
        <v>58.765787660969103</v>
      </c>
      <c r="AF12" s="151">
        <v>73.121637812628904</v>
      </c>
      <c r="AG12" s="151">
        <v>617.08459850246209</v>
      </c>
      <c r="AH12" s="151">
        <v>515.41036926601657</v>
      </c>
      <c r="AI12" s="151">
        <v>121.7348985066825</v>
      </c>
      <c r="AJ12" s="151">
        <v>493.92393522665731</v>
      </c>
      <c r="AK12" s="151">
        <v>1108.8762051534791</v>
      </c>
      <c r="AL12" s="151">
        <v>1117.3083098823031</v>
      </c>
      <c r="AM12" s="151">
        <v>548.31475807398897</v>
      </c>
      <c r="AN12" s="151">
        <v>138.2058608862452</v>
      </c>
      <c r="AO12" s="151">
        <v>542.02242343509079</v>
      </c>
      <c r="AP12" s="151">
        <v>574.16848358361199</v>
      </c>
      <c r="AQ12" s="151">
        <v>427.09202250367696</v>
      </c>
      <c r="AR12" s="151">
        <v>240.56499347425611</v>
      </c>
      <c r="AS12" s="151">
        <v>869.43654370282798</v>
      </c>
      <c r="AT12" s="151">
        <v>677.87377952725205</v>
      </c>
      <c r="AU12" s="151">
        <v>304.53320475038436</v>
      </c>
      <c r="AV12" s="151">
        <v>179.94112133592313</v>
      </c>
      <c r="AW12" s="151">
        <v>491.08848641685597</v>
      </c>
      <c r="AX12" s="157">
        <f t="shared" si="10"/>
        <v>1537.093559680761</v>
      </c>
      <c r="AY12" s="157">
        <f t="shared" si="11"/>
        <v>975.56281250316351</v>
      </c>
      <c r="AZ12" s="157">
        <f t="shared" si="1"/>
        <v>578.19718185395595</v>
      </c>
      <c r="BA12" s="157">
        <f t="shared" si="2"/>
        <v>547.70910353960494</v>
      </c>
      <c r="BB12" s="157">
        <f t="shared" si="3"/>
        <v>944.77710127285741</v>
      </c>
      <c r="BC12" s="157">
        <f t="shared" si="4"/>
        <v>995.94647329358804</v>
      </c>
      <c r="BD12" s="145">
        <f t="shared" si="8"/>
        <v>1371.3012822666747</v>
      </c>
      <c r="BE12" s="145">
        <f t="shared" si="9"/>
        <v>977.4605419190907</v>
      </c>
      <c r="BF12" s="145">
        <f t="shared" si="5"/>
        <v>1264.3823932420767</v>
      </c>
      <c r="BG12" s="145">
        <f t="shared" si="6"/>
        <v>2841.8433487691218</v>
      </c>
      <c r="BH12" s="145">
        <f t="shared" si="7"/>
        <v>1802.7115259789368</v>
      </c>
      <c r="BI12" s="151">
        <f t="shared" si="0"/>
        <v>2214.9673392080131</v>
      </c>
      <c r="DL12" s="320" t="s">
        <v>287</v>
      </c>
      <c r="DM12" s="321" t="s">
        <v>288</v>
      </c>
      <c r="EY12" s="227"/>
      <c r="HS12" s="32" t="s">
        <v>219</v>
      </c>
      <c r="HT12" s="50" t="s">
        <v>220</v>
      </c>
    </row>
    <row r="13" spans="1:231" ht="25.25" customHeight="1">
      <c r="A13" s="163">
        <v>1201</v>
      </c>
      <c r="B13" s="144" t="str">
        <f>IF('1'!$A$1=1,D13,F13)</f>
        <v>соєві боби</v>
      </c>
      <c r="C13" s="325">
        <v>1201</v>
      </c>
      <c r="D13" s="273" t="s">
        <v>178</v>
      </c>
      <c r="E13" s="269">
        <v>1201</v>
      </c>
      <c r="F13" s="272" t="s">
        <v>195</v>
      </c>
      <c r="G13" s="150">
        <v>43.560189276699937</v>
      </c>
      <c r="H13" s="151">
        <v>12.173637680859279</v>
      </c>
      <c r="I13" s="151">
        <v>3.991195591947478</v>
      </c>
      <c r="J13" s="151">
        <v>52.357696003066678</v>
      </c>
      <c r="K13" s="151">
        <v>18.246863716930278</v>
      </c>
      <c r="L13" s="151">
        <v>19.457507462121178</v>
      </c>
      <c r="M13" s="151">
        <v>21.828374067966031</v>
      </c>
      <c r="N13" s="151">
        <v>62.883084762459404</v>
      </c>
      <c r="O13" s="151">
        <v>66.8029071370065</v>
      </c>
      <c r="P13" s="151">
        <v>63.474043424420273</v>
      </c>
      <c r="Q13" s="151">
        <v>17.409705044207008</v>
      </c>
      <c r="R13" s="151">
        <v>125.94100334050381</v>
      </c>
      <c r="S13" s="151">
        <v>96.668938364727794</v>
      </c>
      <c r="T13" s="151">
        <v>37.157910408490352</v>
      </c>
      <c r="U13" s="151">
        <v>3.349061898876748</v>
      </c>
      <c r="V13" s="151">
        <v>28.618178104569282</v>
      </c>
      <c r="W13" s="151">
        <v>55.473058546887998</v>
      </c>
      <c r="X13" s="151">
        <v>30.219141678011461</v>
      </c>
      <c r="Y13" s="151">
        <v>40.509049963217599</v>
      </c>
      <c r="Z13" s="151">
        <v>96.202787190196105</v>
      </c>
      <c r="AA13" s="151">
        <v>64.341436360941202</v>
      </c>
      <c r="AB13" s="151">
        <v>35.659146134991509</v>
      </c>
      <c r="AC13" s="151">
        <v>5.3938023105132364</v>
      </c>
      <c r="AD13" s="151">
        <v>69.005692160101702</v>
      </c>
      <c r="AE13" s="151">
        <v>35.609149350667465</v>
      </c>
      <c r="AF13" s="151">
        <v>61.180853498509094</v>
      </c>
      <c r="AG13" s="151">
        <v>7</v>
      </c>
      <c r="AH13" s="151">
        <v>102.42729921241309</v>
      </c>
      <c r="AI13" s="151">
        <v>79.043564527393102</v>
      </c>
      <c r="AJ13" s="151">
        <v>60.169681580245395</v>
      </c>
      <c r="AK13" s="151">
        <v>100.63123997269659</v>
      </c>
      <c r="AL13" s="151">
        <v>208.00781687911461</v>
      </c>
      <c r="AM13" s="151">
        <v>228.18225782247168</v>
      </c>
      <c r="AN13" s="151">
        <v>103.2788812549172</v>
      </c>
      <c r="AO13" s="151">
        <v>40.723801376528996</v>
      </c>
      <c r="AP13" s="151">
        <v>157.1273824010527</v>
      </c>
      <c r="AQ13" s="151">
        <v>105.04885147105111</v>
      </c>
      <c r="AR13" s="151">
        <v>86.112922961452796</v>
      </c>
      <c r="AS13" s="151">
        <v>80.096696439287399</v>
      </c>
      <c r="AT13" s="151">
        <v>258.4480784007859</v>
      </c>
      <c r="AU13" s="151">
        <v>172.66894250437372</v>
      </c>
      <c r="AV13" s="151">
        <v>124.4093982840693</v>
      </c>
      <c r="AW13" s="151">
        <v>102.07529725125093</v>
      </c>
      <c r="AX13" s="157">
        <f t="shared" si="10"/>
        <v>271.2584708717913</v>
      </c>
      <c r="AY13" s="157">
        <f t="shared" si="11"/>
        <v>399.15363803969399</v>
      </c>
      <c r="AZ13" s="157">
        <f t="shared" si="1"/>
        <v>112.08271855257337</v>
      </c>
      <c r="BA13" s="157">
        <f t="shared" si="2"/>
        <v>122.41583000947689</v>
      </c>
      <c r="BB13" s="157">
        <f t="shared" si="3"/>
        <v>273.62765894613756</v>
      </c>
      <c r="BC13" s="157">
        <f t="shared" si="4"/>
        <v>165.79408877666418</v>
      </c>
      <c r="BD13" s="145">
        <f t="shared" si="8"/>
        <v>222.40403737831315</v>
      </c>
      <c r="BE13" s="145">
        <f t="shared" si="9"/>
        <v>174.40007696654766</v>
      </c>
      <c r="BF13" s="145">
        <f t="shared" si="5"/>
        <v>206.21730206158963</v>
      </c>
      <c r="BG13" s="145">
        <f t="shared" si="6"/>
        <v>447.85230295944973</v>
      </c>
      <c r="BH13" s="145">
        <f t="shared" si="7"/>
        <v>529.3123228549706</v>
      </c>
      <c r="BI13" s="151">
        <f t="shared" si="0"/>
        <v>529.70654927257715</v>
      </c>
      <c r="DL13" s="320" t="s">
        <v>289</v>
      </c>
      <c r="DM13" s="321" t="s">
        <v>290</v>
      </c>
      <c r="EY13" s="227"/>
      <c r="FA13" s="21" t="s">
        <v>237</v>
      </c>
      <c r="FB13" s="21" t="s">
        <v>238</v>
      </c>
      <c r="FC13" s="21"/>
      <c r="FE13" s="209" t="s">
        <v>244</v>
      </c>
      <c r="FF13" s="209" t="s">
        <v>246</v>
      </c>
      <c r="FG13" s="238" t="s">
        <v>245</v>
      </c>
      <c r="FH13" s="209" t="s">
        <v>247</v>
      </c>
    </row>
    <row r="14" spans="1:231" ht="25.5" customHeight="1">
      <c r="A14" s="163">
        <v>1205</v>
      </c>
      <c r="B14" s="144" t="str">
        <f>IF('1'!$A$1=1,D14,F14)</f>
        <v>насіння свиріпи або ріпаку</v>
      </c>
      <c r="C14" s="325">
        <v>1205</v>
      </c>
      <c r="D14" s="273" t="s">
        <v>179</v>
      </c>
      <c r="E14" s="269">
        <v>1205</v>
      </c>
      <c r="F14" s="272" t="s">
        <v>196</v>
      </c>
      <c r="G14" s="150">
        <v>26.088216010440377</v>
      </c>
      <c r="H14" s="151">
        <v>0.59398447899571205</v>
      </c>
      <c r="I14" s="151">
        <v>282.89822377363248</v>
      </c>
      <c r="J14" s="151">
        <v>95.766303006388299</v>
      </c>
      <c r="K14" s="151">
        <v>7.5254330010022636</v>
      </c>
      <c r="L14" s="151">
        <v>13.531414976840754</v>
      </c>
      <c r="M14" s="151">
        <v>219.67650412543</v>
      </c>
      <c r="N14" s="151">
        <v>39.015298454301004</v>
      </c>
      <c r="O14" s="151">
        <v>17.0051701513501</v>
      </c>
      <c r="P14" s="151">
        <v>24.02966823427192</v>
      </c>
      <c r="Q14" s="151">
        <v>357.051852603854</v>
      </c>
      <c r="R14" s="151">
        <v>213.4443913303376</v>
      </c>
      <c r="S14" s="151">
        <v>28.361148745851018</v>
      </c>
      <c r="T14" s="151">
        <v>5.7482286800755293</v>
      </c>
      <c r="U14" s="151">
        <v>470.42679805271325</v>
      </c>
      <c r="V14" s="151">
        <v>267.07797238514451</v>
      </c>
      <c r="W14" s="151">
        <v>57.318397084547293</v>
      </c>
      <c r="X14" s="151">
        <v>3.847919285164132</v>
      </c>
      <c r="Y14" s="151">
        <v>720.20280922621907</v>
      </c>
      <c r="Z14" s="151">
        <v>305.0571996667133</v>
      </c>
      <c r="AA14" s="151">
        <v>1</v>
      </c>
      <c r="AB14" s="151">
        <v>2.0562302204482314</v>
      </c>
      <c r="AC14" s="151">
        <v>485.39766099236397</v>
      </c>
      <c r="AD14" s="151">
        <v>223.74588033029022</v>
      </c>
      <c r="AE14" s="151">
        <v>8</v>
      </c>
      <c r="AF14" s="151">
        <v>0.33124561468229802</v>
      </c>
      <c r="AG14" s="151">
        <v>593.21303835114281</v>
      </c>
      <c r="AH14" s="151">
        <v>380.67214517833713</v>
      </c>
      <c r="AI14" s="151">
        <v>9</v>
      </c>
      <c r="AJ14" s="151">
        <v>18.981801299879528</v>
      </c>
      <c r="AK14" s="151">
        <v>749.23813935408771</v>
      </c>
      <c r="AL14" s="151">
        <v>584.42383070200924</v>
      </c>
      <c r="AM14" s="151">
        <v>146.77915102692529</v>
      </c>
      <c r="AN14" s="151">
        <v>6.9499905226047103</v>
      </c>
      <c r="AO14" s="151">
        <v>483.41847042184872</v>
      </c>
      <c r="AP14" s="151">
        <v>360.83451172913749</v>
      </c>
      <c r="AQ14" s="151">
        <v>267.09872566378101</v>
      </c>
      <c r="AR14" s="151">
        <v>115.00731610241121</v>
      </c>
      <c r="AS14" s="151">
        <v>758.59239384577302</v>
      </c>
      <c r="AT14" s="151">
        <v>383.70625514554848</v>
      </c>
      <c r="AU14" s="151">
        <v>83.829761917319601</v>
      </c>
      <c r="AV14" s="151">
        <v>37.844968416176407</v>
      </c>
      <c r="AW14" s="151">
        <v>369.03194942551517</v>
      </c>
      <c r="AX14" s="157">
        <f t="shared" si="10"/>
        <v>1140.6984356119651</v>
      </c>
      <c r="AY14" s="157">
        <f t="shared" si="11"/>
        <v>490.70667975901119</v>
      </c>
      <c r="AZ14" s="157">
        <f t="shared" si="1"/>
        <v>405.34672726945684</v>
      </c>
      <c r="BA14" s="157">
        <f t="shared" si="2"/>
        <v>279.74865055757402</v>
      </c>
      <c r="BB14" s="157">
        <f t="shared" si="3"/>
        <v>611.53108231981366</v>
      </c>
      <c r="BC14" s="157">
        <f t="shared" si="4"/>
        <v>771.6141478637843</v>
      </c>
      <c r="BD14" s="145">
        <f t="shared" si="8"/>
        <v>1086.4263252626438</v>
      </c>
      <c r="BE14" s="145">
        <f t="shared" si="9"/>
        <v>712.19977154310243</v>
      </c>
      <c r="BF14" s="145">
        <f t="shared" si="5"/>
        <v>982.21642914416225</v>
      </c>
      <c r="BG14" s="145">
        <f t="shared" si="6"/>
        <v>1361.6437713559765</v>
      </c>
      <c r="BH14" s="145">
        <f t="shared" si="7"/>
        <v>997.98212370051624</v>
      </c>
      <c r="BI14" s="151">
        <f t="shared" si="0"/>
        <v>1524.4046907575137</v>
      </c>
      <c r="DL14" s="320" t="s">
        <v>291</v>
      </c>
      <c r="DM14" s="321" t="s">
        <v>292</v>
      </c>
      <c r="EY14" s="227"/>
      <c r="FA14" s="21" t="s">
        <v>253</v>
      </c>
      <c r="FB14" s="21" t="s">
        <v>254</v>
      </c>
      <c r="FC14" s="21"/>
      <c r="FE14" s="209" t="s">
        <v>248</v>
      </c>
      <c r="FF14" s="209" t="s">
        <v>250</v>
      </c>
      <c r="FG14" s="209" t="s">
        <v>249</v>
      </c>
      <c r="FH14" s="209" t="s">
        <v>251</v>
      </c>
      <c r="HP14" s="209" t="s">
        <v>206</v>
      </c>
      <c r="HQ14" s="209" t="s">
        <v>209</v>
      </c>
      <c r="HV14" s="32" t="s">
        <v>231</v>
      </c>
      <c r="HW14" s="50" t="s">
        <v>232</v>
      </c>
    </row>
    <row r="15" spans="1:231" ht="37.25" customHeight="1">
      <c r="A15" s="163">
        <v>1206</v>
      </c>
      <c r="B15" s="144" t="str">
        <f>IF('1'!$A$1=1,D15,F15)</f>
        <v>насiння соняшнику, подрiбнене або неподрiбнене</v>
      </c>
      <c r="C15" s="291">
        <v>1206</v>
      </c>
      <c r="D15" s="273" t="s">
        <v>224</v>
      </c>
      <c r="E15" s="269">
        <v>1206</v>
      </c>
      <c r="F15" s="274" t="s">
        <v>225</v>
      </c>
      <c r="G15" s="150">
        <v>0.82570105785357695</v>
      </c>
      <c r="H15" s="151">
        <v>7.3720465108839823</v>
      </c>
      <c r="I15" s="151">
        <v>0.41032067430774655</v>
      </c>
      <c r="J15" s="151">
        <v>5.3426948268811998</v>
      </c>
      <c r="K15" s="151">
        <v>3.9827150317501521</v>
      </c>
      <c r="L15" s="151">
        <v>8.9903572365832289</v>
      </c>
      <c r="M15" s="151">
        <v>1.1673712360413699</v>
      </c>
      <c r="N15" s="151">
        <v>31.704805975421319</v>
      </c>
      <c r="O15" s="151">
        <v>3.301659728666261</v>
      </c>
      <c r="P15" s="151">
        <v>6.68281139709317</v>
      </c>
      <c r="Q15" s="151">
        <v>1.5908101407307369</v>
      </c>
      <c r="R15" s="151">
        <v>3.8510481234924825</v>
      </c>
      <c r="S15" s="151">
        <v>2.027352113426995</v>
      </c>
      <c r="T15" s="151">
        <v>3.5443434108824921</v>
      </c>
      <c r="U15" s="151">
        <v>3.1015825229266758</v>
      </c>
      <c r="V15" s="151">
        <v>3.1730697401107797</v>
      </c>
      <c r="W15" s="151">
        <v>2.178362380751719</v>
      </c>
      <c r="X15" s="151">
        <v>4.1203894865671611</v>
      </c>
      <c r="Y15" s="151">
        <v>2.3292924190233872</v>
      </c>
      <c r="Z15" s="151">
        <v>4.1870608559071893</v>
      </c>
      <c r="AA15" s="151">
        <v>2.8279759301957004</v>
      </c>
      <c r="AB15" s="151">
        <v>2.5282813913819782</v>
      </c>
      <c r="AC15" s="151">
        <v>3.8798482130216101</v>
      </c>
      <c r="AD15" s="151">
        <v>31.361761680073503</v>
      </c>
      <c r="AE15" s="151">
        <v>2</v>
      </c>
      <c r="AF15" s="151">
        <v>3</v>
      </c>
      <c r="AG15" s="151">
        <v>2</v>
      </c>
      <c r="AH15" s="151">
        <v>6</v>
      </c>
      <c r="AI15" s="151">
        <v>15</v>
      </c>
      <c r="AJ15" s="151">
        <v>398.64821937735621</v>
      </c>
      <c r="AK15" s="151">
        <v>241.43765691272341</v>
      </c>
      <c r="AL15" s="151">
        <v>302.6770155366562</v>
      </c>
      <c r="AM15" s="151">
        <v>157.386349999679</v>
      </c>
      <c r="AN15" s="151">
        <v>18.922938314744009</v>
      </c>
      <c r="AO15" s="151">
        <v>3.8700843025905485</v>
      </c>
      <c r="AP15" s="151">
        <v>26.608934152874703</v>
      </c>
      <c r="AQ15" s="151">
        <v>26.959595186692951</v>
      </c>
      <c r="AR15" s="151">
        <v>14.716838892474719</v>
      </c>
      <c r="AS15" s="151">
        <v>2.2684711166083931</v>
      </c>
      <c r="AT15" s="151">
        <v>4.8008194919810965</v>
      </c>
      <c r="AU15" s="151">
        <v>26.002699667838698</v>
      </c>
      <c r="AV15" s="151">
        <v>0.61481768994363495</v>
      </c>
      <c r="AW15" s="151">
        <v>0.88853348479348804</v>
      </c>
      <c r="AX15" s="157">
        <f t="shared" si="10"/>
        <v>43.944905195776066</v>
      </c>
      <c r="AY15" s="157">
        <f t="shared" si="11"/>
        <v>27.506050842575821</v>
      </c>
      <c r="AZ15" s="157">
        <f t="shared" si="1"/>
        <v>13.950763069926506</v>
      </c>
      <c r="BA15" s="157">
        <f t="shared" si="2"/>
        <v>45.845249479796067</v>
      </c>
      <c r="BB15" s="157">
        <f t="shared" si="3"/>
        <v>15.42632938998265</v>
      </c>
      <c r="BC15" s="157">
        <f t="shared" si="4"/>
        <v>11.846347787346943</v>
      </c>
      <c r="BD15" s="145">
        <f t="shared" si="8"/>
        <v>12.815105142249456</v>
      </c>
      <c r="BE15" s="145">
        <f t="shared" si="9"/>
        <v>40.597867214672789</v>
      </c>
      <c r="BF15" s="145">
        <f t="shared" si="5"/>
        <v>13</v>
      </c>
      <c r="BG15" s="145">
        <f t="shared" si="6"/>
        <v>957.76289182673577</v>
      </c>
      <c r="BH15" s="145">
        <f t="shared" si="7"/>
        <v>206.78830676988827</v>
      </c>
      <c r="BI15" s="151">
        <f t="shared" si="0"/>
        <v>48.745724687757161</v>
      </c>
      <c r="DL15" s="320" t="s">
        <v>293</v>
      </c>
      <c r="DM15" s="321" t="s">
        <v>294</v>
      </c>
      <c r="FA15" s="21" t="s">
        <v>239</v>
      </c>
      <c r="FB15" s="21" t="s">
        <v>240</v>
      </c>
      <c r="FC15" s="21"/>
      <c r="HP15" s="209"/>
      <c r="HQ15" s="209"/>
      <c r="HS15" s="32" t="s">
        <v>203</v>
      </c>
      <c r="HT15" s="50" t="s">
        <v>204</v>
      </c>
    </row>
    <row r="16" spans="1:231" ht="28.75" customHeight="1">
      <c r="A16" s="194">
        <v>15</v>
      </c>
      <c r="B16" s="144" t="str">
        <f>IF('1'!A1=1,D16,F16)</f>
        <v>жири та олія тваринного або рослинного походження</v>
      </c>
      <c r="C16" s="324">
        <v>15</v>
      </c>
      <c r="D16" s="271" t="s">
        <v>50</v>
      </c>
      <c r="E16" s="266">
        <v>15</v>
      </c>
      <c r="F16" s="272" t="s">
        <v>107</v>
      </c>
      <c r="G16" s="150">
        <v>109.45785989938861</v>
      </c>
      <c r="H16" s="151">
        <v>77.855057839301708</v>
      </c>
      <c r="I16" s="151">
        <v>127.05652541259491</v>
      </c>
      <c r="J16" s="151">
        <v>243.09686359721809</v>
      </c>
      <c r="K16" s="151">
        <v>293.64023692839214</v>
      </c>
      <c r="L16" s="151">
        <v>322.66382089943801</v>
      </c>
      <c r="M16" s="151">
        <v>163.72976224495372</v>
      </c>
      <c r="N16" s="151">
        <v>258.3828751808897</v>
      </c>
      <c r="O16" s="151">
        <v>289.24177300207231</v>
      </c>
      <c r="P16" s="151">
        <v>387.527724709886</v>
      </c>
      <c r="Q16" s="151">
        <v>285.33796999397782</v>
      </c>
      <c r="R16" s="151">
        <v>270.88975800035143</v>
      </c>
      <c r="S16" s="151">
        <v>231.26076368230869</v>
      </c>
      <c r="T16" s="151">
        <v>210.57499882818831</v>
      </c>
      <c r="U16" s="151">
        <v>157.9492334894627</v>
      </c>
      <c r="V16" s="151">
        <v>297.7071145685988</v>
      </c>
      <c r="W16" s="151">
        <v>280.96310895206142</v>
      </c>
      <c r="X16" s="151">
        <v>330.77260032441899</v>
      </c>
      <c r="Y16" s="151">
        <v>297.0353234453782</v>
      </c>
      <c r="Z16" s="151">
        <v>398.86299468122701</v>
      </c>
      <c r="AA16" s="151">
        <v>429.31311447925998</v>
      </c>
      <c r="AB16" s="151">
        <v>401.65517631436899</v>
      </c>
      <c r="AC16" s="151">
        <v>304.1077408528123</v>
      </c>
      <c r="AD16" s="151">
        <v>400.77353950747602</v>
      </c>
      <c r="AE16" s="151">
        <v>380.54599714291999</v>
      </c>
      <c r="AF16" s="151">
        <v>402.73404747149402</v>
      </c>
      <c r="AG16" s="151">
        <v>472.82221897359301</v>
      </c>
      <c r="AH16" s="151">
        <v>752.43215848503996</v>
      </c>
      <c r="AI16" s="151">
        <v>581.83784467761336</v>
      </c>
      <c r="AJ16" s="151">
        <v>718.11619940312198</v>
      </c>
      <c r="AK16" s="151">
        <v>793.67932164416493</v>
      </c>
      <c r="AL16" s="151">
        <v>821.658995363435</v>
      </c>
      <c r="AM16" s="151">
        <v>552.74243626728901</v>
      </c>
      <c r="AN16" s="151">
        <v>571.17830929938407</v>
      </c>
      <c r="AO16" s="151">
        <v>790.11995047892901</v>
      </c>
      <c r="AP16" s="151">
        <v>841.51590832845795</v>
      </c>
      <c r="AQ16" s="151">
        <v>878.02449809002997</v>
      </c>
      <c r="AR16" s="151">
        <v>837.11203668698806</v>
      </c>
      <c r="AS16" s="151">
        <v>584.384421506683</v>
      </c>
      <c r="AT16" s="151">
        <v>821.32987510732687</v>
      </c>
      <c r="AU16" s="151">
        <v>837.426574642829</v>
      </c>
      <c r="AV16" s="151">
        <v>798.87252463283608</v>
      </c>
      <c r="AW16" s="151">
        <v>674.864665878094</v>
      </c>
      <c r="AX16" s="157">
        <f t="shared" si="10"/>
        <v>2299.5209562837008</v>
      </c>
      <c r="AY16" s="157">
        <f t="shared" si="11"/>
        <v>2311.163765153759</v>
      </c>
      <c r="AZ16" s="157">
        <f t="shared" si="1"/>
        <v>557.46630674850326</v>
      </c>
      <c r="BA16" s="157">
        <f t="shared" si="2"/>
        <v>1038.4166952536734</v>
      </c>
      <c r="BB16" s="157">
        <f t="shared" si="3"/>
        <v>1232.9972257062877</v>
      </c>
      <c r="BC16" s="157">
        <f t="shared" si="4"/>
        <v>897.49211056855847</v>
      </c>
      <c r="BD16" s="145">
        <f t="shared" si="8"/>
        <v>1307.6340274030856</v>
      </c>
      <c r="BE16" s="145">
        <f t="shared" si="9"/>
        <v>1535.8495711539172</v>
      </c>
      <c r="BF16" s="145">
        <f t="shared" si="5"/>
        <v>2008.5344220730469</v>
      </c>
      <c r="BG16" s="145">
        <f t="shared" si="6"/>
        <v>2915.2923610883354</v>
      </c>
      <c r="BH16" s="145">
        <f t="shared" si="7"/>
        <v>2755.55660437406</v>
      </c>
      <c r="BI16" s="151">
        <f t="shared" si="0"/>
        <v>3120.8508313910279</v>
      </c>
      <c r="DL16" s="320" t="s">
        <v>207</v>
      </c>
      <c r="DM16" s="321" t="s">
        <v>210</v>
      </c>
      <c r="HS16" s="32" t="s">
        <v>62</v>
      </c>
      <c r="HT16" s="50" t="s">
        <v>252</v>
      </c>
    </row>
    <row r="17" spans="1:228" ht="22.25" customHeight="1">
      <c r="A17" s="163">
        <v>1512</v>
      </c>
      <c r="B17" s="144" t="str">
        <f>IF('1'!$A$1=1,D17,F17)</f>
        <v>олія соняшникова та інш.</v>
      </c>
      <c r="C17" s="325">
        <v>1512</v>
      </c>
      <c r="D17" s="273" t="s">
        <v>180</v>
      </c>
      <c r="E17" s="269">
        <v>1512</v>
      </c>
      <c r="F17" s="272" t="s">
        <v>197</v>
      </c>
      <c r="G17" s="150">
        <v>94.843959803868415</v>
      </c>
      <c r="H17" s="151">
        <v>68.285596942439895</v>
      </c>
      <c r="I17" s="151">
        <v>90.324076978287707</v>
      </c>
      <c r="J17" s="151">
        <v>208.18118368664602</v>
      </c>
      <c r="K17" s="151">
        <v>275.31248197731384</v>
      </c>
      <c r="L17" s="151">
        <v>306.61499128504897</v>
      </c>
      <c r="M17" s="151">
        <v>122.65371796550701</v>
      </c>
      <c r="N17" s="151">
        <v>161.06612438640559</v>
      </c>
      <c r="O17" s="151">
        <v>254.6017124317741</v>
      </c>
      <c r="P17" s="151">
        <v>367.576507141484</v>
      </c>
      <c r="Q17" s="151">
        <v>240.84871412372459</v>
      </c>
      <c r="R17" s="151">
        <v>246.586671633066</v>
      </c>
      <c r="S17" s="151">
        <v>215.54695053561201</v>
      </c>
      <c r="T17" s="151">
        <v>195.9236843090421</v>
      </c>
      <c r="U17" s="151">
        <v>97.888143911163993</v>
      </c>
      <c r="V17" s="151">
        <v>271.47395523955549</v>
      </c>
      <c r="W17" s="151">
        <v>262.56354829779411</v>
      </c>
      <c r="X17" s="151">
        <v>303.15676303093738</v>
      </c>
      <c r="Y17" s="151">
        <v>236.47326291258202</v>
      </c>
      <c r="Z17" s="151">
        <v>359.78638830823002</v>
      </c>
      <c r="AA17" s="151">
        <v>399.30130293717599</v>
      </c>
      <c r="AB17" s="151">
        <v>372.4827374466866</v>
      </c>
      <c r="AC17" s="151">
        <v>234.22185275212331</v>
      </c>
      <c r="AD17" s="151">
        <v>350.5450191545537</v>
      </c>
      <c r="AE17" s="151">
        <v>339.75947254587101</v>
      </c>
      <c r="AF17" s="151">
        <v>342.99634908209509</v>
      </c>
      <c r="AG17" s="151">
        <v>322.68666495559239</v>
      </c>
      <c r="AH17" s="151">
        <v>618.05077264337297</v>
      </c>
      <c r="AI17" s="151">
        <v>513.95687252272467</v>
      </c>
      <c r="AJ17" s="151">
        <v>632.94933513280603</v>
      </c>
      <c r="AK17" s="151">
        <v>682.22610596154993</v>
      </c>
      <c r="AL17" s="151">
        <v>706.97963824815906</v>
      </c>
      <c r="AM17" s="151">
        <v>472.103882321713</v>
      </c>
      <c r="AN17" s="151">
        <v>508.14005179955399</v>
      </c>
      <c r="AO17" s="151">
        <v>648.23625016794699</v>
      </c>
      <c r="AP17" s="151">
        <v>724.98975461168106</v>
      </c>
      <c r="AQ17" s="151">
        <v>792.213568472725</v>
      </c>
      <c r="AR17" s="151">
        <v>748.47912001014299</v>
      </c>
      <c r="AS17" s="151">
        <v>440.65417797738803</v>
      </c>
      <c r="AT17" s="151">
        <v>684.27266082600795</v>
      </c>
      <c r="AU17" s="151">
        <v>707.79746500758006</v>
      </c>
      <c r="AV17" s="151">
        <v>645.15913533052003</v>
      </c>
      <c r="AW17" s="151">
        <v>429.63486239839551</v>
      </c>
      <c r="AX17" s="157">
        <f t="shared" si="10"/>
        <v>1981.346866460256</v>
      </c>
      <c r="AY17" s="157">
        <f t="shared" si="11"/>
        <v>1782.5914627364955</v>
      </c>
      <c r="AZ17" s="157">
        <f t="shared" si="1"/>
        <v>461.63481741124201</v>
      </c>
      <c r="BA17" s="157">
        <f t="shared" si="2"/>
        <v>865.64731561427539</v>
      </c>
      <c r="BB17" s="157">
        <f t="shared" si="3"/>
        <v>1109.6136053300486</v>
      </c>
      <c r="BC17" s="157">
        <f t="shared" si="4"/>
        <v>780.83273399537359</v>
      </c>
      <c r="BD17" s="145">
        <f t="shared" si="8"/>
        <v>1161.9799625495434</v>
      </c>
      <c r="BE17" s="145">
        <f t="shared" si="9"/>
        <v>1356.5509122905396</v>
      </c>
      <c r="BF17" s="145">
        <f t="shared" si="5"/>
        <v>1623.4932592269315</v>
      </c>
      <c r="BG17" s="145">
        <f t="shared" si="6"/>
        <v>2536.1119518652395</v>
      </c>
      <c r="BH17" s="145">
        <f>AM17+AN17+AO17+AP17</f>
        <v>2353.4699389008947</v>
      </c>
      <c r="BI17" s="151">
        <f t="shared" si="0"/>
        <v>2665.6195272862642</v>
      </c>
      <c r="DL17" s="320" t="s">
        <v>281</v>
      </c>
      <c r="DM17" s="321" t="s">
        <v>282</v>
      </c>
    </row>
    <row r="18" spans="1:228" ht="27" customHeight="1">
      <c r="A18" s="193">
        <v>20</v>
      </c>
      <c r="B18" s="70" t="str">
        <f>IF('1'!A1=1,D18,F18)</f>
        <v xml:space="preserve">продукти переробки овочів, плодів </v>
      </c>
      <c r="C18" s="324">
        <v>20</v>
      </c>
      <c r="D18" s="271" t="s">
        <v>59</v>
      </c>
      <c r="E18" s="266">
        <v>20</v>
      </c>
      <c r="F18" s="272" t="s">
        <v>108</v>
      </c>
      <c r="G18" s="150">
        <v>42.087125648829797</v>
      </c>
      <c r="H18" s="151">
        <v>12.33815784361121</v>
      </c>
      <c r="I18" s="151">
        <v>20.88207466515437</v>
      </c>
      <c r="J18" s="151">
        <v>26.75556074598579</v>
      </c>
      <c r="K18" s="151">
        <v>18.131394500911231</v>
      </c>
      <c r="L18" s="151">
        <v>17.151125100618451</v>
      </c>
      <c r="M18" s="151">
        <v>17.585635365719011</v>
      </c>
      <c r="N18" s="151">
        <v>17.43613405701123</v>
      </c>
      <c r="O18" s="151">
        <v>19.411028524472449</v>
      </c>
      <c r="P18" s="151">
        <v>12.69891231984205</v>
      </c>
      <c r="Q18" s="151">
        <v>23.587994060889287</v>
      </c>
      <c r="R18" s="151">
        <v>39.133964796045305</v>
      </c>
      <c r="S18" s="151">
        <v>21.544404909680132</v>
      </c>
      <c r="T18" s="151">
        <v>15.940979662950998</v>
      </c>
      <c r="U18" s="151">
        <v>17.997466600709821</v>
      </c>
      <c r="V18" s="151">
        <v>25.325891901968461</v>
      </c>
      <c r="W18" s="151">
        <v>19.450200980150349</v>
      </c>
      <c r="X18" s="151">
        <v>15.570637797116341</v>
      </c>
      <c r="Y18" s="151">
        <v>14.977585181052181</v>
      </c>
      <c r="Z18" s="151">
        <v>29.460704409009992</v>
      </c>
      <c r="AA18" s="151">
        <v>21.918615674782721</v>
      </c>
      <c r="AB18" s="151">
        <v>14.45526761981575</v>
      </c>
      <c r="AC18" s="151">
        <v>13.556551953538449</v>
      </c>
      <c r="AD18" s="151">
        <v>38.202439606505031</v>
      </c>
      <c r="AE18" s="151">
        <v>19.011105132727302</v>
      </c>
      <c r="AF18" s="151">
        <v>12.40072126844157</v>
      </c>
      <c r="AG18" s="151">
        <v>13.80255838341065</v>
      </c>
      <c r="AH18" s="151">
        <v>29.62488243505377</v>
      </c>
      <c r="AI18" s="151">
        <v>22.713562055886634</v>
      </c>
      <c r="AJ18" s="151">
        <v>13.382252343303371</v>
      </c>
      <c r="AK18" s="151">
        <v>27.901955993492258</v>
      </c>
      <c r="AL18" s="151">
        <v>46.040277086873559</v>
      </c>
      <c r="AM18" s="151">
        <v>20.091969906843097</v>
      </c>
      <c r="AN18" s="151">
        <v>6.9532113499009203</v>
      </c>
      <c r="AO18" s="151">
        <v>25.898269037642642</v>
      </c>
      <c r="AP18" s="151">
        <v>54.663127902093592</v>
      </c>
      <c r="AQ18" s="151">
        <v>46.421621024999496</v>
      </c>
      <c r="AR18" s="151">
        <v>29.27617075622663</v>
      </c>
      <c r="AS18" s="151">
        <v>66.612137556764395</v>
      </c>
      <c r="AT18" s="151">
        <v>73.468906581986204</v>
      </c>
      <c r="AU18" s="151">
        <v>46.283655547375801</v>
      </c>
      <c r="AV18" s="151">
        <v>36.211410532314602</v>
      </c>
      <c r="AW18" s="151">
        <v>52.678217449515678</v>
      </c>
      <c r="AX18" s="157">
        <f t="shared" si="10"/>
        <v>142.30992933799052</v>
      </c>
      <c r="AY18" s="157">
        <f t="shared" si="11"/>
        <v>135.17328352920609</v>
      </c>
      <c r="AZ18" s="157">
        <f t="shared" si="1"/>
        <v>102.06291890358118</v>
      </c>
      <c r="BA18" s="157">
        <f t="shared" si="2"/>
        <v>70.30428902425993</v>
      </c>
      <c r="BB18" s="157">
        <f t="shared" si="3"/>
        <v>94.831899701249085</v>
      </c>
      <c r="BC18" s="157">
        <f t="shared" si="4"/>
        <v>80.808743075309422</v>
      </c>
      <c r="BD18" s="145">
        <f t="shared" si="8"/>
        <v>79.459128367328859</v>
      </c>
      <c r="BE18" s="145">
        <f t="shared" si="9"/>
        <v>88.132874854641955</v>
      </c>
      <c r="BF18" s="145">
        <f t="shared" si="5"/>
        <v>74.839267219633285</v>
      </c>
      <c r="BG18" s="145">
        <f t="shared" si="6"/>
        <v>110.03804747955581</v>
      </c>
      <c r="BH18" s="145">
        <f t="shared" si="7"/>
        <v>107.60657819648026</v>
      </c>
      <c r="BI18" s="151">
        <f t="shared" si="0"/>
        <v>215.77883591997673</v>
      </c>
      <c r="DL18" s="320" t="s">
        <v>295</v>
      </c>
      <c r="DM18" s="321" t="s">
        <v>296</v>
      </c>
      <c r="HS18" s="32" t="s">
        <v>257</v>
      </c>
      <c r="HT18" s="50" t="s">
        <v>259</v>
      </c>
    </row>
    <row r="19" spans="1:228" ht="28.5" customHeight="1">
      <c r="A19" s="193">
        <v>23</v>
      </c>
      <c r="B19" s="70" t="str">
        <f>IF('1'!A1=1,D19,F19)</f>
        <v>залишки і відходи харчової промисловості</v>
      </c>
      <c r="C19" s="326">
        <v>23</v>
      </c>
      <c r="D19" s="71" t="s">
        <v>33</v>
      </c>
      <c r="E19" s="68">
        <v>23</v>
      </c>
      <c r="F19" s="91" t="s">
        <v>109</v>
      </c>
      <c r="G19" s="150">
        <v>112.2623120403086</v>
      </c>
      <c r="H19" s="151">
        <v>95.297010721407986</v>
      </c>
      <c r="I19" s="151">
        <v>67.686626799551092</v>
      </c>
      <c r="J19" s="151">
        <v>138.3171502494657</v>
      </c>
      <c r="K19" s="151">
        <v>83.202755484320292</v>
      </c>
      <c r="L19" s="151">
        <v>98.69467529055899</v>
      </c>
      <c r="M19" s="151">
        <v>59.429945065746622</v>
      </c>
      <c r="N19" s="151">
        <v>139.42845627476731</v>
      </c>
      <c r="O19" s="151">
        <v>116.19796185511109</v>
      </c>
      <c r="P19" s="151">
        <v>122.46279804414752</v>
      </c>
      <c r="Q19" s="151">
        <v>68.299805333074687</v>
      </c>
      <c r="R19" s="151">
        <v>117.35385030599299</v>
      </c>
      <c r="S19" s="151">
        <v>97.342172174293609</v>
      </c>
      <c r="T19" s="151">
        <v>109.10202519801661</v>
      </c>
      <c r="U19" s="151">
        <v>74.064873077985595</v>
      </c>
      <c r="V19" s="151">
        <v>145.2982805078712</v>
      </c>
      <c r="W19" s="151">
        <v>129.9925780592894</v>
      </c>
      <c r="X19" s="151">
        <v>125.11022243039061</v>
      </c>
      <c r="Y19" s="151">
        <v>93.922412175026096</v>
      </c>
      <c r="Z19" s="151">
        <v>101.18609639903021</v>
      </c>
      <c r="AA19" s="151">
        <v>115.08566416599631</v>
      </c>
      <c r="AB19" s="151">
        <v>88.110359748749701</v>
      </c>
      <c r="AC19" s="151">
        <v>56.027643890890403</v>
      </c>
      <c r="AD19" s="151">
        <v>141.17229677417521</v>
      </c>
      <c r="AE19" s="151">
        <v>123.4821787199181</v>
      </c>
      <c r="AF19" s="151">
        <v>110.41871010635739</v>
      </c>
      <c r="AG19" s="151">
        <v>64.898052502693801</v>
      </c>
      <c r="AH19" s="151">
        <v>100.0010944267957</v>
      </c>
      <c r="AI19" s="151">
        <v>132.57307715346559</v>
      </c>
      <c r="AJ19" s="151">
        <v>92.961799529306802</v>
      </c>
      <c r="AK19" s="151">
        <v>117.18580458172021</v>
      </c>
      <c r="AL19" s="151">
        <v>144.079955093308</v>
      </c>
      <c r="AM19" s="151">
        <v>189.66331263165523</v>
      </c>
      <c r="AN19" s="151">
        <v>139.9048232852509</v>
      </c>
      <c r="AO19" s="151">
        <v>183.46536188194921</v>
      </c>
      <c r="AP19" s="151">
        <v>229.02190954552128</v>
      </c>
      <c r="AQ19" s="151">
        <v>201.39129890056421</v>
      </c>
      <c r="AR19" s="151">
        <v>161.81145444712439</v>
      </c>
      <c r="AS19" s="151">
        <v>143.65982453714039</v>
      </c>
      <c r="AT19" s="151">
        <v>247.5654821278298</v>
      </c>
      <c r="AU19" s="151">
        <v>209.3059310347019</v>
      </c>
      <c r="AV19" s="151">
        <v>195.2746423583273</v>
      </c>
      <c r="AW19" s="151">
        <v>118.91650545415</v>
      </c>
      <c r="AX19" s="157">
        <f t="shared" si="10"/>
        <v>506.86257788482897</v>
      </c>
      <c r="AY19" s="157">
        <f t="shared" si="11"/>
        <v>523.49707884717918</v>
      </c>
      <c r="AZ19" s="157">
        <f t="shared" si="1"/>
        <v>413.56309981073343</v>
      </c>
      <c r="BA19" s="157">
        <f t="shared" si="2"/>
        <v>380.75583211539322</v>
      </c>
      <c r="BB19" s="157">
        <f t="shared" si="3"/>
        <v>424.31441553832627</v>
      </c>
      <c r="BC19" s="157">
        <f t="shared" si="4"/>
        <v>425.80735095816698</v>
      </c>
      <c r="BD19" s="145">
        <f t="shared" si="8"/>
        <v>450.21130906373634</v>
      </c>
      <c r="BE19" s="145">
        <f t="shared" si="9"/>
        <v>400.39596457981162</v>
      </c>
      <c r="BF19" s="145">
        <f t="shared" si="5"/>
        <v>398.80003575576501</v>
      </c>
      <c r="BG19" s="145">
        <f t="shared" si="6"/>
        <v>486.80063635780061</v>
      </c>
      <c r="BH19" s="145">
        <f t="shared" si="7"/>
        <v>742.05540734437659</v>
      </c>
      <c r="BI19" s="151">
        <f t="shared" si="0"/>
        <v>754.42806001265876</v>
      </c>
      <c r="DL19" s="320" t="s">
        <v>297</v>
      </c>
      <c r="DM19" s="321" t="s">
        <v>298</v>
      </c>
      <c r="HS19" s="32" t="s">
        <v>258</v>
      </c>
      <c r="HT19" s="50" t="s">
        <v>260</v>
      </c>
    </row>
    <row r="20" spans="1:228" ht="23.25" customHeight="1">
      <c r="A20" s="63"/>
      <c r="B20" s="64" t="str">
        <f>IF('1'!A1=1,D20,F20)</f>
        <v>Мінеральні продукти</v>
      </c>
      <c r="C20" s="327"/>
      <c r="D20" s="66" t="s">
        <v>2</v>
      </c>
      <c r="E20" s="65"/>
      <c r="F20" s="65" t="s">
        <v>110</v>
      </c>
      <c r="G20" s="305">
        <v>309.60889904560099</v>
      </c>
      <c r="H20" s="154">
        <v>277.1651909198103</v>
      </c>
      <c r="I20" s="154">
        <v>304.73289926050739</v>
      </c>
      <c r="J20" s="154">
        <v>259.32688398294641</v>
      </c>
      <c r="K20" s="154">
        <v>217.5072140157871</v>
      </c>
      <c r="L20" s="154">
        <v>282.88497530125159</v>
      </c>
      <c r="M20" s="154">
        <v>291.87519204223929</v>
      </c>
      <c r="N20" s="154">
        <v>375.60702826527302</v>
      </c>
      <c r="O20" s="154">
        <v>489.69190468627301</v>
      </c>
      <c r="P20" s="154">
        <v>431.26961259593395</v>
      </c>
      <c r="Q20" s="154">
        <v>443.84854982903903</v>
      </c>
      <c r="R20" s="154">
        <v>463.75262069026002</v>
      </c>
      <c r="S20" s="154">
        <v>540.864088979342</v>
      </c>
      <c r="T20" s="154">
        <v>480.75812649762099</v>
      </c>
      <c r="U20" s="154">
        <v>498.25019648461301</v>
      </c>
      <c r="V20" s="154">
        <v>551.07629574168698</v>
      </c>
      <c r="W20" s="154">
        <v>587.94698154504113</v>
      </c>
      <c r="X20" s="154">
        <v>599.01026109873897</v>
      </c>
      <c r="Y20" s="154">
        <v>542.25386904509799</v>
      </c>
      <c r="Z20" s="154">
        <v>420.53064414640198</v>
      </c>
      <c r="AA20" s="154">
        <v>479.29185390678697</v>
      </c>
      <c r="AB20" s="154">
        <v>292.10162483373693</v>
      </c>
      <c r="AC20" s="154">
        <v>357.55458504546016</v>
      </c>
      <c r="AD20" s="154">
        <v>500.14530930216301</v>
      </c>
      <c r="AE20" s="154">
        <v>679.37259228476103</v>
      </c>
      <c r="AF20" s="154">
        <v>866.06728817835699</v>
      </c>
      <c r="AG20" s="154">
        <v>891.89822819910091</v>
      </c>
      <c r="AH20" s="154">
        <v>570.02429436592092</v>
      </c>
      <c r="AI20" s="154">
        <v>744.18911906016001</v>
      </c>
      <c r="AJ20" s="154">
        <v>1056.150163285753</v>
      </c>
      <c r="AK20" s="154">
        <v>853.7713915334939</v>
      </c>
      <c r="AL20" s="154">
        <v>465.42676378461601</v>
      </c>
      <c r="AM20" s="154">
        <v>436.98339859183693</v>
      </c>
      <c r="AN20" s="154">
        <v>544.96863187135591</v>
      </c>
      <c r="AO20" s="154">
        <v>412.67835161907101</v>
      </c>
      <c r="AP20" s="154">
        <v>397.50605411831503</v>
      </c>
      <c r="AQ20" s="154">
        <v>442.09744125607801</v>
      </c>
      <c r="AR20" s="154">
        <v>452.56193408795303</v>
      </c>
      <c r="AS20" s="154">
        <v>383.09250132372699</v>
      </c>
      <c r="AT20" s="154">
        <v>376.05337485763403</v>
      </c>
      <c r="AU20" s="154">
        <v>352.97687417523298</v>
      </c>
      <c r="AV20" s="154">
        <v>332.39854846326699</v>
      </c>
      <c r="AW20" s="154">
        <v>314.33591720880713</v>
      </c>
      <c r="AX20" s="154">
        <f t="shared" si="10"/>
        <v>1277.7518766677581</v>
      </c>
      <c r="AY20" s="154">
        <f t="shared" si="11"/>
        <v>999.71133984730704</v>
      </c>
      <c r="AZ20" s="154">
        <f t="shared" si="1"/>
        <v>1150.833873208865</v>
      </c>
      <c r="BA20" s="154">
        <f t="shared" si="2"/>
        <v>1167.8744096245509</v>
      </c>
      <c r="BB20" s="154">
        <f t="shared" si="3"/>
        <v>1828.5626878015062</v>
      </c>
      <c r="BC20" s="154">
        <f t="shared" si="4"/>
        <v>2070.9487077032632</v>
      </c>
      <c r="BD20" s="146">
        <f t="shared" si="8"/>
        <v>2149.7417558352799</v>
      </c>
      <c r="BE20" s="146">
        <f t="shared" si="9"/>
        <v>1629.0933730881472</v>
      </c>
      <c r="BF20" s="146">
        <f t="shared" si="5"/>
        <v>3007.3624030281399</v>
      </c>
      <c r="BG20" s="146">
        <f t="shared" si="6"/>
        <v>3119.5374376640229</v>
      </c>
      <c r="BH20" s="146">
        <f t="shared" si="7"/>
        <v>1792.1364362005788</v>
      </c>
      <c r="BI20" s="153">
        <f t="shared" si="0"/>
        <v>1653.8052515253921</v>
      </c>
      <c r="DL20" s="320" t="s">
        <v>299</v>
      </c>
      <c r="DM20" s="321" t="s">
        <v>300</v>
      </c>
    </row>
    <row r="21" spans="1:228" ht="18" customHeight="1">
      <c r="A21" s="165">
        <v>2601</v>
      </c>
      <c r="B21" s="67" t="str">
        <f>IF('1'!A1=1,D21,F21)</f>
        <v>руди та концентрати залізні</v>
      </c>
      <c r="C21" s="326">
        <v>2601</v>
      </c>
      <c r="D21" s="69" t="s">
        <v>34</v>
      </c>
      <c r="E21" s="68">
        <v>2601</v>
      </c>
      <c r="F21" s="139" t="s">
        <v>111</v>
      </c>
      <c r="G21" s="150">
        <v>221.13976791011609</v>
      </c>
      <c r="H21" s="151">
        <v>187.43988137769529</v>
      </c>
      <c r="I21" s="151">
        <v>217.8618095841332</v>
      </c>
      <c r="J21" s="151">
        <v>186.01956218815829</v>
      </c>
      <c r="K21" s="157">
        <v>139.88889620253221</v>
      </c>
      <c r="L21" s="157">
        <v>196.21267231704098</v>
      </c>
      <c r="M21" s="157">
        <v>214.53096874846477</v>
      </c>
      <c r="N21" s="157">
        <v>205.85114372529881</v>
      </c>
      <c r="O21" s="157">
        <v>364.70138228219798</v>
      </c>
      <c r="P21" s="157">
        <v>319.7751421685403</v>
      </c>
      <c r="Q21" s="157">
        <v>300.74396618797789</v>
      </c>
      <c r="R21" s="157">
        <v>339.53370143627058</v>
      </c>
      <c r="S21" s="157">
        <v>401.18517178748505</v>
      </c>
      <c r="T21" s="157">
        <v>328.65579478644202</v>
      </c>
      <c r="U21" s="157">
        <v>354.42149227606598</v>
      </c>
      <c r="V21" s="157">
        <v>392.68478702390996</v>
      </c>
      <c r="W21" s="157">
        <v>416.16640575367802</v>
      </c>
      <c r="X21" s="157">
        <v>441.92028604142996</v>
      </c>
      <c r="Y21" s="157">
        <v>394.99136906225897</v>
      </c>
      <c r="Z21" s="157">
        <v>267.3860926680498</v>
      </c>
      <c r="AA21" s="157">
        <v>308.78827188823516</v>
      </c>
      <c r="AB21" s="157">
        <v>214.51240374279999</v>
      </c>
      <c r="AC21" s="157">
        <v>283.22647975302982</v>
      </c>
      <c r="AD21" s="157">
        <v>408.23105297561699</v>
      </c>
      <c r="AE21" s="157">
        <v>613.39001053761501</v>
      </c>
      <c r="AF21" s="157">
        <v>691.61269366631598</v>
      </c>
      <c r="AG21" s="157">
        <v>748.75870710216793</v>
      </c>
      <c r="AH21" s="157">
        <v>428.50146168283095</v>
      </c>
      <c r="AI21" s="157">
        <v>531.11425490758097</v>
      </c>
      <c r="AJ21" s="157">
        <v>870.77392197723998</v>
      </c>
      <c r="AK21" s="157">
        <v>492.789710428322</v>
      </c>
      <c r="AL21" s="157">
        <v>227.50309989055361</v>
      </c>
      <c r="AM21" s="157">
        <v>361.6518399856692</v>
      </c>
      <c r="AN21" s="157">
        <v>435.597669954651</v>
      </c>
      <c r="AO21" s="157">
        <v>360.03434482789896</v>
      </c>
      <c r="AP21" s="157">
        <v>328.86777323242757</v>
      </c>
      <c r="AQ21" s="157">
        <v>400.61868837387397</v>
      </c>
      <c r="AR21" s="157">
        <v>400.24004233058901</v>
      </c>
      <c r="AS21" s="157">
        <v>342.45618793183075</v>
      </c>
      <c r="AT21" s="157">
        <v>315.14767916376979</v>
      </c>
      <c r="AU21" s="157">
        <v>307.57262214657112</v>
      </c>
      <c r="AV21" s="157">
        <v>275.2163062880573</v>
      </c>
      <c r="AW21" s="157">
        <v>221.12579934227091</v>
      </c>
      <c r="AX21" s="157">
        <f t="shared" si="10"/>
        <v>1143.3149186362937</v>
      </c>
      <c r="AY21" s="157">
        <f t="shared" si="11"/>
        <v>803.91472777689933</v>
      </c>
      <c r="AZ21" s="157">
        <f t="shared" si="1"/>
        <v>812.46102106010289</v>
      </c>
      <c r="BA21" s="157">
        <f t="shared" si="2"/>
        <v>756.48368099333686</v>
      </c>
      <c r="BB21" s="157">
        <f t="shared" si="3"/>
        <v>1324.7541920749868</v>
      </c>
      <c r="BC21" s="157">
        <f t="shared" si="4"/>
        <v>1476.9472458739028</v>
      </c>
      <c r="BD21" s="145">
        <f t="shared" si="8"/>
        <v>1520.4641535254166</v>
      </c>
      <c r="BE21" s="145">
        <f t="shared" si="9"/>
        <v>1214.7582083596819</v>
      </c>
      <c r="BF21" s="145">
        <f t="shared" si="5"/>
        <v>2482.2628729889302</v>
      </c>
      <c r="BG21" s="145">
        <f t="shared" si="6"/>
        <v>2122.1809872036965</v>
      </c>
      <c r="BH21" s="145">
        <f t="shared" si="7"/>
        <v>1486.1516280006467</v>
      </c>
      <c r="BI21" s="151">
        <f t="shared" si="0"/>
        <v>1458.4625978000636</v>
      </c>
      <c r="DL21" s="320" t="s">
        <v>301</v>
      </c>
      <c r="DM21" s="321" t="s">
        <v>302</v>
      </c>
    </row>
    <row r="22" spans="1:228" ht="27" customHeight="1">
      <c r="A22" s="182">
        <v>2701</v>
      </c>
      <c r="B22" s="70" t="str">
        <f>IF('1'!A1=1,D22,F22)</f>
        <v>вугілля кам'яне, антрацит, брикети</v>
      </c>
      <c r="C22" s="326">
        <v>2701</v>
      </c>
      <c r="D22" s="71" t="s">
        <v>51</v>
      </c>
      <c r="E22" s="68">
        <v>2701</v>
      </c>
      <c r="F22" s="91" t="s">
        <v>112</v>
      </c>
      <c r="G22" s="150">
        <v>7.0367399323924076</v>
      </c>
      <c r="H22" s="151">
        <v>13.359342366721691</v>
      </c>
      <c r="I22" s="151">
        <v>8.5041014417367293</v>
      </c>
      <c r="J22" s="151">
        <v>11.363026846819249</v>
      </c>
      <c r="K22" s="157">
        <v>7.8693920014080696</v>
      </c>
      <c r="L22" s="157">
        <v>4.6678138274574197</v>
      </c>
      <c r="M22" s="157">
        <v>6.3407498777653206</v>
      </c>
      <c r="N22" s="157">
        <v>4.78921346730856</v>
      </c>
      <c r="O22" s="157">
        <v>5.7821644628805782</v>
      </c>
      <c r="P22" s="157">
        <v>12.21025823874994</v>
      </c>
      <c r="Q22" s="157">
        <v>9.5766385110030807</v>
      </c>
      <c r="R22" s="157">
        <v>11.457627429915711</v>
      </c>
      <c r="S22" s="157">
        <v>2.6321556058885682</v>
      </c>
      <c r="T22" s="157">
        <v>4.9845827799045637E-2</v>
      </c>
      <c r="U22" s="157">
        <v>1.12180619268001E-2</v>
      </c>
      <c r="V22" s="157">
        <v>3.39903580797195E-2</v>
      </c>
      <c r="W22" s="157">
        <v>3.0943340530975583E-2</v>
      </c>
      <c r="X22" s="157">
        <v>5.4226437222432575E-2</v>
      </c>
      <c r="Y22" s="157">
        <v>0</v>
      </c>
      <c r="Z22" s="157">
        <v>9.8196113147877399E-3</v>
      </c>
      <c r="AA22" s="157">
        <v>0</v>
      </c>
      <c r="AB22" s="157">
        <v>1.8130745612036499E-4</v>
      </c>
      <c r="AC22" s="157">
        <v>0</v>
      </c>
      <c r="AD22" s="157">
        <v>0</v>
      </c>
      <c r="AE22" s="157">
        <v>0</v>
      </c>
      <c r="AF22" s="157">
        <v>0</v>
      </c>
      <c r="AG22" s="157">
        <v>1</v>
      </c>
      <c r="AH22" s="157">
        <v>0</v>
      </c>
      <c r="AI22" s="157">
        <v>0</v>
      </c>
      <c r="AJ22" s="157">
        <v>102.67423014825368</v>
      </c>
      <c r="AK22" s="157">
        <v>80.729203443883293</v>
      </c>
      <c r="AL22" s="157">
        <v>23.384362030255996</v>
      </c>
      <c r="AM22" s="157">
        <v>24.596261310736928</v>
      </c>
      <c r="AN22" s="157">
        <v>39.35179886188471</v>
      </c>
      <c r="AO22" s="157">
        <v>18.583271446629915</v>
      </c>
      <c r="AP22" s="157">
        <v>17.57022690529385</v>
      </c>
      <c r="AQ22" s="157">
        <v>6.04310424122162</v>
      </c>
      <c r="AR22" s="157">
        <v>4.5235366763881366</v>
      </c>
      <c r="AS22" s="157">
        <v>3.2394926595563498</v>
      </c>
      <c r="AT22" s="157">
        <v>9.0137009453636932</v>
      </c>
      <c r="AU22" s="157">
        <v>0</v>
      </c>
      <c r="AV22" s="157">
        <v>0</v>
      </c>
      <c r="AW22" s="157">
        <v>0</v>
      </c>
      <c r="AX22" s="157">
        <f t="shared" si="10"/>
        <v>13.806133577166106</v>
      </c>
      <c r="AY22" s="157">
        <f t="shared" si="11"/>
        <v>0</v>
      </c>
      <c r="AZ22" s="157">
        <f t="shared" si="1"/>
        <v>40.263210587670073</v>
      </c>
      <c r="BA22" s="157">
        <f t="shared" si="2"/>
        <v>23.667169173939367</v>
      </c>
      <c r="BB22" s="157">
        <f t="shared" si="3"/>
        <v>39.02668864254931</v>
      </c>
      <c r="BC22" s="157">
        <f t="shared" si="4"/>
        <v>2.7272098536941334</v>
      </c>
      <c r="BD22" s="145">
        <f t="shared" si="8"/>
        <v>9.4989389068195901E-2</v>
      </c>
      <c r="BE22" s="145">
        <f t="shared" si="9"/>
        <v>1.8130745612036499E-4</v>
      </c>
      <c r="BF22" s="145">
        <f>AE22+AG22</f>
        <v>1</v>
      </c>
      <c r="BG22" s="145">
        <f t="shared" si="6"/>
        <v>206.78779562239299</v>
      </c>
      <c r="BH22" s="145">
        <f t="shared" si="7"/>
        <v>100.1015585245454</v>
      </c>
      <c r="BI22" s="151">
        <f t="shared" si="0"/>
        <v>22.819834522529799</v>
      </c>
      <c r="DL22" s="320" t="s">
        <v>321</v>
      </c>
      <c r="DM22" s="321" t="s">
        <v>322</v>
      </c>
    </row>
    <row r="23" spans="1:228" ht="27.75" customHeight="1">
      <c r="A23" s="165">
        <v>2710</v>
      </c>
      <c r="B23" s="70" t="str">
        <f>IF('1'!A1=1,D23,F23)</f>
        <v>нафта або нафтопродукти, крім сирих</v>
      </c>
      <c r="C23" s="326">
        <v>2710</v>
      </c>
      <c r="D23" s="71" t="s">
        <v>56</v>
      </c>
      <c r="E23" s="68">
        <v>2710</v>
      </c>
      <c r="F23" s="91" t="s">
        <v>113</v>
      </c>
      <c r="G23" s="150">
        <v>24.987010102503429</v>
      </c>
      <c r="H23" s="151">
        <v>21.427843264527191</v>
      </c>
      <c r="I23" s="151">
        <v>12.720590298365689</v>
      </c>
      <c r="J23" s="151">
        <v>4.8066463377406503</v>
      </c>
      <c r="K23" s="157">
        <v>4.8620514113701603</v>
      </c>
      <c r="L23" s="157">
        <v>21.025904084106827</v>
      </c>
      <c r="M23" s="157">
        <v>14.433854411480731</v>
      </c>
      <c r="N23" s="157">
        <v>8.8341593660160598</v>
      </c>
      <c r="O23" s="157">
        <v>21.803207575413822</v>
      </c>
      <c r="P23" s="157">
        <v>27.210274028579235</v>
      </c>
      <c r="Q23" s="157">
        <v>32.779030468896728</v>
      </c>
      <c r="R23" s="157">
        <v>40.376350022770922</v>
      </c>
      <c r="S23" s="157">
        <v>34.631965617820015</v>
      </c>
      <c r="T23" s="157">
        <v>42.658906854464995</v>
      </c>
      <c r="U23" s="157">
        <v>35.680501776363002</v>
      </c>
      <c r="V23" s="157">
        <v>48.119778399577299</v>
      </c>
      <c r="W23" s="157">
        <v>64.671025760123101</v>
      </c>
      <c r="X23" s="157">
        <v>43.014191368087396</v>
      </c>
      <c r="Y23" s="157">
        <v>45.296537742197799</v>
      </c>
      <c r="Z23" s="157">
        <v>28.77751801134378</v>
      </c>
      <c r="AA23" s="157">
        <v>27.277771354053542</v>
      </c>
      <c r="AB23" s="157">
        <v>5.8244303692005204</v>
      </c>
      <c r="AC23" s="157">
        <v>28.177877478147032</v>
      </c>
      <c r="AD23" s="157">
        <v>9.5821607054582696</v>
      </c>
      <c r="AE23" s="157">
        <v>14.971967296920091</v>
      </c>
      <c r="AF23" s="157">
        <v>29.081243671801069</v>
      </c>
      <c r="AG23" s="157">
        <v>23.981888586208647</v>
      </c>
      <c r="AH23" s="157">
        <v>20.671285206684608</v>
      </c>
      <c r="AI23" s="157">
        <v>15.237126295694651</v>
      </c>
      <c r="AJ23" s="157">
        <v>10.531972283801357</v>
      </c>
      <c r="AK23" s="157">
        <v>0.57060816838353756</v>
      </c>
      <c r="AL23" s="157">
        <v>0.52194015751005107</v>
      </c>
      <c r="AM23" s="157">
        <v>3.4343339991324537</v>
      </c>
      <c r="AN23" s="157">
        <v>5.0870679071653129</v>
      </c>
      <c r="AO23" s="157">
        <v>1.4022331741191509</v>
      </c>
      <c r="AP23" s="157">
        <v>0.76359537239937891</v>
      </c>
      <c r="AQ23" s="157">
        <v>1.031557768815315</v>
      </c>
      <c r="AR23" s="157">
        <v>0.98362250929818806</v>
      </c>
      <c r="AS23" s="157">
        <v>1.083779256919253</v>
      </c>
      <c r="AT23" s="157">
        <v>0.99115853954089006</v>
      </c>
      <c r="AU23" s="157">
        <v>1.691346383444492</v>
      </c>
      <c r="AV23" s="157">
        <v>5.0429108535069407</v>
      </c>
      <c r="AW23" s="157">
        <v>7.6419028370284501</v>
      </c>
      <c r="AX23" s="157">
        <f t="shared" si="10"/>
        <v>3.0989595350327557</v>
      </c>
      <c r="AY23" s="157">
        <f t="shared" si="11"/>
        <v>14.376160073979882</v>
      </c>
      <c r="AZ23" s="157">
        <f t="shared" si="1"/>
        <v>63.942090003136961</v>
      </c>
      <c r="BA23" s="157">
        <f t="shared" si="2"/>
        <v>49.155969272973778</v>
      </c>
      <c r="BB23" s="157">
        <f t="shared" si="3"/>
        <v>122.16886209566071</v>
      </c>
      <c r="BC23" s="157">
        <f t="shared" si="4"/>
        <v>161.09115264822532</v>
      </c>
      <c r="BD23" s="145">
        <f t="shared" si="8"/>
        <v>181.75927288175205</v>
      </c>
      <c r="BE23" s="145">
        <f t="shared" si="9"/>
        <v>70.862239906859358</v>
      </c>
      <c r="BF23" s="145">
        <f t="shared" si="5"/>
        <v>88.70638476161443</v>
      </c>
      <c r="BG23" s="145">
        <f t="shared" si="6"/>
        <v>26.861646905389598</v>
      </c>
      <c r="BH23" s="145">
        <f t="shared" si="7"/>
        <v>10.687230452816298</v>
      </c>
      <c r="BI23" s="151">
        <f t="shared" si="0"/>
        <v>4.0901180745736454</v>
      </c>
      <c r="DL23" s="320" t="s">
        <v>323</v>
      </c>
      <c r="DM23" s="320" t="s">
        <v>324</v>
      </c>
    </row>
    <row r="24" spans="1:228" ht="27.65" customHeight="1">
      <c r="A24" s="165">
        <v>2716</v>
      </c>
      <c r="B24" s="70" t="str">
        <f>IF('1'!A1=1,D24,F24)</f>
        <v>електроенергія</v>
      </c>
      <c r="C24" s="326">
        <v>2716</v>
      </c>
      <c r="D24" s="71" t="s">
        <v>35</v>
      </c>
      <c r="E24" s="68">
        <v>2716</v>
      </c>
      <c r="F24" s="93" t="s">
        <v>114</v>
      </c>
      <c r="G24" s="150">
        <v>30.626665057605983</v>
      </c>
      <c r="H24" s="151">
        <v>31.810515874083492</v>
      </c>
      <c r="I24" s="151">
        <v>40.717292507697906</v>
      </c>
      <c r="J24" s="151">
        <v>30.51609429985497</v>
      </c>
      <c r="K24" s="157">
        <v>40.618668501060796</v>
      </c>
      <c r="L24" s="157">
        <v>35.691045917478888</v>
      </c>
      <c r="M24" s="157">
        <v>25.821901379458499</v>
      </c>
      <c r="N24" s="157">
        <v>26.949437847265301</v>
      </c>
      <c r="O24" s="157">
        <v>64.077571910236003</v>
      </c>
      <c r="P24" s="157">
        <v>36.529958475753801</v>
      </c>
      <c r="Q24" s="157">
        <v>31.734540620243727</v>
      </c>
      <c r="R24" s="157">
        <v>30.650030609152378</v>
      </c>
      <c r="S24" s="157">
        <v>58.790390821737496</v>
      </c>
      <c r="T24" s="157">
        <v>56.683050673912206</v>
      </c>
      <c r="U24" s="157">
        <v>51.759870299779202</v>
      </c>
      <c r="V24" s="157">
        <v>68.710419377390508</v>
      </c>
      <c r="W24" s="157">
        <v>74.584320419170908</v>
      </c>
      <c r="X24" s="157">
        <v>72.231772689930693</v>
      </c>
      <c r="Y24" s="157">
        <v>65.474813174159209</v>
      </c>
      <c r="Z24" s="157">
        <v>88.866847796753405</v>
      </c>
      <c r="AA24" s="157">
        <v>107.28029539843709</v>
      </c>
      <c r="AB24" s="157">
        <v>49.332585747008437</v>
      </c>
      <c r="AC24" s="157">
        <v>17.751780000341331</v>
      </c>
      <c r="AD24" s="157">
        <v>61.189254896122705</v>
      </c>
      <c r="AE24" s="157">
        <v>18.352423438254434</v>
      </c>
      <c r="AF24" s="157">
        <v>69.0824542664962</v>
      </c>
      <c r="AG24" s="157">
        <v>63.089314361956298</v>
      </c>
      <c r="AH24" s="157">
        <v>60.019534318306697</v>
      </c>
      <c r="AI24" s="157">
        <v>123.72210881541261</v>
      </c>
      <c r="AJ24" s="157">
        <v>23.98167240336436</v>
      </c>
      <c r="AK24" s="157">
        <v>226.61291425875649</v>
      </c>
      <c r="AL24" s="157">
        <v>143.3452894170513</v>
      </c>
      <c r="AM24" s="157">
        <v>16.938808065507338</v>
      </c>
      <c r="AN24" s="157">
        <v>22.286939227131462</v>
      </c>
      <c r="AO24" s="157">
        <v>9.2953991299988985</v>
      </c>
      <c r="AP24" s="157">
        <v>23.528610672933112</v>
      </c>
      <c r="AQ24" s="157">
        <v>11.05810430752706</v>
      </c>
      <c r="AR24" s="157">
        <v>16.934167340292529</v>
      </c>
      <c r="AS24" s="157">
        <v>11.066860086678648</v>
      </c>
      <c r="AT24" s="157">
        <v>22.57369137577394</v>
      </c>
      <c r="AU24" s="157">
        <v>22.94757707188549</v>
      </c>
      <c r="AV24" s="157">
        <v>26.031207280615778</v>
      </c>
      <c r="AW24" s="157">
        <v>58.875518465044905</v>
      </c>
      <c r="AX24" s="157">
        <f t="shared" si="10"/>
        <v>39.059131734498237</v>
      </c>
      <c r="AY24" s="157">
        <f t="shared" si="11"/>
        <v>107.85430281754617</v>
      </c>
      <c r="AZ24" s="157">
        <f t="shared" si="1"/>
        <v>133.67056773924236</v>
      </c>
      <c r="BA24" s="157">
        <f t="shared" si="2"/>
        <v>129.08105364526347</v>
      </c>
      <c r="BB24" s="157">
        <f t="shared" si="3"/>
        <v>162.99210161538591</v>
      </c>
      <c r="BC24" s="157">
        <f t="shared" si="4"/>
        <v>235.94373117281941</v>
      </c>
      <c r="BD24" s="145">
        <f t="shared" si="8"/>
        <v>301.15775408001423</v>
      </c>
      <c r="BE24" s="145">
        <f t="shared" si="9"/>
        <v>235.55391604190959</v>
      </c>
      <c r="BF24" s="145">
        <f t="shared" si="5"/>
        <v>210.5437263850136</v>
      </c>
      <c r="BG24" s="145">
        <f t="shared" si="6"/>
        <v>517.66198489458475</v>
      </c>
      <c r="BH24" s="145">
        <f t="shared" si="7"/>
        <v>72.049757095570811</v>
      </c>
      <c r="BI24" s="151">
        <f t="shared" si="0"/>
        <v>61.632823110272177</v>
      </c>
      <c r="DL24" s="320" t="s">
        <v>325</v>
      </c>
      <c r="DM24" s="320" t="s">
        <v>326</v>
      </c>
      <c r="HP24" s="209" t="s">
        <v>279</v>
      </c>
      <c r="HQ24" s="209" t="s">
        <v>280</v>
      </c>
      <c r="HR24" s="322"/>
    </row>
    <row r="25" spans="1:228" ht="27.65" customHeight="1">
      <c r="A25" s="63"/>
      <c r="B25" s="64" t="str">
        <f>IF('1'!A1=1,D25,F25)</f>
        <v>Продукція хімічної та пов'язаних з нею галузей промисловості</v>
      </c>
      <c r="C25" s="327"/>
      <c r="D25" s="66" t="s">
        <v>3</v>
      </c>
      <c r="E25" s="65"/>
      <c r="F25" s="65" t="s">
        <v>115</v>
      </c>
      <c r="G25" s="305">
        <v>134.4431365771529</v>
      </c>
      <c r="H25" s="154">
        <v>143.50183865021771</v>
      </c>
      <c r="I25" s="154">
        <v>121.6349191391319</v>
      </c>
      <c r="J25" s="154">
        <v>147.76587439026949</v>
      </c>
      <c r="K25" s="154">
        <v>116.0801518579006</v>
      </c>
      <c r="L25" s="154">
        <v>124.11201574537451</v>
      </c>
      <c r="M25" s="154">
        <v>126.8504068111974</v>
      </c>
      <c r="N25" s="154">
        <v>128.22709408028538</v>
      </c>
      <c r="O25" s="154">
        <v>125.26409993986829</v>
      </c>
      <c r="P25" s="154">
        <v>152.4963132037181</v>
      </c>
      <c r="Q25" s="154">
        <v>165.9526819686175</v>
      </c>
      <c r="R25" s="154">
        <v>174.3996478105847</v>
      </c>
      <c r="S25" s="154">
        <v>165.8243258770793</v>
      </c>
      <c r="T25" s="154">
        <v>201.29011313130911</v>
      </c>
      <c r="U25" s="154">
        <v>218.44694125315391</v>
      </c>
      <c r="V25" s="154">
        <v>178.6964916673644</v>
      </c>
      <c r="W25" s="154">
        <v>141.28738977483351</v>
      </c>
      <c r="X25" s="154">
        <v>181.95333344909611</v>
      </c>
      <c r="Y25" s="154">
        <v>195.44586322619642</v>
      </c>
      <c r="Z25" s="154">
        <v>182.59597845979599</v>
      </c>
      <c r="AA25" s="154">
        <v>146.91373675039259</v>
      </c>
      <c r="AB25" s="154">
        <v>166.51462476873991</v>
      </c>
      <c r="AC25" s="154">
        <v>189.71184053435792</v>
      </c>
      <c r="AD25" s="154">
        <v>176.86798859012441</v>
      </c>
      <c r="AE25" s="154">
        <v>186.0587053462296</v>
      </c>
      <c r="AF25" s="154">
        <v>250.78947761411129</v>
      </c>
      <c r="AG25" s="154">
        <v>293.89167704458418</v>
      </c>
      <c r="AH25" s="154">
        <v>362.96916895696199</v>
      </c>
      <c r="AI25" s="154">
        <v>254.7971581651986</v>
      </c>
      <c r="AJ25" s="154">
        <v>234.63137576290021</v>
      </c>
      <c r="AK25" s="154">
        <v>240.89094088304489</v>
      </c>
      <c r="AL25" s="154">
        <v>225.45580867792972</v>
      </c>
      <c r="AM25" s="154">
        <v>163.1996421238432</v>
      </c>
      <c r="AN25" s="154">
        <v>175.63572644416521</v>
      </c>
      <c r="AO25" s="154">
        <v>174.6967130066665</v>
      </c>
      <c r="AP25" s="154">
        <v>179.67885681489309</v>
      </c>
      <c r="AQ25" s="154">
        <v>177.13296314152802</v>
      </c>
      <c r="AR25" s="154">
        <v>246.03711505286401</v>
      </c>
      <c r="AS25" s="154">
        <v>234.174770041594</v>
      </c>
      <c r="AT25" s="154">
        <v>210.6554661236772</v>
      </c>
      <c r="AU25" s="154">
        <v>210.78399824908229</v>
      </c>
      <c r="AV25" s="154">
        <v>227.86293265353282</v>
      </c>
      <c r="AW25" s="154">
        <v>218.37971682038528</v>
      </c>
      <c r="AX25" s="154">
        <f t="shared" si="10"/>
        <v>657.34484823598609</v>
      </c>
      <c r="AY25" s="154">
        <f t="shared" si="11"/>
        <v>657.02664772300045</v>
      </c>
      <c r="AZ25" s="154">
        <f t="shared" si="1"/>
        <v>547.34576875677203</v>
      </c>
      <c r="BA25" s="154">
        <f t="shared" si="2"/>
        <v>495.26966849475787</v>
      </c>
      <c r="BB25" s="154">
        <f t="shared" si="3"/>
        <v>618.11274292278858</v>
      </c>
      <c r="BC25" s="154">
        <f t="shared" si="4"/>
        <v>764.25787192890675</v>
      </c>
      <c r="BD25" s="146">
        <f t="shared" si="8"/>
        <v>701.28256490992203</v>
      </c>
      <c r="BE25" s="146">
        <f t="shared" si="9"/>
        <v>680.00819064361485</v>
      </c>
      <c r="BF25" s="146">
        <f t="shared" si="5"/>
        <v>1093.709028961887</v>
      </c>
      <c r="BG25" s="146">
        <f t="shared" si="6"/>
        <v>955.77528348907344</v>
      </c>
      <c r="BH25" s="146">
        <f t="shared" si="7"/>
        <v>693.21093838956813</v>
      </c>
      <c r="BI25" s="153">
        <f t="shared" si="0"/>
        <v>868.00031435966332</v>
      </c>
      <c r="DL25" s="320" t="s">
        <v>327</v>
      </c>
      <c r="DM25" s="320" t="s">
        <v>328</v>
      </c>
    </row>
    <row r="26" spans="1:228" ht="24.75" customHeight="1">
      <c r="A26" s="63"/>
      <c r="B26" s="64" t="str">
        <f>IF('1'!A1=1,D26,F26)</f>
        <v>Деревина та вироби з неї</v>
      </c>
      <c r="C26" s="327"/>
      <c r="D26" s="66" t="s">
        <v>4</v>
      </c>
      <c r="E26" s="65"/>
      <c r="F26" s="72" t="s">
        <v>116</v>
      </c>
      <c r="G26" s="305">
        <v>145.600919923406</v>
      </c>
      <c r="H26" s="154">
        <v>163.5427606181531</v>
      </c>
      <c r="I26" s="154">
        <v>175.71463743371001</v>
      </c>
      <c r="J26" s="154">
        <v>173.68943146308879</v>
      </c>
      <c r="K26" s="154">
        <v>175.32893620519081</v>
      </c>
      <c r="L26" s="154">
        <v>190.6654563781731</v>
      </c>
      <c r="M26" s="154">
        <v>188.84780196936038</v>
      </c>
      <c r="N26" s="154">
        <v>182.85854322868931</v>
      </c>
      <c r="O26" s="154">
        <v>183.50657680256052</v>
      </c>
      <c r="P26" s="154">
        <v>205.74593259342731</v>
      </c>
      <c r="Q26" s="154">
        <v>204.9512744089954</v>
      </c>
      <c r="R26" s="154">
        <v>200.3338507684602</v>
      </c>
      <c r="S26" s="154">
        <v>222.83380272770449</v>
      </c>
      <c r="T26" s="154">
        <v>244.46297845461839</v>
      </c>
      <c r="U26" s="154">
        <v>240.6499625770771</v>
      </c>
      <c r="V26" s="154">
        <v>218.35945823798289</v>
      </c>
      <c r="W26" s="154">
        <v>245.21517664497219</v>
      </c>
      <c r="X26" s="154">
        <v>256.55809339862731</v>
      </c>
      <c r="Y26" s="154">
        <v>237.596884238596</v>
      </c>
      <c r="Z26" s="154">
        <v>215.80384032313754</v>
      </c>
      <c r="AA26" s="154">
        <v>234.67903392897711</v>
      </c>
      <c r="AB26" s="154">
        <v>221.42660033092761</v>
      </c>
      <c r="AC26" s="154">
        <v>248.84326932957299</v>
      </c>
      <c r="AD26" s="154">
        <v>235.68332074530781</v>
      </c>
      <c r="AE26" s="154">
        <v>264.41160827790799</v>
      </c>
      <c r="AF26" s="154">
        <v>322.20122303953099</v>
      </c>
      <c r="AG26" s="154">
        <v>401.55129842883298</v>
      </c>
      <c r="AH26" s="154">
        <v>353.63592323627103</v>
      </c>
      <c r="AI26" s="154">
        <v>369.64526887907903</v>
      </c>
      <c r="AJ26" s="154">
        <v>470.45060284717198</v>
      </c>
      <c r="AK26" s="154">
        <v>445.611881458379</v>
      </c>
      <c r="AL26" s="154">
        <v>361.46291669919088</v>
      </c>
      <c r="AM26" s="154">
        <v>341.29609962076222</v>
      </c>
      <c r="AN26" s="154">
        <v>375.10316575961201</v>
      </c>
      <c r="AO26" s="154">
        <v>318.26257738825797</v>
      </c>
      <c r="AP26" s="154">
        <v>244.88269260704072</v>
      </c>
      <c r="AQ26" s="154">
        <v>269.05682636425632</v>
      </c>
      <c r="AR26" s="154">
        <v>328.58616081812301</v>
      </c>
      <c r="AS26" s="154">
        <v>311.52181032869396</v>
      </c>
      <c r="AT26" s="154">
        <v>295.81599648515942</v>
      </c>
      <c r="AU26" s="154">
        <v>317.5250689902681</v>
      </c>
      <c r="AV26" s="154">
        <v>375.48911515562503</v>
      </c>
      <c r="AW26" s="154">
        <v>354.237834015251</v>
      </c>
      <c r="AX26" s="154">
        <f t="shared" si="10"/>
        <v>909.16479751107329</v>
      </c>
      <c r="AY26" s="154">
        <f t="shared" si="11"/>
        <v>1047.252018161144</v>
      </c>
      <c r="AZ26" s="154">
        <f t="shared" si="1"/>
        <v>658.54774943835787</v>
      </c>
      <c r="BA26" s="154">
        <f t="shared" si="2"/>
        <v>737.70073778141364</v>
      </c>
      <c r="BB26" s="154">
        <f t="shared" si="3"/>
        <v>794.53763457344348</v>
      </c>
      <c r="BC26" s="154">
        <f t="shared" si="4"/>
        <v>926.30620199738291</v>
      </c>
      <c r="BD26" s="146">
        <f t="shared" si="8"/>
        <v>955.17399460533306</v>
      </c>
      <c r="BE26" s="146">
        <f t="shared" si="9"/>
        <v>940.63222433478552</v>
      </c>
      <c r="BF26" s="146">
        <f t="shared" si="5"/>
        <v>1341.8000529825431</v>
      </c>
      <c r="BG26" s="146">
        <f t="shared" si="6"/>
        <v>1647.1706698838209</v>
      </c>
      <c r="BH26" s="146">
        <f t="shared" si="7"/>
        <v>1279.5445353756729</v>
      </c>
      <c r="BI26" s="153">
        <f t="shared" si="0"/>
        <v>1204.9807939962327</v>
      </c>
      <c r="DL26" s="320" t="s">
        <v>311</v>
      </c>
      <c r="DM26" s="320" t="s">
        <v>312</v>
      </c>
    </row>
    <row r="27" spans="1:228" ht="22.5" customHeight="1">
      <c r="A27" s="63"/>
      <c r="B27" s="64" t="str">
        <f>IF('1'!A1=1,D27,F27)</f>
        <v>Промислові вироби</v>
      </c>
      <c r="C27" s="327"/>
      <c r="D27" s="66" t="s">
        <v>5</v>
      </c>
      <c r="E27" s="65"/>
      <c r="F27" s="72" t="s">
        <v>117</v>
      </c>
      <c r="G27" s="305">
        <v>24.225409006288082</v>
      </c>
      <c r="H27" s="154">
        <v>34.612052116704902</v>
      </c>
      <c r="I27" s="154">
        <v>34.524344535536201</v>
      </c>
      <c r="J27" s="154">
        <v>30.326871900362214</v>
      </c>
      <c r="K27" s="154">
        <v>31.260530699495</v>
      </c>
      <c r="L27" s="154">
        <v>36.510252432030299</v>
      </c>
      <c r="M27" s="154">
        <v>40.2822797376772</v>
      </c>
      <c r="N27" s="154">
        <v>34.552626580061499</v>
      </c>
      <c r="O27" s="154">
        <v>38.21435861943629</v>
      </c>
      <c r="P27" s="154">
        <v>45.4451661457203</v>
      </c>
      <c r="Q27" s="154">
        <v>49.612855951285098</v>
      </c>
      <c r="R27" s="154">
        <v>46.336449109914902</v>
      </c>
      <c r="S27" s="154">
        <v>48.772007469557899</v>
      </c>
      <c r="T27" s="154">
        <v>59.598766754863199</v>
      </c>
      <c r="U27" s="154">
        <v>69.115679867673293</v>
      </c>
      <c r="V27" s="154">
        <v>63.737932977954998</v>
      </c>
      <c r="W27" s="154">
        <v>74.578132894465512</v>
      </c>
      <c r="X27" s="154">
        <v>81.245136152237805</v>
      </c>
      <c r="Y27" s="154">
        <v>81.624540279552804</v>
      </c>
      <c r="Z27" s="154">
        <v>71.041914624363798</v>
      </c>
      <c r="AA27" s="154">
        <v>82.430084700520695</v>
      </c>
      <c r="AB27" s="154">
        <v>77.550664713234994</v>
      </c>
      <c r="AC27" s="154">
        <v>89.448878193090806</v>
      </c>
      <c r="AD27" s="154">
        <v>78.047364531929702</v>
      </c>
      <c r="AE27" s="154">
        <v>92.946634759401206</v>
      </c>
      <c r="AF27" s="154">
        <v>107.7395665630029</v>
      </c>
      <c r="AG27" s="154">
        <v>116.35926485281212</v>
      </c>
      <c r="AH27" s="154">
        <v>108.5600614772962</v>
      </c>
      <c r="AI27" s="154">
        <v>101.30009241097081</v>
      </c>
      <c r="AJ27" s="154">
        <v>95.296906831702103</v>
      </c>
      <c r="AK27" s="154">
        <v>84.790401430326696</v>
      </c>
      <c r="AL27" s="154">
        <v>85.268892842250807</v>
      </c>
      <c r="AM27" s="154">
        <v>99.065921784243599</v>
      </c>
      <c r="AN27" s="154">
        <v>90.017068996175908</v>
      </c>
      <c r="AO27" s="154">
        <v>89.771466411820697</v>
      </c>
      <c r="AP27" s="154">
        <v>80.650359608847708</v>
      </c>
      <c r="AQ27" s="154">
        <v>91.950636091249606</v>
      </c>
      <c r="AR27" s="154">
        <v>100.9755210193461</v>
      </c>
      <c r="AS27" s="154">
        <v>95.859392766668094</v>
      </c>
      <c r="AT27" s="154">
        <v>93.178414792659112</v>
      </c>
      <c r="AU27" s="154">
        <v>106.48532583720589</v>
      </c>
      <c r="AV27" s="154">
        <v>111.99961686565209</v>
      </c>
      <c r="AW27" s="154">
        <v>113.652371662495</v>
      </c>
      <c r="AX27" s="154">
        <f t="shared" si="10"/>
        <v>288.7855498772638</v>
      </c>
      <c r="AY27" s="154">
        <f t="shared" si="11"/>
        <v>332.13731436535295</v>
      </c>
      <c r="AZ27" s="154">
        <f t="shared" si="1"/>
        <v>123.68867755889141</v>
      </c>
      <c r="BA27" s="154">
        <f t="shared" si="2"/>
        <v>142.60568944926399</v>
      </c>
      <c r="BB27" s="154">
        <f t="shared" si="3"/>
        <v>179.60882982635658</v>
      </c>
      <c r="BC27" s="154">
        <f t="shared" si="4"/>
        <v>241.22438707004937</v>
      </c>
      <c r="BD27" s="146">
        <f t="shared" si="8"/>
        <v>308.48972395061992</v>
      </c>
      <c r="BE27" s="146">
        <f t="shared" si="9"/>
        <v>327.47699213877621</v>
      </c>
      <c r="BF27" s="146">
        <f t="shared" si="5"/>
        <v>425.60552765251242</v>
      </c>
      <c r="BG27" s="146">
        <f t="shared" si="6"/>
        <v>366.65629351525041</v>
      </c>
      <c r="BH27" s="146">
        <f t="shared" si="7"/>
        <v>359.50481680108794</v>
      </c>
      <c r="BI27" s="153">
        <f t="shared" si="0"/>
        <v>381.96396466992292</v>
      </c>
      <c r="DL27" s="320" t="s">
        <v>306</v>
      </c>
      <c r="DM27" s="320" t="s">
        <v>208</v>
      </c>
    </row>
    <row r="28" spans="1:228" ht="27" customHeight="1">
      <c r="A28" s="63"/>
      <c r="B28" s="64" t="str">
        <f>IF('1'!A1=1,D28,F28)</f>
        <v>Чорні й кольорові метали та вироби з них</v>
      </c>
      <c r="C28" s="327"/>
      <c r="D28" s="66" t="s">
        <v>6</v>
      </c>
      <c r="E28" s="65"/>
      <c r="F28" s="65" t="s">
        <v>118</v>
      </c>
      <c r="G28" s="152">
        <v>642.92347335556997</v>
      </c>
      <c r="H28" s="153">
        <v>613.56863534302795</v>
      </c>
      <c r="I28" s="153">
        <v>631.06214531700402</v>
      </c>
      <c r="J28" s="153">
        <v>536.26006568619096</v>
      </c>
      <c r="K28" s="154">
        <v>523.814939202765</v>
      </c>
      <c r="L28" s="154">
        <v>667.54774154402105</v>
      </c>
      <c r="M28" s="154">
        <v>646.19305305502201</v>
      </c>
      <c r="N28" s="154">
        <v>674.95203345180698</v>
      </c>
      <c r="O28" s="154">
        <v>721.53441183491805</v>
      </c>
      <c r="P28" s="154">
        <v>693.99683605690404</v>
      </c>
      <c r="Q28" s="154">
        <v>709.60372733977795</v>
      </c>
      <c r="R28" s="154">
        <v>862.068789242295</v>
      </c>
      <c r="S28" s="154">
        <v>848.04643567358801</v>
      </c>
      <c r="T28" s="154">
        <v>927.96305145699012</v>
      </c>
      <c r="U28" s="154">
        <v>795.15242156783893</v>
      </c>
      <c r="V28" s="154">
        <v>817.250951634844</v>
      </c>
      <c r="W28" s="154">
        <v>754.43917636515005</v>
      </c>
      <c r="X28" s="154">
        <v>862.19668367496001</v>
      </c>
      <c r="Y28" s="154">
        <v>784.04909378053401</v>
      </c>
      <c r="Z28" s="154">
        <v>676.42153047955003</v>
      </c>
      <c r="AA28" s="154">
        <v>704.360090578317</v>
      </c>
      <c r="AB28" s="154">
        <v>603.75635504655304</v>
      </c>
      <c r="AC28" s="154">
        <v>504.79540175156899</v>
      </c>
      <c r="AD28" s="154">
        <v>661.77612298976101</v>
      </c>
      <c r="AE28" s="154">
        <v>872.37450203641606</v>
      </c>
      <c r="AF28" s="154">
        <v>1293.8412189782539</v>
      </c>
      <c r="AG28" s="154">
        <v>1817.2140063259299</v>
      </c>
      <c r="AH28" s="154">
        <v>1284.19828380219</v>
      </c>
      <c r="AI28" s="154">
        <v>1101.673479545897</v>
      </c>
      <c r="AJ28" s="154">
        <v>881.20261097323191</v>
      </c>
      <c r="AK28" s="154">
        <v>710.28504609478296</v>
      </c>
      <c r="AL28" s="154">
        <v>648.28999236508912</v>
      </c>
      <c r="AM28" s="154">
        <v>676.24342339642408</v>
      </c>
      <c r="AN28" s="154">
        <v>882.65268471877698</v>
      </c>
      <c r="AO28" s="154">
        <v>648.41624549382504</v>
      </c>
      <c r="AP28" s="154">
        <v>573.18968179197702</v>
      </c>
      <c r="AQ28" s="154">
        <v>693.52406826091101</v>
      </c>
      <c r="AR28" s="154">
        <v>649.26802972850908</v>
      </c>
      <c r="AS28" s="154">
        <v>713.40969908095508</v>
      </c>
      <c r="AT28" s="154">
        <v>572.706747086885</v>
      </c>
      <c r="AU28" s="154">
        <v>647.22716449139898</v>
      </c>
      <c r="AV28" s="154">
        <v>721.78926238896804</v>
      </c>
      <c r="AW28" s="154">
        <v>649.55552099092199</v>
      </c>
      <c r="AX28" s="154">
        <f t="shared" si="10"/>
        <v>2056.2017970703755</v>
      </c>
      <c r="AY28" s="154">
        <f t="shared" si="11"/>
        <v>2018.571947871289</v>
      </c>
      <c r="AZ28" s="154">
        <f t="shared" si="1"/>
        <v>2423.8143197017926</v>
      </c>
      <c r="BA28" s="154">
        <f t="shared" si="2"/>
        <v>2512.5077672536149</v>
      </c>
      <c r="BB28" s="154">
        <f t="shared" si="3"/>
        <v>2987.2037644738948</v>
      </c>
      <c r="BC28" s="154">
        <f t="shared" si="4"/>
        <v>3388.4128603332615</v>
      </c>
      <c r="BD28" s="146">
        <f t="shared" si="8"/>
        <v>3077.1064843001941</v>
      </c>
      <c r="BE28" s="146">
        <f t="shared" si="9"/>
        <v>2474.6879703661998</v>
      </c>
      <c r="BF28" s="146">
        <f t="shared" si="5"/>
        <v>5267.6280111427895</v>
      </c>
      <c r="BG28" s="146">
        <f t="shared" si="6"/>
        <v>3341.4511289790007</v>
      </c>
      <c r="BH28" s="146">
        <f t="shared" si="7"/>
        <v>2780.502035401003</v>
      </c>
      <c r="BI28" s="153">
        <f t="shared" si="0"/>
        <v>2628.9085441572606</v>
      </c>
    </row>
    <row r="29" spans="1:228" ht="20.25" customHeight="1">
      <c r="A29" s="165">
        <v>7202</v>
      </c>
      <c r="B29" s="70" t="str">
        <f>IF('1'!A1=1,D29,F29)</f>
        <v>феросплави</v>
      </c>
      <c r="C29" s="326">
        <v>7202</v>
      </c>
      <c r="D29" s="71" t="s">
        <v>36</v>
      </c>
      <c r="E29" s="68">
        <v>7202</v>
      </c>
      <c r="F29" s="93" t="s">
        <v>119</v>
      </c>
      <c r="G29" s="150">
        <v>57.535685405912304</v>
      </c>
      <c r="H29" s="151">
        <v>59.918466827622098</v>
      </c>
      <c r="I29" s="151">
        <v>38.237649343583307</v>
      </c>
      <c r="J29" s="151">
        <v>36.995936022243207</v>
      </c>
      <c r="K29" s="151">
        <v>35.793035732728789</v>
      </c>
      <c r="L29" s="151">
        <v>49.059822445282201</v>
      </c>
      <c r="M29" s="151">
        <v>45.585774194170199</v>
      </c>
      <c r="N29" s="151">
        <v>42.774546012840801</v>
      </c>
      <c r="O29" s="151">
        <v>99.881422542829199</v>
      </c>
      <c r="P29" s="151">
        <v>114.6367631557012</v>
      </c>
      <c r="Q29" s="151">
        <v>96.835289851884099</v>
      </c>
      <c r="R29" s="151">
        <v>106.4186191648366</v>
      </c>
      <c r="S29" s="151">
        <v>105.9386802018423</v>
      </c>
      <c r="T29" s="151">
        <v>101.71650637231218</v>
      </c>
      <c r="U29" s="151">
        <v>71.161064651724701</v>
      </c>
      <c r="V29" s="151">
        <v>90.176308844955997</v>
      </c>
      <c r="W29" s="151">
        <v>102.96296826537049</v>
      </c>
      <c r="X29" s="151">
        <v>92.330117939577903</v>
      </c>
      <c r="Y29" s="151">
        <v>74.074628422816602</v>
      </c>
      <c r="Z29" s="151">
        <v>61.848115440364296</v>
      </c>
      <c r="AA29" s="151">
        <v>72.499471220276206</v>
      </c>
      <c r="AB29" s="151">
        <v>80.543198620725207</v>
      </c>
      <c r="AC29" s="151">
        <v>37.724257804677698</v>
      </c>
      <c r="AD29" s="151">
        <v>56.506351089803701</v>
      </c>
      <c r="AE29" s="151">
        <v>63.074251670159398</v>
      </c>
      <c r="AF29" s="151">
        <v>100.291467848937</v>
      </c>
      <c r="AG29" s="151">
        <v>138.2262214301567</v>
      </c>
      <c r="AH29" s="151">
        <v>101.1188479839319</v>
      </c>
      <c r="AI29" s="151">
        <v>210.22900531264369</v>
      </c>
      <c r="AJ29" s="151">
        <v>71.371828520905297</v>
      </c>
      <c r="AK29" s="151">
        <v>66.0753988867597</v>
      </c>
      <c r="AL29" s="151">
        <v>38.36676384426552</v>
      </c>
      <c r="AM29" s="151">
        <v>95.961619966463303</v>
      </c>
      <c r="AN29" s="151">
        <v>77.460113309951254</v>
      </c>
      <c r="AO29" s="151">
        <v>21.109013270303471</v>
      </c>
      <c r="AP29" s="151">
        <v>7.6325336383997451</v>
      </c>
      <c r="AQ29" s="151">
        <v>1.849272893121213</v>
      </c>
      <c r="AR29" s="151">
        <v>14.438316955843243</v>
      </c>
      <c r="AS29" s="151">
        <v>23.850442651334852</v>
      </c>
      <c r="AT29" s="151">
        <v>15.06481783595104</v>
      </c>
      <c r="AU29" s="151">
        <v>16.416708752283171</v>
      </c>
      <c r="AV29" s="151">
        <v>11.367559658037621</v>
      </c>
      <c r="AW29" s="151">
        <v>13.877329085960412</v>
      </c>
      <c r="AX29" s="157">
        <f t="shared" si="10"/>
        <v>40.138032500299303</v>
      </c>
      <c r="AY29" s="157">
        <f t="shared" si="11"/>
        <v>41.661597496281203</v>
      </c>
      <c r="AZ29" s="157">
        <f t="shared" si="1"/>
        <v>192.6877375993609</v>
      </c>
      <c r="BA29" s="157">
        <f t="shared" si="2"/>
        <v>173.21317838502199</v>
      </c>
      <c r="BB29" s="157">
        <f t="shared" si="3"/>
        <v>417.77209471525111</v>
      </c>
      <c r="BC29" s="157">
        <f t="shared" si="4"/>
        <v>368.99256007083517</v>
      </c>
      <c r="BD29" s="145">
        <f t="shared" si="8"/>
        <v>331.21583006812932</v>
      </c>
      <c r="BE29" s="145">
        <f t="shared" si="9"/>
        <v>247.27327873548282</v>
      </c>
      <c r="BF29" s="145">
        <f t="shared" si="5"/>
        <v>402.71078893318497</v>
      </c>
      <c r="BG29" s="145">
        <f t="shared" si="6"/>
        <v>386.0429965645742</v>
      </c>
      <c r="BH29" s="145">
        <f t="shared" si="7"/>
        <v>202.16328018511777</v>
      </c>
      <c r="BI29" s="151">
        <f t="shared" si="0"/>
        <v>55.202850336250343</v>
      </c>
      <c r="DM29" s="320" t="s">
        <v>281</v>
      </c>
      <c r="DN29" s="320" t="s">
        <v>282</v>
      </c>
      <c r="DO29" s="337"/>
    </row>
    <row r="30" spans="1:228" ht="24.75" customHeight="1">
      <c r="A30" s="165">
        <v>7207</v>
      </c>
      <c r="B30" s="70" t="str">
        <f>IF('1'!A1=1,D30,F30)</f>
        <v>напівфабрикати з вуглецевої сталі</v>
      </c>
      <c r="C30" s="326">
        <v>7207</v>
      </c>
      <c r="D30" s="71" t="s">
        <v>37</v>
      </c>
      <c r="E30" s="68">
        <v>7207</v>
      </c>
      <c r="F30" s="91" t="s">
        <v>120</v>
      </c>
      <c r="G30" s="150">
        <v>157.19440493936671</v>
      </c>
      <c r="H30" s="151">
        <v>141.01360411850729</v>
      </c>
      <c r="I30" s="151">
        <v>166.08337921945389</v>
      </c>
      <c r="J30" s="151">
        <v>173.14974669266309</v>
      </c>
      <c r="K30" s="151">
        <v>163.40121772082489</v>
      </c>
      <c r="L30" s="151">
        <v>215.13075723114659</v>
      </c>
      <c r="M30" s="151">
        <v>172.53056821969108</v>
      </c>
      <c r="N30" s="151">
        <v>94.003627585678402</v>
      </c>
      <c r="O30" s="151">
        <v>185.90075305376331</v>
      </c>
      <c r="P30" s="151">
        <v>189.47857401930219</v>
      </c>
      <c r="Q30" s="151">
        <v>142.53175776314401</v>
      </c>
      <c r="R30" s="151">
        <v>322.78079744026024</v>
      </c>
      <c r="S30" s="151">
        <v>274.20390309570917</v>
      </c>
      <c r="T30" s="151">
        <v>336.2817454211268</v>
      </c>
      <c r="U30" s="151">
        <v>253.65269791435111</v>
      </c>
      <c r="V30" s="151">
        <v>246.32556176263773</v>
      </c>
      <c r="W30" s="151">
        <v>237.55935203787769</v>
      </c>
      <c r="X30" s="151">
        <v>332.53846424904702</v>
      </c>
      <c r="Y30" s="151">
        <v>245.06142538835792</v>
      </c>
      <c r="Z30" s="151">
        <v>257.58307597377336</v>
      </c>
      <c r="AA30" s="151">
        <v>250.50666033707972</v>
      </c>
      <c r="AB30" s="151">
        <v>178.82675981990201</v>
      </c>
      <c r="AC30" s="151">
        <v>171.9323067666885</v>
      </c>
      <c r="AD30" s="151">
        <v>233.19262221878571</v>
      </c>
      <c r="AE30" s="151">
        <v>287.01545562767859</v>
      </c>
      <c r="AF30" s="151">
        <v>351.03289910816579</v>
      </c>
      <c r="AG30" s="151">
        <v>532.938436518608</v>
      </c>
      <c r="AH30" s="151">
        <v>322.25710522552919</v>
      </c>
      <c r="AI30" s="151">
        <v>214.83249861738949</v>
      </c>
      <c r="AJ30" s="151">
        <v>184.48377803468509</v>
      </c>
      <c r="AK30" s="151">
        <v>130.27602000088382</v>
      </c>
      <c r="AL30" s="151">
        <v>128.8324808253366</v>
      </c>
      <c r="AM30" s="151">
        <v>76.712591201985504</v>
      </c>
      <c r="AN30" s="151">
        <v>162.94674507092671</v>
      </c>
      <c r="AO30" s="151">
        <v>132.5205770646476</v>
      </c>
      <c r="AP30" s="151">
        <v>94.709274156691691</v>
      </c>
      <c r="AQ30" s="151">
        <v>156.64103752240831</v>
      </c>
      <c r="AR30" s="151">
        <v>125.38375901220219</v>
      </c>
      <c r="AS30" s="151">
        <v>110.4249413577087</v>
      </c>
      <c r="AT30" s="151">
        <v>110.24984631679929</v>
      </c>
      <c r="AU30" s="151">
        <v>89.339590549136801</v>
      </c>
      <c r="AV30" s="151">
        <v>108.67465218046971</v>
      </c>
      <c r="AW30" s="151">
        <v>71.511648291253493</v>
      </c>
      <c r="AX30" s="157">
        <f t="shared" si="10"/>
        <v>392.44973789231921</v>
      </c>
      <c r="AY30" s="157">
        <f t="shared" si="11"/>
        <v>269.52589102086</v>
      </c>
      <c r="AZ30" s="157">
        <f t="shared" si="1"/>
        <v>637.44113496999103</v>
      </c>
      <c r="BA30" s="157">
        <f t="shared" si="2"/>
        <v>645.06617075734096</v>
      </c>
      <c r="BB30" s="157">
        <f t="shared" si="3"/>
        <v>840.69188227646976</v>
      </c>
      <c r="BC30" s="157">
        <f t="shared" si="4"/>
        <v>1110.4639081938249</v>
      </c>
      <c r="BD30" s="145">
        <f t="shared" si="8"/>
        <v>1072.7423176490561</v>
      </c>
      <c r="BE30" s="145">
        <f t="shared" si="9"/>
        <v>834.45834914245586</v>
      </c>
      <c r="BF30" s="145">
        <f t="shared" si="5"/>
        <v>1493.2438964799815</v>
      </c>
      <c r="BG30" s="145">
        <f t="shared" si="6"/>
        <v>658.42477747829491</v>
      </c>
      <c r="BH30" s="145">
        <f t="shared" si="7"/>
        <v>466.88918749425147</v>
      </c>
      <c r="BI30" s="151">
        <f t="shared" si="0"/>
        <v>502.69958420911848</v>
      </c>
    </row>
    <row r="31" spans="1:228" ht="23.4" customHeight="1">
      <c r="A31" s="165">
        <v>7208</v>
      </c>
      <c r="B31" s="70" t="str">
        <f>IF('1'!A1=1,D31,F31)</f>
        <v>прокат плоский з вуглецевої сталі</v>
      </c>
      <c r="C31" s="326">
        <v>7208</v>
      </c>
      <c r="D31" s="71" t="s">
        <v>47</v>
      </c>
      <c r="E31" s="68">
        <v>7208</v>
      </c>
      <c r="F31" s="91" t="s">
        <v>121</v>
      </c>
      <c r="G31" s="150">
        <v>194.42170313558989</v>
      </c>
      <c r="H31" s="151">
        <v>179.56052641976771</v>
      </c>
      <c r="I31" s="151">
        <v>152.06639420574172</v>
      </c>
      <c r="J31" s="151">
        <v>105.1249267348406</v>
      </c>
      <c r="K31" s="151">
        <v>117.1530522866299</v>
      </c>
      <c r="L31" s="151">
        <v>164.17545926631351</v>
      </c>
      <c r="M31" s="151">
        <v>191.9748060825099</v>
      </c>
      <c r="N31" s="151">
        <v>138.401910728388</v>
      </c>
      <c r="O31" s="151">
        <v>194.2286230591491</v>
      </c>
      <c r="P31" s="151">
        <v>151.8848998222214</v>
      </c>
      <c r="Q31" s="151">
        <v>166.68491763048598</v>
      </c>
      <c r="R31" s="151">
        <v>109.4552688333637</v>
      </c>
      <c r="S31" s="151">
        <v>113.1816268354801</v>
      </c>
      <c r="T31" s="151">
        <v>144.4087310779756</v>
      </c>
      <c r="U31" s="151">
        <v>159.95760242424919</v>
      </c>
      <c r="V31" s="151">
        <v>145.7306391898509</v>
      </c>
      <c r="W31" s="151">
        <v>117.02729870418129</v>
      </c>
      <c r="X31" s="151">
        <v>122.810532843023</v>
      </c>
      <c r="Y31" s="151">
        <v>129.60559444924681</v>
      </c>
      <c r="Z31" s="151">
        <v>97.391268913707506</v>
      </c>
      <c r="AA31" s="151">
        <v>103.71384859930259</v>
      </c>
      <c r="AB31" s="151">
        <v>92.390511378331496</v>
      </c>
      <c r="AC31" s="151">
        <v>63.155849821470404</v>
      </c>
      <c r="AD31" s="151">
        <v>89.053851404477101</v>
      </c>
      <c r="AE31" s="151">
        <v>115.38947475212771</v>
      </c>
      <c r="AF31" s="151">
        <v>267.85781774789319</v>
      </c>
      <c r="AG31" s="151">
        <v>446.13900951419299</v>
      </c>
      <c r="AH31" s="151">
        <v>244.09110901037221</v>
      </c>
      <c r="AI31" s="151">
        <v>230.91313319174941</v>
      </c>
      <c r="AJ31" s="151">
        <v>91.6242534917196</v>
      </c>
      <c r="AK31" s="151">
        <v>57.751428245350802</v>
      </c>
      <c r="AL31" s="151">
        <v>67.717867159007398</v>
      </c>
      <c r="AM31" s="151">
        <v>43.525810140318796</v>
      </c>
      <c r="AN31" s="151">
        <v>128.0632342503728</v>
      </c>
      <c r="AO31" s="151">
        <v>130.4948168721377</v>
      </c>
      <c r="AP31" s="151">
        <v>137.64729348761801</v>
      </c>
      <c r="AQ31" s="151">
        <v>164.4874435861453</v>
      </c>
      <c r="AR31" s="151">
        <v>169.7235526390603</v>
      </c>
      <c r="AS31" s="151">
        <v>185.0041389133373</v>
      </c>
      <c r="AT31" s="151">
        <v>117.37685885353241</v>
      </c>
      <c r="AU31" s="151">
        <v>151.11665820099179</v>
      </c>
      <c r="AV31" s="151">
        <v>171.4332480343721</v>
      </c>
      <c r="AW31" s="151">
        <v>140.62571351244199</v>
      </c>
      <c r="AX31" s="157">
        <f t="shared" si="10"/>
        <v>519.21513513854291</v>
      </c>
      <c r="AY31" s="157">
        <f t="shared" si="11"/>
        <v>463.17561974780585</v>
      </c>
      <c r="AZ31" s="157">
        <f t="shared" si="1"/>
        <v>631.17355049593993</v>
      </c>
      <c r="BA31" s="157">
        <f t="shared" si="2"/>
        <v>611.70522836384123</v>
      </c>
      <c r="BB31" s="157">
        <f t="shared" si="3"/>
        <v>622.25370934522016</v>
      </c>
      <c r="BC31" s="157">
        <f t="shared" si="4"/>
        <v>563.2785995275558</v>
      </c>
      <c r="BD31" s="145">
        <f t="shared" si="8"/>
        <v>466.83469491015859</v>
      </c>
      <c r="BE31" s="145">
        <f t="shared" si="9"/>
        <v>348.31406120358156</v>
      </c>
      <c r="BF31" s="145">
        <f t="shared" si="5"/>
        <v>1073.4774110245862</v>
      </c>
      <c r="BG31" s="145">
        <f t="shared" si="6"/>
        <v>448.00668208782713</v>
      </c>
      <c r="BH31" s="145">
        <f t="shared" si="7"/>
        <v>439.73115475044727</v>
      </c>
      <c r="BI31" s="151">
        <f t="shared" si="0"/>
        <v>636.59199399207534</v>
      </c>
      <c r="HQ31" s="32" t="s">
        <v>217</v>
      </c>
      <c r="HR31" s="50" t="s">
        <v>218</v>
      </c>
    </row>
    <row r="32" spans="1:228" ht="26.4" customHeight="1">
      <c r="A32" s="63"/>
      <c r="B32" s="64" t="str">
        <f>IF('1'!A1=1,D32,F32)</f>
        <v xml:space="preserve">Машини та устаткування, транспортні засоби, прилади </v>
      </c>
      <c r="C32" s="327"/>
      <c r="D32" s="66" t="s">
        <v>38</v>
      </c>
      <c r="E32" s="65"/>
      <c r="F32" s="65" t="s">
        <v>122</v>
      </c>
      <c r="G32" s="152">
        <v>121.70598150520911</v>
      </c>
      <c r="H32" s="153">
        <v>130.8737036115142</v>
      </c>
      <c r="I32" s="153">
        <v>145.81360904637341</v>
      </c>
      <c r="J32" s="153">
        <v>156.71385854404249</v>
      </c>
      <c r="K32" s="153">
        <v>128.73019249961149</v>
      </c>
      <c r="L32" s="153">
        <v>126.63041317611369</v>
      </c>
      <c r="M32" s="153">
        <v>116.55791115681119</v>
      </c>
      <c r="N32" s="153">
        <v>144.8287762902103</v>
      </c>
      <c r="O32" s="154">
        <v>127.74878176637299</v>
      </c>
      <c r="P32" s="154">
        <v>144.88577821938969</v>
      </c>
      <c r="Q32" s="154">
        <v>135.5181451432947</v>
      </c>
      <c r="R32" s="154">
        <v>180.44751134347749</v>
      </c>
      <c r="S32" s="154">
        <v>144.05806016386219</v>
      </c>
      <c r="T32" s="154">
        <v>158.04533394491619</v>
      </c>
      <c r="U32" s="154">
        <v>156.33750890843299</v>
      </c>
      <c r="V32" s="154">
        <v>189.53450783759661</v>
      </c>
      <c r="W32" s="154">
        <v>221.78902341570711</v>
      </c>
      <c r="X32" s="154">
        <v>230.3724286753401</v>
      </c>
      <c r="Y32" s="154">
        <v>226.46571995279629</v>
      </c>
      <c r="Z32" s="154">
        <v>243.23999495610178</v>
      </c>
      <c r="AA32" s="154">
        <v>245.46160966937288</v>
      </c>
      <c r="AB32" s="154">
        <v>204.8198337897862</v>
      </c>
      <c r="AC32" s="154">
        <v>235.86309580442503</v>
      </c>
      <c r="AD32" s="154">
        <v>259.3815323840069</v>
      </c>
      <c r="AE32" s="154">
        <v>254.52127539706811</v>
      </c>
      <c r="AF32" s="154">
        <v>285.24933560971999</v>
      </c>
      <c r="AG32" s="154">
        <v>278.31678614821618</v>
      </c>
      <c r="AH32" s="154">
        <v>313.9054886711674</v>
      </c>
      <c r="AI32" s="154">
        <v>283.38861999687231</v>
      </c>
      <c r="AJ32" s="154">
        <v>349.50506818198699</v>
      </c>
      <c r="AK32" s="154">
        <v>339.26953799182598</v>
      </c>
      <c r="AL32" s="154">
        <v>301.53394181420862</v>
      </c>
      <c r="AM32" s="154">
        <v>315.17136169496655</v>
      </c>
      <c r="AN32" s="154">
        <v>351.44433501815701</v>
      </c>
      <c r="AO32" s="154">
        <v>272.36434608122232</v>
      </c>
      <c r="AP32" s="154">
        <v>276.19039242488986</v>
      </c>
      <c r="AQ32" s="154">
        <v>275.85620584255491</v>
      </c>
      <c r="AR32" s="154">
        <v>303.58197245239069</v>
      </c>
      <c r="AS32" s="154">
        <v>290.17617362429797</v>
      </c>
      <c r="AT32" s="154">
        <v>314.13017065561633</v>
      </c>
      <c r="AU32" s="154">
        <v>304.22848749652974</v>
      </c>
      <c r="AV32" s="154">
        <v>323.20703106008</v>
      </c>
      <c r="AW32" s="154">
        <v>290.16583598479878</v>
      </c>
      <c r="AX32" s="154">
        <f t="shared" si="10"/>
        <v>869.61435191924352</v>
      </c>
      <c r="AY32" s="154">
        <f t="shared" si="11"/>
        <v>917.60135454140845</v>
      </c>
      <c r="AZ32" s="154">
        <f t="shared" si="1"/>
        <v>555.10715270713922</v>
      </c>
      <c r="BA32" s="154">
        <f t="shared" si="2"/>
        <v>516.74729312274667</v>
      </c>
      <c r="BB32" s="154">
        <f t="shared" si="3"/>
        <v>588.60021647253484</v>
      </c>
      <c r="BC32" s="154">
        <f t="shared" si="4"/>
        <v>647.97541085480793</v>
      </c>
      <c r="BD32" s="146">
        <f t="shared" si="8"/>
        <v>921.86716699994531</v>
      </c>
      <c r="BE32" s="146">
        <f t="shared" si="9"/>
        <v>945.52607164759092</v>
      </c>
      <c r="BF32" s="146">
        <f t="shared" si="5"/>
        <v>1131.9928858261717</v>
      </c>
      <c r="BG32" s="146">
        <f t="shared" si="6"/>
        <v>1273.6971679848939</v>
      </c>
      <c r="BH32" s="146">
        <f t="shared" si="7"/>
        <v>1215.1704352192355</v>
      </c>
      <c r="BI32" s="153">
        <f t="shared" si="0"/>
        <v>1183.7445225748597</v>
      </c>
    </row>
    <row r="33" spans="1:61" ht="20" customHeight="1">
      <c r="A33" s="193">
        <v>84</v>
      </c>
      <c r="B33" s="70" t="str">
        <f>IF('1'!A1=1,D33,F33)</f>
        <v>механічні машини, апарати</v>
      </c>
      <c r="C33" s="326">
        <v>84</v>
      </c>
      <c r="D33" s="71" t="s">
        <v>53</v>
      </c>
      <c r="E33" s="68">
        <v>84</v>
      </c>
      <c r="F33" s="91" t="s">
        <v>123</v>
      </c>
      <c r="G33" s="150">
        <v>62.616704166283199</v>
      </c>
      <c r="H33" s="151">
        <v>75.158649822060795</v>
      </c>
      <c r="I33" s="151">
        <v>67.815128085231805</v>
      </c>
      <c r="J33" s="151">
        <v>64.333835757039211</v>
      </c>
      <c r="K33" s="151">
        <v>66.619188978987211</v>
      </c>
      <c r="L33" s="151">
        <v>71.299401528732005</v>
      </c>
      <c r="M33" s="151">
        <v>64.515550470202797</v>
      </c>
      <c r="N33" s="151">
        <v>69.186587407127405</v>
      </c>
      <c r="O33" s="151">
        <v>70.475709730377801</v>
      </c>
      <c r="P33" s="151">
        <v>86.3950223961521</v>
      </c>
      <c r="Q33" s="151">
        <v>68.368150260121894</v>
      </c>
      <c r="R33" s="151">
        <v>100.65247973736039</v>
      </c>
      <c r="S33" s="151">
        <v>78.221390729877598</v>
      </c>
      <c r="T33" s="151">
        <v>83.981150210927794</v>
      </c>
      <c r="U33" s="151">
        <v>80.133970635727394</v>
      </c>
      <c r="V33" s="151">
        <v>99.454731366668597</v>
      </c>
      <c r="W33" s="151">
        <v>96.711657230947708</v>
      </c>
      <c r="X33" s="151">
        <v>88.280477921533418</v>
      </c>
      <c r="Y33" s="151">
        <v>95.78367321476199</v>
      </c>
      <c r="Z33" s="151">
        <v>113.0566173190057</v>
      </c>
      <c r="AA33" s="151">
        <v>116.88462810804261</v>
      </c>
      <c r="AB33" s="151">
        <v>90.787667300615993</v>
      </c>
      <c r="AC33" s="151">
        <v>96.458839814027897</v>
      </c>
      <c r="AD33" s="151">
        <v>102.4457940008752</v>
      </c>
      <c r="AE33" s="151">
        <v>106.4044686097962</v>
      </c>
      <c r="AF33" s="151">
        <v>113.89452265319741</v>
      </c>
      <c r="AG33" s="151">
        <v>115.10330878084781</v>
      </c>
      <c r="AH33" s="151">
        <v>122.82672859092389</v>
      </c>
      <c r="AI33" s="151">
        <v>110.3108289844165</v>
      </c>
      <c r="AJ33" s="151">
        <v>129.02008269197819</v>
      </c>
      <c r="AK33" s="151">
        <v>140.48412151484692</v>
      </c>
      <c r="AL33" s="151">
        <v>117.7197538583801</v>
      </c>
      <c r="AM33" s="151">
        <v>113.7214915902729</v>
      </c>
      <c r="AN33" s="151">
        <v>105.65967442925231</v>
      </c>
      <c r="AO33" s="151">
        <v>85.898076977110492</v>
      </c>
      <c r="AP33" s="151">
        <v>90.839821096085302</v>
      </c>
      <c r="AQ33" s="151">
        <v>85.698522123312003</v>
      </c>
      <c r="AR33" s="151">
        <v>94.849265764683309</v>
      </c>
      <c r="AS33" s="151">
        <v>84.957014132399294</v>
      </c>
      <c r="AT33" s="151">
        <v>89.504661962174097</v>
      </c>
      <c r="AU33" s="151">
        <v>92.558640313084794</v>
      </c>
      <c r="AV33" s="151">
        <v>100.6505359379365</v>
      </c>
      <c r="AW33" s="151">
        <v>87.317526711311103</v>
      </c>
      <c r="AX33" s="157">
        <f t="shared" si="10"/>
        <v>265.50480202039461</v>
      </c>
      <c r="AY33" s="157">
        <f t="shared" si="11"/>
        <v>280.52670296233237</v>
      </c>
      <c r="AZ33" s="157">
        <f t="shared" si="1"/>
        <v>269.924317830615</v>
      </c>
      <c r="BA33" s="157">
        <f t="shared" si="2"/>
        <v>271.62072838504946</v>
      </c>
      <c r="BB33" s="157">
        <f t="shared" si="3"/>
        <v>325.89136212401218</v>
      </c>
      <c r="BC33" s="157">
        <f t="shared" si="4"/>
        <v>341.79124294320138</v>
      </c>
      <c r="BD33" s="145">
        <f t="shared" si="8"/>
        <v>393.83242568624883</v>
      </c>
      <c r="BE33" s="145">
        <f t="shared" si="9"/>
        <v>406.57692922356171</v>
      </c>
      <c r="BF33" s="145">
        <f t="shared" si="5"/>
        <v>458.22902863476531</v>
      </c>
      <c r="BG33" s="145">
        <f t="shared" si="6"/>
        <v>497.53478704962168</v>
      </c>
      <c r="BH33" s="145">
        <f t="shared" si="7"/>
        <v>396.11906409272103</v>
      </c>
      <c r="BI33" s="151">
        <f t="shared" si="0"/>
        <v>355.00946398256872</v>
      </c>
    </row>
    <row r="34" spans="1:61" ht="28.25" customHeight="1">
      <c r="A34" s="193">
        <v>85</v>
      </c>
      <c r="B34" s="70" t="str">
        <f>IF('1'!A1=1,D34,F34)</f>
        <v>електричні машини та устаткування</v>
      </c>
      <c r="C34" s="326">
        <v>85</v>
      </c>
      <c r="D34" s="71" t="s">
        <v>54</v>
      </c>
      <c r="E34" s="68">
        <v>85</v>
      </c>
      <c r="F34" s="91" t="s">
        <v>124</v>
      </c>
      <c r="G34" s="150">
        <v>24.351086028026501</v>
      </c>
      <c r="H34" s="151">
        <v>20.161532846387352</v>
      </c>
      <c r="I34" s="151">
        <v>30.15989834140564</v>
      </c>
      <c r="J34" s="151">
        <v>28.359617690232948</v>
      </c>
      <c r="K34" s="151">
        <v>27.21210236726537</v>
      </c>
      <c r="L34" s="151">
        <v>24.63554218698798</v>
      </c>
      <c r="M34" s="151">
        <v>26.400651459360201</v>
      </c>
      <c r="N34" s="151">
        <v>36.100580346135501</v>
      </c>
      <c r="O34" s="151">
        <v>33.486979228631618</v>
      </c>
      <c r="P34" s="151">
        <v>34.980637481106086</v>
      </c>
      <c r="Q34" s="151">
        <v>38.1984649685646</v>
      </c>
      <c r="R34" s="151">
        <v>38.739134213749601</v>
      </c>
      <c r="S34" s="151">
        <v>36.951485607234197</v>
      </c>
      <c r="T34" s="151">
        <v>42.379230708331299</v>
      </c>
      <c r="U34" s="151">
        <v>44.974031232730098</v>
      </c>
      <c r="V34" s="151">
        <v>56.227599799694502</v>
      </c>
      <c r="W34" s="151">
        <v>79.938138930708803</v>
      </c>
      <c r="X34" s="151">
        <v>91.82898031183079</v>
      </c>
      <c r="Y34" s="151">
        <v>86.993240490024093</v>
      </c>
      <c r="Z34" s="151">
        <v>85.44642749163981</v>
      </c>
      <c r="AA34" s="151">
        <v>76.325057471360395</v>
      </c>
      <c r="AB34" s="151">
        <v>57.089878423317501</v>
      </c>
      <c r="AC34" s="151">
        <v>87.3702345963939</v>
      </c>
      <c r="AD34" s="151">
        <v>101.22810088513569</v>
      </c>
      <c r="AE34" s="151">
        <v>104.28686461044461</v>
      </c>
      <c r="AF34" s="151">
        <v>118.9129156104226</v>
      </c>
      <c r="AG34" s="151">
        <v>110.79552586172619</v>
      </c>
      <c r="AH34" s="151">
        <v>132.78267511488269</v>
      </c>
      <c r="AI34" s="151">
        <v>116.13399550228119</v>
      </c>
      <c r="AJ34" s="151">
        <v>160.088081350853</v>
      </c>
      <c r="AK34" s="151">
        <v>126.3260786275726</v>
      </c>
      <c r="AL34" s="151">
        <v>121.9154934037399</v>
      </c>
      <c r="AM34" s="151">
        <v>140.43846779084919</v>
      </c>
      <c r="AN34" s="151">
        <v>178.4016360886508</v>
      </c>
      <c r="AO34" s="151">
        <v>129.4274584110932</v>
      </c>
      <c r="AP34" s="151">
        <v>126.2234456827706</v>
      </c>
      <c r="AQ34" s="151">
        <v>126.49351207633219</v>
      </c>
      <c r="AR34" s="151">
        <v>136.51745291242929</v>
      </c>
      <c r="AS34" s="151">
        <v>137.9165035766159</v>
      </c>
      <c r="AT34" s="151">
        <v>127.31630739811001</v>
      </c>
      <c r="AU34" s="151">
        <v>126.359227339201</v>
      </c>
      <c r="AV34" s="151">
        <v>138.85342324997669</v>
      </c>
      <c r="AW34" s="151">
        <v>132.91198526922858</v>
      </c>
      <c r="AX34" s="157">
        <f t="shared" si="10"/>
        <v>400.92746856537735</v>
      </c>
      <c r="AY34" s="157">
        <f t="shared" si="11"/>
        <v>398.12463585840624</v>
      </c>
      <c r="AZ34" s="157">
        <f t="shared" si="1"/>
        <v>103.03213490605245</v>
      </c>
      <c r="BA34" s="157">
        <f t="shared" si="2"/>
        <v>114.34887635974906</v>
      </c>
      <c r="BB34" s="157">
        <f t="shared" si="3"/>
        <v>145.4052158920519</v>
      </c>
      <c r="BC34" s="157">
        <f t="shared" si="4"/>
        <v>180.53234734799008</v>
      </c>
      <c r="BD34" s="145">
        <f t="shared" si="8"/>
        <v>344.20678722420348</v>
      </c>
      <c r="BE34" s="145">
        <f t="shared" si="9"/>
        <v>322.01327137620751</v>
      </c>
      <c r="BF34" s="145">
        <f t="shared" si="5"/>
        <v>466.77798119747609</v>
      </c>
      <c r="BG34" s="145">
        <f t="shared" si="6"/>
        <v>524.46364888444668</v>
      </c>
      <c r="BH34" s="145">
        <f t="shared" si="7"/>
        <v>574.49100797336382</v>
      </c>
      <c r="BI34" s="151">
        <f t="shared" si="0"/>
        <v>528.24377596348734</v>
      </c>
    </row>
    <row r="35" spans="1:61" ht="29" customHeight="1">
      <c r="A35" s="195">
        <v>86</v>
      </c>
      <c r="B35" s="122" t="str">
        <f>IF('1'!A1=1,D35,F35)</f>
        <v>залізничні або трамвайні локомотиви</v>
      </c>
      <c r="C35" s="328">
        <v>86</v>
      </c>
      <c r="D35" s="124" t="s">
        <v>57</v>
      </c>
      <c r="E35" s="123">
        <v>86</v>
      </c>
      <c r="F35" s="125" t="s">
        <v>125</v>
      </c>
      <c r="G35" s="155">
        <v>11.92274638506596</v>
      </c>
      <c r="H35" s="156">
        <v>11.847392144932538</v>
      </c>
      <c r="I35" s="156">
        <v>12.327582717203549</v>
      </c>
      <c r="J35" s="156">
        <v>8.4232774744130712</v>
      </c>
      <c r="K35" s="156">
        <v>12.175416288826071</v>
      </c>
      <c r="L35" s="156">
        <v>14.848313499402479</v>
      </c>
      <c r="M35" s="156">
        <v>8.8425679268622908</v>
      </c>
      <c r="N35" s="156">
        <v>7.9385862942018797</v>
      </c>
      <c r="O35" s="156">
        <v>7.41732321325191</v>
      </c>
      <c r="P35" s="156">
        <v>8.2151444954604109</v>
      </c>
      <c r="Q35" s="156">
        <v>13.54873659735655</v>
      </c>
      <c r="R35" s="156">
        <v>12.58225514809978</v>
      </c>
      <c r="S35" s="156">
        <v>13.98345503099727</v>
      </c>
      <c r="T35" s="156">
        <v>13.22917721975557</v>
      </c>
      <c r="U35" s="156">
        <v>13.715079335110492</v>
      </c>
      <c r="V35" s="156">
        <v>13.525047078143491</v>
      </c>
      <c r="W35" s="156">
        <v>16.648165269990301</v>
      </c>
      <c r="X35" s="156">
        <v>19.616083452164279</v>
      </c>
      <c r="Y35" s="156">
        <v>20.944425808256778</v>
      </c>
      <c r="Z35" s="156">
        <v>22.505244730139907</v>
      </c>
      <c r="AA35" s="156">
        <v>29.04793995672874</v>
      </c>
      <c r="AB35" s="156">
        <v>28.297825444536549</v>
      </c>
      <c r="AC35" s="156">
        <v>28.229421160596971</v>
      </c>
      <c r="AD35" s="156">
        <v>31.897555083487148</v>
      </c>
      <c r="AE35" s="156">
        <v>20.227749038862409</v>
      </c>
      <c r="AF35" s="156">
        <v>21.985912951100012</v>
      </c>
      <c r="AG35" s="156">
        <v>25.073057439321669</v>
      </c>
      <c r="AH35" s="156">
        <v>26.232215902867374</v>
      </c>
      <c r="AI35" s="156">
        <v>15.891663622595711</v>
      </c>
      <c r="AJ35" s="156">
        <v>22.788223450003613</v>
      </c>
      <c r="AK35" s="156">
        <v>30.918878666939342</v>
      </c>
      <c r="AL35" s="156">
        <v>28.131214892905128</v>
      </c>
      <c r="AM35" s="156">
        <v>29.469050396838004</v>
      </c>
      <c r="AN35" s="156">
        <v>35.080548092424799</v>
      </c>
      <c r="AO35" s="156">
        <v>30.6641493359568</v>
      </c>
      <c r="AP35" s="156">
        <v>33.193814787821502</v>
      </c>
      <c r="AQ35" s="156">
        <v>35.106845529525501</v>
      </c>
      <c r="AR35" s="156">
        <v>36.957544307050902</v>
      </c>
      <c r="AS35" s="156">
        <v>39.681818324545901</v>
      </c>
      <c r="AT35" s="156">
        <v>52.088429244462503</v>
      </c>
      <c r="AU35" s="156">
        <v>49.597907145689106</v>
      </c>
      <c r="AV35" s="156">
        <v>50.802045384682195</v>
      </c>
      <c r="AW35" s="156">
        <v>37.421550395386397</v>
      </c>
      <c r="AX35" s="211">
        <f t="shared" si="10"/>
        <v>111.7462081611223</v>
      </c>
      <c r="AY35" s="211">
        <f t="shared" si="11"/>
        <v>137.8215029257577</v>
      </c>
      <c r="AZ35" s="211">
        <f t="shared" si="1"/>
        <v>44.520998721615115</v>
      </c>
      <c r="BA35" s="211">
        <f t="shared" si="2"/>
        <v>43.804884009292721</v>
      </c>
      <c r="BB35" s="211">
        <f t="shared" si="3"/>
        <v>41.763459454168654</v>
      </c>
      <c r="BC35" s="211">
        <f t="shared" si="4"/>
        <v>54.452758664006822</v>
      </c>
      <c r="BD35" s="147">
        <f t="shared" si="8"/>
        <v>79.713919260551265</v>
      </c>
      <c r="BE35" s="147">
        <f t="shared" si="9"/>
        <v>117.47274164534942</v>
      </c>
      <c r="BF35" s="147">
        <f t="shared" si="5"/>
        <v>93.518935332151472</v>
      </c>
      <c r="BG35" s="147">
        <f t="shared" si="6"/>
        <v>97.729980632443784</v>
      </c>
      <c r="BH35" s="147">
        <f t="shared" si="7"/>
        <v>128.40756261304111</v>
      </c>
      <c r="BI35" s="156">
        <f t="shared" si="0"/>
        <v>163.8346374055848</v>
      </c>
    </row>
    <row r="36" spans="1:61">
      <c r="A36" s="14" t="str">
        <f>IF('1'!A1=1,C36,E36)</f>
        <v>*За даними Державної служби статистики України</v>
      </c>
      <c r="B36" s="76"/>
      <c r="C36" s="275" t="s">
        <v>165</v>
      </c>
      <c r="D36" s="276"/>
      <c r="E36" s="277" t="s">
        <v>74</v>
      </c>
      <c r="F36" s="2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>
      <c r="A37" s="12" t="str">
        <f>IF('1'!A1=1,C37,E37)</f>
        <v>Примітки:</v>
      </c>
      <c r="B37" s="73"/>
      <c r="C37" s="260" t="s">
        <v>170</v>
      </c>
      <c r="D37" s="278"/>
      <c r="E37" s="262" t="s">
        <v>171</v>
      </c>
      <c r="F37" s="278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</row>
    <row r="38" spans="1:61" ht="15.75" customHeight="1">
      <c r="A38" s="51" t="str">
        <f>IF('1'!A1=1,C38,E38)</f>
        <v xml:space="preserve"> З 2014 року дані подаються без урахування тимчасово окупованої російською федерацією території України.</v>
      </c>
      <c r="B38" s="39"/>
      <c r="C38" s="279" t="s">
        <v>337</v>
      </c>
      <c r="D38" s="280"/>
      <c r="E38" s="403" t="s">
        <v>336</v>
      </c>
      <c r="F38" s="280"/>
      <c r="G38" s="42"/>
      <c r="H38" s="42"/>
      <c r="I38" s="42"/>
      <c r="J38" s="42"/>
      <c r="K38" s="42"/>
      <c r="L38" s="42"/>
      <c r="M38" s="42"/>
      <c r="N38" s="42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</row>
    <row r="39" spans="1:61" ht="21" customHeight="1">
      <c r="A39" s="142" t="str">
        <f>IF('1'!$A$1=1,C39,F39)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B39" s="14"/>
      <c r="C39" s="254" t="s">
        <v>213</v>
      </c>
      <c r="D39" s="255"/>
      <c r="E39" s="405"/>
      <c r="F39" s="254" t="s">
        <v>214</v>
      </c>
    </row>
    <row r="40" spans="1:61">
      <c r="A40" s="14" t="str">
        <f>IF('1'!$A$1=1,C40,F40)</f>
        <v xml:space="preserve">  В окремих випадках сума складових може не дорівнювати підсумку у зв’язку з округленням даних.</v>
      </c>
      <c r="C40" s="252" t="s">
        <v>261</v>
      </c>
      <c r="D40" s="236"/>
      <c r="E40" s="408"/>
      <c r="F40" s="252" t="s">
        <v>230</v>
      </c>
    </row>
    <row r="70" spans="1:237" s="214" customFormat="1">
      <c r="A70" s="213"/>
      <c r="C70" s="215"/>
      <c r="D70" s="215"/>
      <c r="E70" s="215"/>
      <c r="F70" s="215"/>
      <c r="BJ70" s="216"/>
      <c r="BK70" s="216"/>
      <c r="BL70" s="220"/>
      <c r="BM70" s="216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</row>
    <row r="71" spans="1:237" s="214" customFormat="1" ht="13.5" customHeight="1">
      <c r="A71" s="452"/>
      <c r="B71" s="453"/>
      <c r="C71" s="453"/>
      <c r="D71" s="453"/>
      <c r="E71" s="453"/>
      <c r="F71" s="453"/>
      <c r="BJ71" s="216"/>
      <c r="BK71" s="216"/>
      <c r="BL71" s="220"/>
      <c r="BM71" s="216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</row>
  </sheetData>
  <mergeCells count="27">
    <mergeCell ref="O5:R5"/>
    <mergeCell ref="F5:F6"/>
    <mergeCell ref="E5:E6"/>
    <mergeCell ref="S5:V5"/>
    <mergeCell ref="AA5:AD5"/>
    <mergeCell ref="W5:Z5"/>
    <mergeCell ref="A71:F71"/>
    <mergeCell ref="A5:A6"/>
    <mergeCell ref="B5:B6"/>
    <mergeCell ref="C5:C6"/>
    <mergeCell ref="D5:D6"/>
    <mergeCell ref="AI5:AL5"/>
    <mergeCell ref="BD5:BD6"/>
    <mergeCell ref="BE5:BE6"/>
    <mergeCell ref="BF5:BF6"/>
    <mergeCell ref="AZ5:AZ6"/>
    <mergeCell ref="BA5:BA6"/>
    <mergeCell ref="BB5:BB6"/>
    <mergeCell ref="BC5:BC6"/>
    <mergeCell ref="AM5:AP5"/>
    <mergeCell ref="AQ5:AT5"/>
    <mergeCell ref="AU5:AW5"/>
    <mergeCell ref="BJ5:BJ6"/>
    <mergeCell ref="BK5:BK6"/>
    <mergeCell ref="BG5:BG6"/>
    <mergeCell ref="BH5:BH6"/>
    <mergeCell ref="BI5:BI6"/>
  </mergeCells>
  <phoneticPr fontId="46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T43"/>
  <sheetViews>
    <sheetView zoomScale="47" zoomScaleNormal="47" workbookViewId="0">
      <selection activeCell="Q25" sqref="Q25"/>
    </sheetView>
  </sheetViews>
  <sheetFormatPr defaultColWidth="8" defaultRowHeight="13" outlineLevelCol="2"/>
  <cols>
    <col min="1" max="1" width="8.54296875" style="56" customWidth="1"/>
    <col min="2" max="2" width="38.36328125" style="56" customWidth="1"/>
    <col min="3" max="3" width="9.54296875" style="56" hidden="1" customWidth="1" outlineLevel="2"/>
    <col min="4" max="4" width="32.36328125" style="56" hidden="1" customWidth="1" outlineLevel="2"/>
    <col min="5" max="5" width="7.453125" style="56" hidden="1" customWidth="1" outlineLevel="2"/>
    <col min="6" max="6" width="36.08984375" style="56" hidden="1" customWidth="1" outlineLevel="2"/>
    <col min="7" max="7" width="7.54296875" style="56" hidden="1" customWidth="1" outlineLevel="1" collapsed="1"/>
    <col min="8" max="18" width="7.54296875" style="56" hidden="1" customWidth="1" outlineLevel="1"/>
    <col min="19" max="26" width="7" style="56" hidden="1" customWidth="1" outlineLevel="1"/>
    <col min="27" max="27" width="7" style="56" customWidth="1" collapsed="1"/>
    <col min="28" max="30" width="7" style="56" customWidth="1"/>
    <col min="31" max="31" width="8" style="56" customWidth="1"/>
    <col min="32" max="32" width="7.90625" style="56" customWidth="1"/>
    <col min="33" max="33" width="8" style="56" customWidth="1"/>
    <col min="34" max="38" width="7.54296875" style="56" customWidth="1"/>
    <col min="39" max="51" width="8.90625" style="56" customWidth="1"/>
    <col min="52" max="55" width="9.6328125" style="56" hidden="1" customWidth="1"/>
    <col min="56" max="56" width="8.6328125" style="56" hidden="1" customWidth="1"/>
    <col min="57" max="57" width="7.90625" style="56" hidden="1" customWidth="1"/>
    <col min="58" max="58" width="8.6328125" style="56" hidden="1" customWidth="1"/>
    <col min="59" max="59" width="9.36328125" style="56" hidden="1" customWidth="1"/>
    <col min="60" max="60" width="9.36328125" style="82" customWidth="1"/>
    <col min="61" max="61" width="8.90625" style="56" customWidth="1"/>
    <col min="62" max="62" width="8" style="399" customWidth="1"/>
    <col min="63" max="64" width="8" style="82"/>
    <col min="65" max="117" width="8" style="56"/>
    <col min="118" max="118" width="8" style="56" customWidth="1"/>
    <col min="119" max="137" width="8" style="83"/>
    <col min="138" max="139" width="8" style="84"/>
    <col min="140" max="140" width="12.08984375" style="84" customWidth="1"/>
    <col min="141" max="149" width="8" style="84"/>
    <col min="150" max="158" width="8" style="82"/>
    <col min="159" max="161" width="8" style="84"/>
    <col min="162" max="195" width="8" style="83"/>
    <col min="196" max="202" width="8" style="84"/>
    <col min="203" max="16384" width="8" style="56"/>
  </cols>
  <sheetData>
    <row r="1" spans="1:202" ht="15.75" customHeight="1">
      <c r="A1" s="11" t="str">
        <f>IF('1'!A1=1,"до змісту","to title")</f>
        <v>до змісту</v>
      </c>
      <c r="H1" s="97"/>
      <c r="I1" s="97"/>
      <c r="J1" s="97"/>
      <c r="O1" s="97"/>
      <c r="P1" s="97"/>
      <c r="Q1" s="97"/>
      <c r="AD1" s="53"/>
      <c r="BN1" s="109"/>
      <c r="BQ1" s="46"/>
    </row>
    <row r="2" spans="1:202">
      <c r="A2" s="10" t="str">
        <f>IF('1'!A1=1,"1.4 Динаміка товарної структури імпорту з країн ЄС*","1.4 Dynamics of the Commodity Composition of Imports from EU countries*")</f>
        <v>1.4 Динаміка товарної структури імпорту з країн ЄС*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I2" s="10"/>
    </row>
    <row r="3" spans="1:202">
      <c r="A3" s="58" t="str">
        <f>IF('1'!A1=1,"(відповідно до КПБ6)","(according to BPM6 methodology)")</f>
        <v>(відповідно до КПБ6)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13"/>
      <c r="T3" s="13"/>
      <c r="U3" s="61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I3" s="58"/>
    </row>
    <row r="4" spans="1:202">
      <c r="A4" s="298" t="str">
        <f>IF('1'!$A$1=1,"Млн Євро"," Euro мillion")</f>
        <v>Млн Євро</v>
      </c>
      <c r="B4" s="10"/>
      <c r="C4" s="10"/>
      <c r="D4" s="10"/>
      <c r="E4" s="10"/>
      <c r="F4" s="10"/>
      <c r="G4" s="54"/>
      <c r="H4" s="55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80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I4" s="58"/>
    </row>
    <row r="5" spans="1:202" ht="21.65" customHeight="1">
      <c r="A5" s="454" t="str">
        <f>IF('1'!A1=1,C5,E5)</f>
        <v>Код згідно з УКТЗЕД</v>
      </c>
      <c r="B5" s="456" t="str">
        <f>IF('1'!A1=1,D5,F5)</f>
        <v>Найменування груп товарів</v>
      </c>
      <c r="C5" s="458" t="s">
        <v>60</v>
      </c>
      <c r="D5" s="460" t="s">
        <v>0</v>
      </c>
      <c r="E5" s="460" t="s">
        <v>128</v>
      </c>
      <c r="F5" s="462" t="s">
        <v>126</v>
      </c>
      <c r="G5" s="28">
        <v>2015</v>
      </c>
      <c r="H5" s="85"/>
      <c r="I5" s="85"/>
      <c r="J5" s="86"/>
      <c r="K5" s="26">
        <v>2016</v>
      </c>
      <c r="L5" s="25"/>
      <c r="M5" s="25"/>
      <c r="N5" s="25"/>
      <c r="O5" s="27">
        <v>2017</v>
      </c>
      <c r="P5" s="26"/>
      <c r="Q5" s="26"/>
      <c r="R5" s="26"/>
      <c r="S5" s="432">
        <v>2018</v>
      </c>
      <c r="T5" s="433"/>
      <c r="U5" s="433"/>
      <c r="V5" s="434"/>
      <c r="W5" s="432">
        <v>2019</v>
      </c>
      <c r="X5" s="433"/>
      <c r="Y5" s="433"/>
      <c r="Z5" s="434"/>
      <c r="AA5" s="432">
        <v>2020</v>
      </c>
      <c r="AB5" s="433"/>
      <c r="AC5" s="433"/>
      <c r="AD5" s="434"/>
      <c r="AE5" s="26">
        <v>2021</v>
      </c>
      <c r="AF5" s="26"/>
      <c r="AG5" s="26"/>
      <c r="AH5" s="26"/>
      <c r="AI5" s="432">
        <v>2022</v>
      </c>
      <c r="AJ5" s="433"/>
      <c r="AK5" s="433"/>
      <c r="AL5" s="433"/>
      <c r="AM5" s="432">
        <v>2023</v>
      </c>
      <c r="AN5" s="433"/>
      <c r="AO5" s="433"/>
      <c r="AP5" s="433"/>
      <c r="AQ5" s="432">
        <v>2024</v>
      </c>
      <c r="AR5" s="433"/>
      <c r="AS5" s="433"/>
      <c r="AT5" s="434"/>
      <c r="AU5" s="432">
        <v>2025</v>
      </c>
      <c r="AV5" s="433"/>
      <c r="AW5" s="434"/>
      <c r="AX5" s="380">
        <v>2024</v>
      </c>
      <c r="AY5" s="377">
        <v>2025</v>
      </c>
      <c r="AZ5" s="464">
        <v>2015</v>
      </c>
      <c r="BA5" s="439">
        <v>2016</v>
      </c>
      <c r="BB5" s="439">
        <v>2017</v>
      </c>
      <c r="BC5" s="439">
        <v>2018</v>
      </c>
      <c r="BD5" s="439">
        <v>2019</v>
      </c>
      <c r="BE5" s="439">
        <v>2020</v>
      </c>
      <c r="BF5" s="439">
        <v>2021</v>
      </c>
      <c r="BG5" s="450">
        <v>2022</v>
      </c>
      <c r="BH5" s="466">
        <v>2023</v>
      </c>
      <c r="BI5" s="439">
        <v>2024</v>
      </c>
    </row>
    <row r="6" spans="1:202" s="87" customFormat="1" ht="53.4" customHeight="1">
      <c r="A6" s="468"/>
      <c r="B6" s="469"/>
      <c r="C6" s="470"/>
      <c r="D6" s="471"/>
      <c r="E6" s="471"/>
      <c r="F6" s="472" t="s">
        <v>127</v>
      </c>
      <c r="G6" s="313" t="s">
        <v>68</v>
      </c>
      <c r="H6" s="311" t="s">
        <v>69</v>
      </c>
      <c r="I6" s="311" t="s">
        <v>70</v>
      </c>
      <c r="J6" s="312" t="s">
        <v>71</v>
      </c>
      <c r="K6" s="131" t="s">
        <v>68</v>
      </c>
      <c r="L6" s="130" t="s">
        <v>69</v>
      </c>
      <c r="M6" s="130" t="s">
        <v>70</v>
      </c>
      <c r="N6" s="136" t="s">
        <v>71</v>
      </c>
      <c r="O6" s="129" t="s">
        <v>102</v>
      </c>
      <c r="P6" s="129" t="s">
        <v>69</v>
      </c>
      <c r="Q6" s="129" t="s">
        <v>70</v>
      </c>
      <c r="R6" s="135" t="s">
        <v>71</v>
      </c>
      <c r="S6" s="129" t="s">
        <v>102</v>
      </c>
      <c r="T6" s="135" t="s">
        <v>69</v>
      </c>
      <c r="U6" s="137" t="s">
        <v>70</v>
      </c>
      <c r="V6" s="135" t="s">
        <v>71</v>
      </c>
      <c r="W6" s="128" t="s">
        <v>102</v>
      </c>
      <c r="X6" s="128" t="s">
        <v>69</v>
      </c>
      <c r="Y6" s="128" t="s">
        <v>70</v>
      </c>
      <c r="Z6" s="135" t="s">
        <v>71</v>
      </c>
      <c r="AA6" s="183" t="s">
        <v>102</v>
      </c>
      <c r="AB6" s="183" t="s">
        <v>69</v>
      </c>
      <c r="AC6" s="183" t="s">
        <v>70</v>
      </c>
      <c r="AD6" s="135" t="s">
        <v>71</v>
      </c>
      <c r="AE6" s="128" t="s">
        <v>102</v>
      </c>
      <c r="AF6" s="186" t="s">
        <v>69</v>
      </c>
      <c r="AG6" s="192" t="s">
        <v>70</v>
      </c>
      <c r="AH6" s="197" t="s">
        <v>71</v>
      </c>
      <c r="AI6" s="223" t="s">
        <v>68</v>
      </c>
      <c r="AJ6" s="223" t="s">
        <v>69</v>
      </c>
      <c r="AK6" s="223" t="s">
        <v>70</v>
      </c>
      <c r="AL6" s="237" t="s">
        <v>71</v>
      </c>
      <c r="AM6" s="237" t="s">
        <v>68</v>
      </c>
      <c r="AN6" s="237" t="s">
        <v>69</v>
      </c>
      <c r="AO6" s="237" t="s">
        <v>70</v>
      </c>
      <c r="AP6" s="237" t="s">
        <v>71</v>
      </c>
      <c r="AQ6" s="237" t="s">
        <v>68</v>
      </c>
      <c r="AR6" s="237" t="s">
        <v>69</v>
      </c>
      <c r="AS6" s="237" t="s">
        <v>70</v>
      </c>
      <c r="AT6" s="237" t="s">
        <v>71</v>
      </c>
      <c r="AU6" s="398" t="s">
        <v>68</v>
      </c>
      <c r="AV6" s="378" t="s">
        <v>69</v>
      </c>
      <c r="AW6" s="421" t="s">
        <v>70</v>
      </c>
      <c r="AX6" s="379" t="s">
        <v>375</v>
      </c>
      <c r="AY6" s="378" t="s">
        <v>375</v>
      </c>
      <c r="AZ6" s="465"/>
      <c r="BA6" s="440"/>
      <c r="BB6" s="440"/>
      <c r="BC6" s="440"/>
      <c r="BD6" s="440"/>
      <c r="BE6" s="440"/>
      <c r="BF6" s="440"/>
      <c r="BG6" s="451"/>
      <c r="BH6" s="467"/>
      <c r="BI6" s="440" t="s">
        <v>375</v>
      </c>
      <c r="BJ6" s="400"/>
      <c r="BK6" s="88"/>
      <c r="BL6" s="88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88"/>
      <c r="EU6" s="88"/>
      <c r="EV6" s="88"/>
      <c r="EW6" s="88"/>
      <c r="EX6" s="88"/>
      <c r="EY6" s="88"/>
      <c r="EZ6" s="88"/>
      <c r="FA6" s="88"/>
      <c r="FB6" s="88"/>
      <c r="FC6" s="90"/>
      <c r="FD6" s="90"/>
      <c r="FE6" s="90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90"/>
      <c r="GO6" s="90"/>
      <c r="GP6" s="90"/>
      <c r="GQ6" s="90"/>
      <c r="GR6" s="90"/>
      <c r="GS6" s="90"/>
      <c r="GT6" s="90"/>
    </row>
    <row r="7" spans="1:202" s="87" customFormat="1" ht="24" customHeight="1">
      <c r="A7" s="329"/>
      <c r="B7" s="143" t="str">
        <f>IF('1'!$A$1=1,D7,F7)</f>
        <v>ЄС 27 **</v>
      </c>
      <c r="C7" s="332"/>
      <c r="D7" s="331" t="s">
        <v>175</v>
      </c>
      <c r="E7" s="333"/>
      <c r="F7" s="334" t="s">
        <v>187</v>
      </c>
      <c r="G7" s="180">
        <v>2968.287158763635</v>
      </c>
      <c r="H7" s="149">
        <v>2734.8037171111578</v>
      </c>
      <c r="I7" s="149">
        <v>2995.4635315769647</v>
      </c>
      <c r="J7" s="149">
        <v>3188.8766141173419</v>
      </c>
      <c r="K7" s="149">
        <v>2953.4376839350798</v>
      </c>
      <c r="L7" s="149">
        <v>2866.5725162087988</v>
      </c>
      <c r="M7" s="149">
        <v>3446.5316110664635</v>
      </c>
      <c r="N7" s="149">
        <v>4061.2362623552431</v>
      </c>
      <c r="O7" s="149">
        <v>3770.6899419970423</v>
      </c>
      <c r="P7" s="149">
        <v>3847.4326649167342</v>
      </c>
      <c r="Q7" s="149">
        <v>3968.1376637154694</v>
      </c>
      <c r="R7" s="149">
        <v>4375.1972981169183</v>
      </c>
      <c r="S7" s="149">
        <v>3650.4725328992513</v>
      </c>
      <c r="T7" s="149">
        <v>4020.3501488372854</v>
      </c>
      <c r="U7" s="149">
        <v>4666.5684586339657</v>
      </c>
      <c r="V7" s="149">
        <v>4859.2198115323627</v>
      </c>
      <c r="W7" s="149">
        <v>4531.7785007186276</v>
      </c>
      <c r="X7" s="149">
        <v>4772.6429939712343</v>
      </c>
      <c r="Y7" s="149">
        <v>5290.43993428659</v>
      </c>
      <c r="Z7" s="149">
        <v>5372.7680457280412</v>
      </c>
      <c r="AA7" s="149">
        <v>4910.3162647755653</v>
      </c>
      <c r="AB7" s="149">
        <v>3783.8290337789053</v>
      </c>
      <c r="AC7" s="149">
        <v>4746.4512817365521</v>
      </c>
      <c r="AD7" s="149">
        <v>5336.6642366938577</v>
      </c>
      <c r="AE7" s="149">
        <v>4705.6663911964979</v>
      </c>
      <c r="AF7" s="149">
        <v>5202.1481738693064</v>
      </c>
      <c r="AG7" s="149">
        <v>5980.2560912838289</v>
      </c>
      <c r="AH7" s="149">
        <v>6969.37593810207</v>
      </c>
      <c r="AI7" s="149">
        <v>4255.2436930530166</v>
      </c>
      <c r="AJ7" s="149">
        <v>5318.1683067783179</v>
      </c>
      <c r="AK7" s="149">
        <v>7068.7027465613482</v>
      </c>
      <c r="AL7" s="149">
        <v>7774.5046505691398</v>
      </c>
      <c r="AM7" s="149">
        <v>7197.6034411832552</v>
      </c>
      <c r="AN7" s="149">
        <v>6662.620477483777</v>
      </c>
      <c r="AO7" s="149">
        <v>7169.0742692274871</v>
      </c>
      <c r="AP7" s="149">
        <v>7858.1319631003789</v>
      </c>
      <c r="AQ7" s="149">
        <v>7190.1593343916811</v>
      </c>
      <c r="AR7" s="149">
        <v>7809.2645777392509</v>
      </c>
      <c r="AS7" s="149">
        <v>7717.1081832920036</v>
      </c>
      <c r="AT7" s="149">
        <v>8802.9896927658192</v>
      </c>
      <c r="AU7" s="149">
        <v>7913.2668169144554</v>
      </c>
      <c r="AV7" s="149">
        <v>8006.5090733027109</v>
      </c>
      <c r="AW7" s="149">
        <v>8186.1963128169382</v>
      </c>
      <c r="AX7" s="149">
        <f>AQ7+AR7+AS7</f>
        <v>22716.532095422936</v>
      </c>
      <c r="AY7" s="149">
        <f>AU7+AV7+AW7</f>
        <v>24105.972203034104</v>
      </c>
      <c r="AZ7" s="149">
        <f t="shared" ref="AZ7:AZ38" si="0">G7+H7+I7+J7</f>
        <v>11887.431021569098</v>
      </c>
      <c r="BA7" s="149">
        <f t="shared" ref="BA7:BA38" si="1">K7+L7+M7+N7</f>
        <v>13327.778073565587</v>
      </c>
      <c r="BB7" s="149">
        <f t="shared" ref="BB7:BB38" si="2">O7+P7+Q7+R7</f>
        <v>15961.457568746164</v>
      </c>
      <c r="BC7" s="149">
        <f t="shared" ref="BC7:BC38" si="3">S7+T7+U7+V7</f>
        <v>17196.610951902865</v>
      </c>
      <c r="BD7" s="148">
        <f>W7+X7+Y7+Z7</f>
        <v>19967.629474704492</v>
      </c>
      <c r="BE7" s="148">
        <f>AA7+AB7+AC7+AD7</f>
        <v>18777.260816984883</v>
      </c>
      <c r="BF7" s="148">
        <f t="shared" ref="BF7:BF38" si="4">AE7+AF7+AG7+AH7</f>
        <v>22857.446594451703</v>
      </c>
      <c r="BG7" s="148">
        <f t="shared" ref="BG7:BG38" si="5">AI7+AJ7+AK7+AL7</f>
        <v>24416.619396961822</v>
      </c>
      <c r="BH7" s="360">
        <f>AM7+AN7+AO7+AP7</f>
        <v>28887.4301509949</v>
      </c>
      <c r="BI7" s="149">
        <v>31512.039220382656</v>
      </c>
      <c r="BJ7" s="400"/>
      <c r="BK7" s="88"/>
      <c r="BL7" s="88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88"/>
      <c r="EU7" s="88"/>
      <c r="EV7" s="88"/>
      <c r="EW7" s="88"/>
      <c r="EX7" s="88"/>
      <c r="EY7" s="88"/>
      <c r="EZ7" s="88"/>
      <c r="FA7" s="88"/>
      <c r="FB7" s="88"/>
      <c r="FC7" s="90"/>
      <c r="FD7" s="90"/>
      <c r="FE7" s="90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90"/>
      <c r="GO7" s="90"/>
      <c r="GP7" s="90"/>
      <c r="GQ7" s="90"/>
      <c r="GR7" s="90"/>
      <c r="GS7" s="90"/>
      <c r="GT7" s="90"/>
    </row>
    <row r="8" spans="1:202" ht="28" customHeight="1">
      <c r="A8" s="336"/>
      <c r="B8" s="64" t="str">
        <f>IF('1'!A1=1,D8,F8)</f>
        <v>Продовольчі товари та сировина для їх виробництва</v>
      </c>
      <c r="C8" s="330"/>
      <c r="D8" s="286" t="s">
        <v>1</v>
      </c>
      <c r="E8" s="330"/>
      <c r="F8" s="286" t="s">
        <v>104</v>
      </c>
      <c r="G8" s="340">
        <v>400.69865632764902</v>
      </c>
      <c r="H8" s="178">
        <v>275.74994304569702</v>
      </c>
      <c r="I8" s="178">
        <v>289.61830877620446</v>
      </c>
      <c r="J8" s="178">
        <v>327.93563910827743</v>
      </c>
      <c r="K8" s="178">
        <v>409.94577774332799</v>
      </c>
      <c r="L8" s="178">
        <v>316.25100391278022</v>
      </c>
      <c r="M8" s="178">
        <v>342.85116869805898</v>
      </c>
      <c r="N8" s="178">
        <v>407.42114574616494</v>
      </c>
      <c r="O8" s="146">
        <v>421.91836189089702</v>
      </c>
      <c r="P8" s="146">
        <v>374.231423062651</v>
      </c>
      <c r="Q8" s="146">
        <v>400.634696807355</v>
      </c>
      <c r="R8" s="146">
        <v>509.04835948250496</v>
      </c>
      <c r="S8" s="146">
        <v>476.94068285071501</v>
      </c>
      <c r="T8" s="146">
        <v>442.69836470430403</v>
      </c>
      <c r="U8" s="146">
        <v>477.14148620262699</v>
      </c>
      <c r="V8" s="146">
        <v>576.16475956615</v>
      </c>
      <c r="W8" s="146">
        <v>569.08721615117099</v>
      </c>
      <c r="X8" s="146">
        <v>533.16681511165893</v>
      </c>
      <c r="Y8" s="146">
        <v>589.26582667106504</v>
      </c>
      <c r="Z8" s="146">
        <v>752.55634405426395</v>
      </c>
      <c r="AA8" s="146">
        <v>679.61135662721495</v>
      </c>
      <c r="AB8" s="146">
        <v>619.51401453917902</v>
      </c>
      <c r="AC8" s="146">
        <v>660.76386770843897</v>
      </c>
      <c r="AD8" s="146">
        <v>808.318672780523</v>
      </c>
      <c r="AE8" s="146">
        <v>742.68783628370704</v>
      </c>
      <c r="AF8" s="146">
        <v>714.35055636816696</v>
      </c>
      <c r="AG8" s="146">
        <v>767.65070611206897</v>
      </c>
      <c r="AH8" s="146">
        <v>962.23168755756001</v>
      </c>
      <c r="AI8" s="146">
        <v>616.69684545872303</v>
      </c>
      <c r="AJ8" s="146">
        <v>701.05746550705203</v>
      </c>
      <c r="AK8" s="146">
        <v>818.70713887610589</v>
      </c>
      <c r="AL8" s="146">
        <v>841.77016076974496</v>
      </c>
      <c r="AM8" s="146">
        <v>834.048766555155</v>
      </c>
      <c r="AN8" s="146">
        <v>812.0686437311299</v>
      </c>
      <c r="AO8" s="146">
        <v>804.71548700753988</v>
      </c>
      <c r="AP8" s="146">
        <v>905.84900314990989</v>
      </c>
      <c r="AQ8" s="146">
        <v>885.46800174470093</v>
      </c>
      <c r="AR8" s="146">
        <v>880.18208842231797</v>
      </c>
      <c r="AS8" s="146">
        <v>868.66884191966597</v>
      </c>
      <c r="AT8" s="146">
        <v>1039.5201041736159</v>
      </c>
      <c r="AU8" s="146">
        <v>979.57422360403507</v>
      </c>
      <c r="AV8" s="146">
        <v>1011.2819873519641</v>
      </c>
      <c r="AW8" s="146">
        <v>1006.523826360195</v>
      </c>
      <c r="AX8" s="154">
        <f>AQ8+AR8+AS8</f>
        <v>2634.318932086685</v>
      </c>
      <c r="AY8" s="154">
        <f>AU8+AV8+AW8</f>
        <v>2997.3800373161939</v>
      </c>
      <c r="AZ8" s="154">
        <f t="shared" si="0"/>
        <v>1294.0025472578279</v>
      </c>
      <c r="BA8" s="154">
        <f t="shared" si="1"/>
        <v>1476.4690961003321</v>
      </c>
      <c r="BB8" s="154">
        <f t="shared" si="2"/>
        <v>1705.832841243408</v>
      </c>
      <c r="BC8" s="154">
        <f t="shared" si="3"/>
        <v>1972.945293323796</v>
      </c>
      <c r="BD8" s="146">
        <f>W8+X8+Y8+Z8</f>
        <v>2444.0762019881586</v>
      </c>
      <c r="BE8" s="146">
        <f>AA8+AB8+AC8+AD8</f>
        <v>2768.2079116553559</v>
      </c>
      <c r="BF8" s="146">
        <f t="shared" si="4"/>
        <v>3186.9207863215024</v>
      </c>
      <c r="BG8" s="146">
        <f t="shared" si="5"/>
        <v>2978.2316106116259</v>
      </c>
      <c r="BH8" s="361">
        <f t="shared" ref="BH8:BH38" si="6">AM8+AN8+AO8+AP8</f>
        <v>3356.6819004437348</v>
      </c>
      <c r="BI8" s="154">
        <f t="shared" ref="BI8:BI38" si="7">AQ8+AR8+AS8+AT8</f>
        <v>3673.8390362603009</v>
      </c>
      <c r="BN8" s="357"/>
    </row>
    <row r="9" spans="1:202" s="96" customFormat="1" ht="24" customHeight="1">
      <c r="A9" s="193" t="s">
        <v>39</v>
      </c>
      <c r="B9" s="70" t="str">
        <f>IF('1'!A1=1,D9,F9)</f>
        <v>м'ясо та субпродукти</v>
      </c>
      <c r="C9" s="282" t="s">
        <v>39</v>
      </c>
      <c r="D9" s="287" t="s">
        <v>40</v>
      </c>
      <c r="E9" s="282" t="s">
        <v>39</v>
      </c>
      <c r="F9" s="283" t="s">
        <v>129</v>
      </c>
      <c r="G9" s="341">
        <v>15.627119903562861</v>
      </c>
      <c r="H9" s="177">
        <v>18.264299560436701</v>
      </c>
      <c r="I9" s="177">
        <v>25.172121209618879</v>
      </c>
      <c r="J9" s="177">
        <v>23.887743596980382</v>
      </c>
      <c r="K9" s="177">
        <v>15.708697102739269</v>
      </c>
      <c r="L9" s="177">
        <v>15.156949656774332</v>
      </c>
      <c r="M9" s="177">
        <v>16.702028743083339</v>
      </c>
      <c r="N9" s="177">
        <v>21.802954026445718</v>
      </c>
      <c r="O9" s="210">
        <v>18.54104712534102</v>
      </c>
      <c r="P9" s="177">
        <v>16.38879055691276</v>
      </c>
      <c r="Q9" s="177">
        <v>27.590299740028112</v>
      </c>
      <c r="R9" s="177">
        <v>31.084978629425848</v>
      </c>
      <c r="S9" s="177">
        <v>24.019063024923788</v>
      </c>
      <c r="T9" s="177">
        <v>28.392399583614939</v>
      </c>
      <c r="U9" s="177">
        <v>44.0730038766999</v>
      </c>
      <c r="V9" s="177">
        <v>36.132626392178899</v>
      </c>
      <c r="W9" s="177">
        <v>34.624799168234702</v>
      </c>
      <c r="X9" s="177">
        <v>26.165390405319069</v>
      </c>
      <c r="Y9" s="177">
        <v>36.567813481300099</v>
      </c>
      <c r="Z9" s="177">
        <v>32.836469293254908</v>
      </c>
      <c r="AA9" s="177">
        <v>23.03795033471669</v>
      </c>
      <c r="AB9" s="177">
        <v>28.526188306721391</v>
      </c>
      <c r="AC9" s="177">
        <v>38.588959927426899</v>
      </c>
      <c r="AD9" s="177">
        <v>38.653757970061775</v>
      </c>
      <c r="AE9" s="177">
        <v>33.320978199633437</v>
      </c>
      <c r="AF9" s="177">
        <v>29.892014526376386</v>
      </c>
      <c r="AG9" s="177">
        <v>50.449050596428705</v>
      </c>
      <c r="AH9" s="177">
        <v>59.828960884244609</v>
      </c>
      <c r="AI9" s="177">
        <v>44.967039162701269</v>
      </c>
      <c r="AJ9" s="177">
        <v>59.568232033439998</v>
      </c>
      <c r="AK9" s="177">
        <v>46.760369648506597</v>
      </c>
      <c r="AL9" s="177">
        <v>44.851101647253415</v>
      </c>
      <c r="AM9" s="177">
        <v>29.517890485399768</v>
      </c>
      <c r="AN9" s="177">
        <v>29.547516940172699</v>
      </c>
      <c r="AO9" s="177">
        <v>33.180699090503566</v>
      </c>
      <c r="AP9" s="177">
        <v>30.387848059849809</v>
      </c>
      <c r="AQ9" s="177">
        <v>23.71317681620398</v>
      </c>
      <c r="AR9" s="177">
        <v>17.054581145230657</v>
      </c>
      <c r="AS9" s="177">
        <v>20.402306879192579</v>
      </c>
      <c r="AT9" s="177">
        <v>23.322567683114741</v>
      </c>
      <c r="AU9" s="177">
        <v>23.898765584048171</v>
      </c>
      <c r="AV9" s="177">
        <v>28.170303770344887</v>
      </c>
      <c r="AW9" s="177">
        <v>51.013652871923895</v>
      </c>
      <c r="AX9" s="157">
        <f>AQ9+AR9+AS9</f>
        <v>61.170064840627219</v>
      </c>
      <c r="AY9" s="157">
        <f>AU9+AV9+AW9</f>
        <v>103.08272222631695</v>
      </c>
      <c r="AZ9" s="157">
        <f t="shared" ref="AZ9:BG9" si="8">AV9+AW9+AX9</f>
        <v>140.354021482896</v>
      </c>
      <c r="BA9" s="157">
        <f t="shared" si="8"/>
        <v>215.26643993886807</v>
      </c>
      <c r="BB9" s="157">
        <f t="shared" si="8"/>
        <v>304.60680854984014</v>
      </c>
      <c r="BC9" s="157">
        <f t="shared" si="8"/>
        <v>458.70318364808099</v>
      </c>
      <c r="BD9" s="157">
        <f t="shared" si="8"/>
        <v>660.22726997160419</v>
      </c>
      <c r="BE9" s="157">
        <f t="shared" si="8"/>
        <v>978.57643213678921</v>
      </c>
      <c r="BF9" s="157">
        <f t="shared" si="8"/>
        <v>1423.5372621695253</v>
      </c>
      <c r="BG9" s="157">
        <f t="shared" si="8"/>
        <v>2097.5068857564743</v>
      </c>
      <c r="BH9" s="362">
        <f t="shared" si="6"/>
        <v>122.63395457592583</v>
      </c>
      <c r="BI9" s="157">
        <f t="shared" si="7"/>
        <v>84.49263252374196</v>
      </c>
      <c r="BJ9" s="401"/>
      <c r="BK9" s="98"/>
      <c r="BL9" s="98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98"/>
      <c r="EU9" s="98"/>
      <c r="EV9" s="98"/>
      <c r="EW9" s="98"/>
      <c r="EX9" s="98"/>
      <c r="EY9" s="98"/>
      <c r="EZ9" s="98"/>
      <c r="FA9" s="98"/>
      <c r="FB9" s="98"/>
      <c r="FC9" s="100"/>
      <c r="FD9" s="100"/>
      <c r="FE9" s="100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100"/>
      <c r="GO9" s="100"/>
      <c r="GP9" s="100"/>
      <c r="GQ9" s="100"/>
      <c r="GR9" s="100"/>
      <c r="GS9" s="100"/>
      <c r="GT9" s="100"/>
    </row>
    <row r="10" spans="1:202" s="96" customFormat="1" ht="24" customHeight="1">
      <c r="A10" s="193" t="s">
        <v>41</v>
      </c>
      <c r="B10" s="70" t="str">
        <f>IF('1'!A1=1,D10,F10)</f>
        <v>їстівні плоди та горіхи</v>
      </c>
      <c r="C10" s="282" t="s">
        <v>41</v>
      </c>
      <c r="D10" s="287" t="s">
        <v>42</v>
      </c>
      <c r="E10" s="282" t="s">
        <v>41</v>
      </c>
      <c r="F10" s="283" t="s">
        <v>130</v>
      </c>
      <c r="G10" s="341">
        <v>33.273211849245996</v>
      </c>
      <c r="H10" s="177">
        <v>19.721912235507219</v>
      </c>
      <c r="I10" s="177">
        <v>14.937687377967061</v>
      </c>
      <c r="J10" s="177">
        <v>26.383781264828539</v>
      </c>
      <c r="K10" s="177">
        <v>22.87126525250434</v>
      </c>
      <c r="L10" s="177">
        <v>11.222602254338899</v>
      </c>
      <c r="M10" s="177">
        <v>14.41091414119313</v>
      </c>
      <c r="N10" s="177">
        <v>28.538107037889112</v>
      </c>
      <c r="O10" s="210">
        <v>18.920919178503389</v>
      </c>
      <c r="P10" s="177">
        <v>20.500932998943128</v>
      </c>
      <c r="Q10" s="177">
        <v>17.967711003788502</v>
      </c>
      <c r="R10" s="177">
        <v>27.358952184539937</v>
      </c>
      <c r="S10" s="177">
        <v>12.440810165349788</v>
      </c>
      <c r="T10" s="177">
        <v>11.00606144750221</v>
      </c>
      <c r="U10" s="177">
        <v>10.580268801661109</v>
      </c>
      <c r="V10" s="177">
        <v>30.368130059824196</v>
      </c>
      <c r="W10" s="177">
        <v>17.37553919895737</v>
      </c>
      <c r="X10" s="177">
        <v>23.190248583965172</v>
      </c>
      <c r="Y10" s="177">
        <v>27.108533353207338</v>
      </c>
      <c r="Z10" s="177">
        <v>37.748166247467594</v>
      </c>
      <c r="AA10" s="177">
        <v>22.021464308618413</v>
      </c>
      <c r="AB10" s="177">
        <v>22.997973958920831</v>
      </c>
      <c r="AC10" s="177">
        <v>26.73147681628345</v>
      </c>
      <c r="AD10" s="177">
        <v>41.254055144024136</v>
      </c>
      <c r="AE10" s="177">
        <v>20.97952429562109</v>
      </c>
      <c r="AF10" s="177">
        <v>18.440819170666487</v>
      </c>
      <c r="AG10" s="177">
        <v>18.214524713962557</v>
      </c>
      <c r="AH10" s="177">
        <v>37.896945035483924</v>
      </c>
      <c r="AI10" s="177">
        <v>19.950999509488</v>
      </c>
      <c r="AJ10" s="177">
        <v>16.572441025533458</v>
      </c>
      <c r="AK10" s="177">
        <v>26.25984734308178</v>
      </c>
      <c r="AL10" s="177">
        <v>36.752417139628371</v>
      </c>
      <c r="AM10" s="177">
        <v>29.388429678115589</v>
      </c>
      <c r="AN10" s="177">
        <v>19.817715850361981</v>
      </c>
      <c r="AO10" s="177">
        <v>28.262036257528848</v>
      </c>
      <c r="AP10" s="177">
        <v>40.488813267952601</v>
      </c>
      <c r="AQ10" s="177">
        <v>28.349679177613037</v>
      </c>
      <c r="AR10" s="177">
        <v>23.907192156665641</v>
      </c>
      <c r="AS10" s="177">
        <v>21.536742727829999</v>
      </c>
      <c r="AT10" s="177">
        <v>55.500062858142215</v>
      </c>
      <c r="AU10" s="177">
        <v>42.906133914347805</v>
      </c>
      <c r="AV10" s="177">
        <v>38.825420715799694</v>
      </c>
      <c r="AW10" s="177">
        <v>23.221668227610358</v>
      </c>
      <c r="AX10" s="157">
        <f t="shared" ref="AX10:AX38" si="9">AQ10+AR10+AS10</f>
        <v>73.793614062108674</v>
      </c>
      <c r="AY10" s="157">
        <f t="shared" ref="AY10:AY38" si="10">AU10+AV10+AW10</f>
        <v>104.95322285775785</v>
      </c>
      <c r="AZ10" s="157">
        <f t="shared" si="0"/>
        <v>94.316592727548823</v>
      </c>
      <c r="BA10" s="157">
        <f t="shared" si="1"/>
        <v>77.042888685925476</v>
      </c>
      <c r="BB10" s="157">
        <f t="shared" si="2"/>
        <v>84.748515365774949</v>
      </c>
      <c r="BC10" s="157">
        <f t="shared" si="3"/>
        <v>64.395270474337309</v>
      </c>
      <c r="BD10" s="145">
        <f t="shared" ref="BD10:BD38" si="11">W10+X10+Y10+Z10</f>
        <v>105.42248738359747</v>
      </c>
      <c r="BE10" s="145">
        <f t="shared" ref="BE10:BE38" si="12">AA10+AB10+AC10+AD10</f>
        <v>113.00497022784683</v>
      </c>
      <c r="BF10" s="145">
        <f t="shared" si="4"/>
        <v>95.531813215734061</v>
      </c>
      <c r="BG10" s="145">
        <f t="shared" si="5"/>
        <v>99.535705017731601</v>
      </c>
      <c r="BH10" s="362">
        <f t="shared" si="6"/>
        <v>117.95699505395902</v>
      </c>
      <c r="BI10" s="157">
        <f t="shared" si="7"/>
        <v>129.2936769202509</v>
      </c>
      <c r="BJ10" s="401"/>
      <c r="BK10" s="98"/>
      <c r="BL10" s="98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98"/>
      <c r="EU10" s="98"/>
      <c r="EV10" s="98"/>
      <c r="EW10" s="98"/>
      <c r="EX10" s="98"/>
      <c r="EY10" s="98"/>
      <c r="EZ10" s="98"/>
      <c r="FA10" s="98"/>
      <c r="FB10" s="98"/>
      <c r="FC10" s="100"/>
      <c r="FD10" s="100"/>
      <c r="FE10" s="100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100"/>
      <c r="GO10" s="100"/>
      <c r="GP10" s="100"/>
      <c r="GQ10" s="100"/>
      <c r="GR10" s="100"/>
      <c r="GS10" s="100"/>
      <c r="GT10" s="100"/>
    </row>
    <row r="11" spans="1:202" s="96" customFormat="1" ht="24" customHeight="1">
      <c r="A11" s="193">
        <v>10</v>
      </c>
      <c r="B11" s="70" t="str">
        <f>IF('1'!A1=1,D11,F11)</f>
        <v>зернові культури</v>
      </c>
      <c r="C11" s="282">
        <v>10</v>
      </c>
      <c r="D11" s="287" t="s">
        <v>31</v>
      </c>
      <c r="E11" s="282">
        <v>10</v>
      </c>
      <c r="F11" s="284" t="s">
        <v>105</v>
      </c>
      <c r="G11" s="341">
        <v>77.355271889116096</v>
      </c>
      <c r="H11" s="177">
        <v>10.263225690881184</v>
      </c>
      <c r="I11" s="177">
        <v>1.7539497631342797</v>
      </c>
      <c r="J11" s="177">
        <v>2.7320268968220169</v>
      </c>
      <c r="K11" s="177">
        <v>63.443452701417499</v>
      </c>
      <c r="L11" s="177">
        <v>12.388928529644659</v>
      </c>
      <c r="M11" s="177">
        <v>9.1164105502225397</v>
      </c>
      <c r="N11" s="177">
        <v>10.549597636280712</v>
      </c>
      <c r="O11" s="210">
        <v>56.707025566595547</v>
      </c>
      <c r="P11" s="177">
        <v>14.886081359215613</v>
      </c>
      <c r="Q11" s="177">
        <v>7.2363478933624075</v>
      </c>
      <c r="R11" s="177">
        <v>23.7575763147576</v>
      </c>
      <c r="S11" s="177">
        <v>53.273516055307198</v>
      </c>
      <c r="T11" s="177">
        <v>12.819782292798049</v>
      </c>
      <c r="U11" s="177">
        <v>7.0568743369676854</v>
      </c>
      <c r="V11" s="177">
        <v>24.449398770647704</v>
      </c>
      <c r="W11" s="177">
        <v>62.8914035843693</v>
      </c>
      <c r="X11" s="177">
        <v>15.111781888879777</v>
      </c>
      <c r="Y11" s="177">
        <v>5.1355532079878063</v>
      </c>
      <c r="Z11" s="177">
        <v>21.331795486303076</v>
      </c>
      <c r="AA11" s="177">
        <v>57.874324716513918</v>
      </c>
      <c r="AB11" s="177">
        <v>10.577255173943266</v>
      </c>
      <c r="AC11" s="177">
        <v>3.4093018182477239</v>
      </c>
      <c r="AD11" s="177">
        <v>11.331398157621683</v>
      </c>
      <c r="AE11" s="177">
        <v>54.97434961137894</v>
      </c>
      <c r="AF11" s="177">
        <v>9.8260100063104741</v>
      </c>
      <c r="AG11" s="177">
        <v>3.3338281639626652</v>
      </c>
      <c r="AH11" s="177">
        <v>8.8917272287839104</v>
      </c>
      <c r="AI11" s="177">
        <v>37.185379945204801</v>
      </c>
      <c r="AJ11" s="177">
        <v>18.041987957810679</v>
      </c>
      <c r="AK11" s="177">
        <v>3.9860668405817679</v>
      </c>
      <c r="AL11" s="177">
        <v>9.8611300850583401</v>
      </c>
      <c r="AM11" s="177">
        <v>34.152974668181457</v>
      </c>
      <c r="AN11" s="177">
        <v>9.9955753789952109</v>
      </c>
      <c r="AO11" s="177">
        <v>1.6369665099098079</v>
      </c>
      <c r="AP11" s="177">
        <v>6.1703580120565604</v>
      </c>
      <c r="AQ11" s="177">
        <v>21.459639860699621</v>
      </c>
      <c r="AR11" s="177">
        <v>11.162143086513428</v>
      </c>
      <c r="AS11" s="177">
        <v>2.350664780793374</v>
      </c>
      <c r="AT11" s="177">
        <v>12.36935204616038</v>
      </c>
      <c r="AU11" s="177">
        <v>47.35380254860295</v>
      </c>
      <c r="AV11" s="177">
        <v>11.190568606623719</v>
      </c>
      <c r="AW11" s="177">
        <v>3.7483229772808402</v>
      </c>
      <c r="AX11" s="157">
        <f t="shared" si="9"/>
        <v>34.972447728006422</v>
      </c>
      <c r="AY11" s="157">
        <f t="shared" si="10"/>
        <v>62.292694132507513</v>
      </c>
      <c r="AZ11" s="157">
        <f t="shared" si="0"/>
        <v>92.104474239953589</v>
      </c>
      <c r="BA11" s="157">
        <f t="shared" si="1"/>
        <v>95.498389417565406</v>
      </c>
      <c r="BB11" s="157">
        <f t="shared" si="2"/>
        <v>102.58703113393116</v>
      </c>
      <c r="BC11" s="157">
        <f t="shared" si="3"/>
        <v>97.599571455720636</v>
      </c>
      <c r="BD11" s="145">
        <f t="shared" si="11"/>
        <v>104.47053416753997</v>
      </c>
      <c r="BE11" s="145">
        <f t="shared" si="12"/>
        <v>83.192279866326587</v>
      </c>
      <c r="BF11" s="145">
        <f t="shared" si="4"/>
        <v>77.02591501043598</v>
      </c>
      <c r="BG11" s="145">
        <f t="shared" si="5"/>
        <v>69.074564828655582</v>
      </c>
      <c r="BH11" s="362">
        <f t="shared" si="6"/>
        <v>51.955874569143042</v>
      </c>
      <c r="BI11" s="157">
        <f t="shared" si="7"/>
        <v>47.341799774166802</v>
      </c>
      <c r="BJ11" s="401"/>
      <c r="BK11" s="98"/>
      <c r="BL11" s="98"/>
      <c r="DO11" s="99"/>
      <c r="DP11" s="99"/>
      <c r="DQ11" s="99"/>
      <c r="DR11" s="99"/>
      <c r="DS11" s="99"/>
      <c r="DT11" s="99"/>
      <c r="DU11" s="99"/>
      <c r="DV11" s="99" t="s">
        <v>303</v>
      </c>
      <c r="DW11" s="99" t="s">
        <v>304</v>
      </c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98"/>
      <c r="EU11" s="98"/>
      <c r="EV11" s="98"/>
      <c r="EW11" s="98"/>
      <c r="EX11" s="98"/>
      <c r="EY11" s="98"/>
      <c r="EZ11" s="98"/>
      <c r="FA11" s="98"/>
      <c r="FB11" s="98"/>
      <c r="FC11" s="100"/>
      <c r="FD11" s="100"/>
      <c r="FE11" s="100"/>
      <c r="FF11" s="99"/>
      <c r="FG11" s="99" t="s">
        <v>146</v>
      </c>
      <c r="FH11" s="99"/>
      <c r="FI11" s="99" t="s">
        <v>147</v>
      </c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100"/>
      <c r="GO11" s="100"/>
      <c r="GP11" s="100"/>
      <c r="GQ11" s="100"/>
      <c r="GR11" s="100"/>
      <c r="GS11" s="100"/>
      <c r="GT11" s="100"/>
    </row>
    <row r="12" spans="1:202" s="96" customFormat="1" ht="24" customHeight="1">
      <c r="A12" s="196">
        <v>21</v>
      </c>
      <c r="B12" s="70" t="str">
        <f>IF('1'!A1=1,D12,F12)</f>
        <v>різні харчові продукти</v>
      </c>
      <c r="C12" s="282">
        <v>21</v>
      </c>
      <c r="D12" s="287" t="s">
        <v>43</v>
      </c>
      <c r="E12" s="282">
        <v>21</v>
      </c>
      <c r="F12" s="283" t="s">
        <v>131</v>
      </c>
      <c r="G12" s="341">
        <v>37.796913485492801</v>
      </c>
      <c r="H12" s="177">
        <v>39.9463415422479</v>
      </c>
      <c r="I12" s="177">
        <v>40.249472189629998</v>
      </c>
      <c r="J12" s="177">
        <v>42.370529495817699</v>
      </c>
      <c r="K12" s="177">
        <v>39.574141348309404</v>
      </c>
      <c r="L12" s="177">
        <v>49.865564354428201</v>
      </c>
      <c r="M12" s="177">
        <v>53.630962312080896</v>
      </c>
      <c r="N12" s="177">
        <v>56.836949392208801</v>
      </c>
      <c r="O12" s="210">
        <v>43.500979078251305</v>
      </c>
      <c r="P12" s="177">
        <v>53.832998035380598</v>
      </c>
      <c r="Q12" s="177">
        <v>54.159494910781504</v>
      </c>
      <c r="R12" s="177">
        <v>62.2338305360866</v>
      </c>
      <c r="S12" s="177">
        <v>51.581285138698703</v>
      </c>
      <c r="T12" s="177">
        <v>56.449823385158396</v>
      </c>
      <c r="U12" s="177">
        <v>62.333009038916003</v>
      </c>
      <c r="V12" s="177">
        <v>68.503455402340308</v>
      </c>
      <c r="W12" s="177">
        <v>55.592115006996494</v>
      </c>
      <c r="X12" s="177">
        <v>62.673771671181399</v>
      </c>
      <c r="Y12" s="177">
        <v>72.513410492831099</v>
      </c>
      <c r="Z12" s="177">
        <v>78.205630819886707</v>
      </c>
      <c r="AA12" s="177">
        <v>71.513164980314798</v>
      </c>
      <c r="AB12" s="177">
        <v>59.004306652988596</v>
      </c>
      <c r="AC12" s="177">
        <v>74.339181507970096</v>
      </c>
      <c r="AD12" s="177">
        <v>78.418734748434389</v>
      </c>
      <c r="AE12" s="177">
        <v>63.922727076878999</v>
      </c>
      <c r="AF12" s="177">
        <v>84.720817065672094</v>
      </c>
      <c r="AG12" s="177">
        <v>86.876367826220388</v>
      </c>
      <c r="AH12" s="177">
        <v>91.615741801836506</v>
      </c>
      <c r="AI12" s="177">
        <v>55.590561022239861</v>
      </c>
      <c r="AJ12" s="177">
        <v>59.814243952839099</v>
      </c>
      <c r="AK12" s="177">
        <v>80.460405306293893</v>
      </c>
      <c r="AL12" s="177">
        <v>80.453929100611106</v>
      </c>
      <c r="AM12" s="177">
        <v>69.638139267576506</v>
      </c>
      <c r="AN12" s="177">
        <v>77.588652768840902</v>
      </c>
      <c r="AO12" s="177">
        <v>80.0063322593072</v>
      </c>
      <c r="AP12" s="177">
        <v>89.798658522649092</v>
      </c>
      <c r="AQ12" s="177">
        <v>91.5952557489165</v>
      </c>
      <c r="AR12" s="177">
        <v>92.374702894605093</v>
      </c>
      <c r="AS12" s="177">
        <v>88.654646018611402</v>
      </c>
      <c r="AT12" s="177">
        <v>101.75344262653209</v>
      </c>
      <c r="AU12" s="177">
        <v>90.092264765234802</v>
      </c>
      <c r="AV12" s="177">
        <v>98.321428768017881</v>
      </c>
      <c r="AW12" s="177">
        <v>96.210192698607699</v>
      </c>
      <c r="AX12" s="157">
        <f t="shared" si="9"/>
        <v>272.62460466213298</v>
      </c>
      <c r="AY12" s="157">
        <f t="shared" si="10"/>
        <v>284.62388623186041</v>
      </c>
      <c r="AZ12" s="157">
        <f t="shared" si="0"/>
        <v>160.36325671318841</v>
      </c>
      <c r="BA12" s="157">
        <f t="shared" si="1"/>
        <v>199.90761740702729</v>
      </c>
      <c r="BB12" s="157">
        <f t="shared" si="2"/>
        <v>213.72730256049999</v>
      </c>
      <c r="BC12" s="157">
        <f t="shared" si="3"/>
        <v>238.86757296511342</v>
      </c>
      <c r="BD12" s="145">
        <f t="shared" si="11"/>
        <v>268.9849279908957</v>
      </c>
      <c r="BE12" s="145">
        <f t="shared" si="12"/>
        <v>283.27538788970787</v>
      </c>
      <c r="BF12" s="145">
        <f t="shared" si="4"/>
        <v>327.13565377060797</v>
      </c>
      <c r="BG12" s="145">
        <f t="shared" si="5"/>
        <v>276.31913938198397</v>
      </c>
      <c r="BH12" s="362">
        <f t="shared" si="6"/>
        <v>317.0317828183737</v>
      </c>
      <c r="BI12" s="157">
        <f t="shared" si="7"/>
        <v>374.37804728866507</v>
      </c>
      <c r="BJ12" s="401"/>
      <c r="BK12" s="98"/>
      <c r="BL12" s="98"/>
      <c r="DO12" s="99"/>
      <c r="DP12" s="99"/>
      <c r="DQ12" s="99"/>
      <c r="DR12" s="99"/>
      <c r="DS12" s="99"/>
      <c r="DT12" s="99"/>
      <c r="DU12" s="99"/>
      <c r="DV12" s="99" t="s">
        <v>168</v>
      </c>
      <c r="DW12" s="99" t="s">
        <v>305</v>
      </c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98"/>
      <c r="EU12" s="98"/>
      <c r="EV12" s="98"/>
      <c r="EW12" s="98"/>
      <c r="EX12" s="98"/>
      <c r="EY12" s="98"/>
      <c r="EZ12" s="98"/>
      <c r="FA12" s="98"/>
      <c r="FB12" s="98"/>
      <c r="FC12" s="100"/>
      <c r="FD12" s="100"/>
      <c r="FE12" s="100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100"/>
      <c r="GO12" s="100"/>
      <c r="GP12" s="100"/>
      <c r="GQ12" s="100"/>
      <c r="GR12" s="100"/>
      <c r="GS12" s="100"/>
      <c r="GT12" s="100"/>
    </row>
    <row r="13" spans="1:202" s="96" customFormat="1" ht="24" customHeight="1">
      <c r="A13" s="196">
        <v>22</v>
      </c>
      <c r="B13" s="70" t="str">
        <f>IF('1'!A1=1,D13,F13)</f>
        <v>алкогольні і безалклгольні напої</v>
      </c>
      <c r="C13" s="282">
        <v>22</v>
      </c>
      <c r="D13" s="287" t="s">
        <v>44</v>
      </c>
      <c r="E13" s="282">
        <v>22</v>
      </c>
      <c r="F13" s="283" t="s">
        <v>132</v>
      </c>
      <c r="G13" s="341">
        <v>20.549240904356811</v>
      </c>
      <c r="H13" s="177">
        <v>21.170670475331228</v>
      </c>
      <c r="I13" s="177">
        <v>25.123009669692948</v>
      </c>
      <c r="J13" s="177">
        <v>37.039284147159499</v>
      </c>
      <c r="K13" s="177">
        <v>26.296352651115559</v>
      </c>
      <c r="L13" s="177">
        <v>29.096526685540049</v>
      </c>
      <c r="M13" s="177">
        <v>36.5932735942147</v>
      </c>
      <c r="N13" s="177">
        <v>48.537874668051501</v>
      </c>
      <c r="O13" s="210">
        <v>30.742718085186638</v>
      </c>
      <c r="P13" s="177">
        <v>40.513641523080103</v>
      </c>
      <c r="Q13" s="177">
        <v>45.662970136215002</v>
      </c>
      <c r="R13" s="177">
        <v>71.064603242534801</v>
      </c>
      <c r="S13" s="177">
        <v>37.483287182572894</v>
      </c>
      <c r="T13" s="177">
        <v>56.874352068795403</v>
      </c>
      <c r="U13" s="177">
        <v>59.5844682770284</v>
      </c>
      <c r="V13" s="177">
        <v>76.494082743596891</v>
      </c>
      <c r="W13" s="177">
        <v>44.486112345352097</v>
      </c>
      <c r="X13" s="177">
        <v>58.985076123836897</v>
      </c>
      <c r="Y13" s="177">
        <v>72.519393018696505</v>
      </c>
      <c r="Z13" s="177">
        <v>95.115164376292</v>
      </c>
      <c r="AA13" s="177">
        <v>56.937783561380002</v>
      </c>
      <c r="AB13" s="177">
        <v>58.530049947470104</v>
      </c>
      <c r="AC13" s="177">
        <v>79.087142401205398</v>
      </c>
      <c r="AD13" s="177">
        <v>97.221396327485706</v>
      </c>
      <c r="AE13" s="177">
        <v>57.911325831136303</v>
      </c>
      <c r="AF13" s="177">
        <v>84.120665796250506</v>
      </c>
      <c r="AG13" s="177">
        <v>92.2962131369882</v>
      </c>
      <c r="AH13" s="177">
        <v>114.5886782409971</v>
      </c>
      <c r="AI13" s="177">
        <v>47.615990348958249</v>
      </c>
      <c r="AJ13" s="177">
        <v>41.10954577855636</v>
      </c>
      <c r="AK13" s="177">
        <v>101.0707160945371</v>
      </c>
      <c r="AL13" s="177">
        <v>106.3673298509464</v>
      </c>
      <c r="AM13" s="177">
        <v>87.884081931708295</v>
      </c>
      <c r="AN13" s="177">
        <v>100.183369376272</v>
      </c>
      <c r="AO13" s="177">
        <v>100.045703770264</v>
      </c>
      <c r="AP13" s="177">
        <v>115.46183175754919</v>
      </c>
      <c r="AQ13" s="177">
        <v>84.842564323651303</v>
      </c>
      <c r="AR13" s="177">
        <v>115.23703747906509</v>
      </c>
      <c r="AS13" s="177">
        <v>113.8850010723441</v>
      </c>
      <c r="AT13" s="177">
        <v>133.58853951352862</v>
      </c>
      <c r="AU13" s="177">
        <v>81.376754192087503</v>
      </c>
      <c r="AV13" s="177">
        <v>117.34126286495591</v>
      </c>
      <c r="AW13" s="177">
        <v>118.7724742989615</v>
      </c>
      <c r="AX13" s="157">
        <f t="shared" si="9"/>
        <v>313.96460287506051</v>
      </c>
      <c r="AY13" s="157">
        <f t="shared" si="10"/>
        <v>317.4904913560049</v>
      </c>
      <c r="AZ13" s="157">
        <f t="shared" si="0"/>
        <v>103.8822051965405</v>
      </c>
      <c r="BA13" s="157">
        <f t="shared" si="1"/>
        <v>140.5240275989218</v>
      </c>
      <c r="BB13" s="157">
        <f t="shared" si="2"/>
        <v>187.98393298701654</v>
      </c>
      <c r="BC13" s="157">
        <f t="shared" si="3"/>
        <v>230.43619027199358</v>
      </c>
      <c r="BD13" s="145">
        <f t="shared" si="11"/>
        <v>271.10574586417749</v>
      </c>
      <c r="BE13" s="145">
        <f t="shared" si="12"/>
        <v>291.77637223754118</v>
      </c>
      <c r="BF13" s="145">
        <f t="shared" si="4"/>
        <v>348.91688300537214</v>
      </c>
      <c r="BG13" s="145">
        <f t="shared" si="5"/>
        <v>296.16358207299811</v>
      </c>
      <c r="BH13" s="362">
        <f t="shared" si="6"/>
        <v>403.57498683579348</v>
      </c>
      <c r="BI13" s="157">
        <f t="shared" si="7"/>
        <v>447.55314238858909</v>
      </c>
      <c r="BJ13" s="401"/>
      <c r="BK13" s="98"/>
      <c r="BL13" s="98"/>
      <c r="DO13" s="99"/>
      <c r="DP13" s="99"/>
      <c r="DQ13" s="99"/>
      <c r="DR13" s="99"/>
      <c r="DS13" s="99"/>
      <c r="DT13" s="99"/>
      <c r="DU13" s="99"/>
      <c r="DV13" s="99" t="s">
        <v>61</v>
      </c>
      <c r="DW13" s="99" t="s">
        <v>142</v>
      </c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98"/>
      <c r="EU13" s="98"/>
      <c r="EV13" s="98"/>
      <c r="EW13" s="98"/>
      <c r="EX13" s="98"/>
      <c r="EY13" s="98"/>
      <c r="EZ13" s="98"/>
      <c r="FA13" s="98"/>
      <c r="FB13" s="98"/>
      <c r="FC13" s="100"/>
      <c r="FD13" s="100"/>
      <c r="FE13" s="100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100"/>
      <c r="GO13" s="100"/>
      <c r="GP13" s="100"/>
      <c r="GQ13" s="100"/>
      <c r="GR13" s="100"/>
      <c r="GS13" s="100"/>
      <c r="GT13" s="100"/>
    </row>
    <row r="14" spans="1:202" ht="25" customHeight="1">
      <c r="A14" s="92"/>
      <c r="B14" s="64" t="str">
        <f>IF('1'!A1=1,D14,F14)</f>
        <v>Мінеральні продукти</v>
      </c>
      <c r="C14" s="285"/>
      <c r="D14" s="286" t="s">
        <v>2</v>
      </c>
      <c r="E14" s="285"/>
      <c r="F14" s="286" t="s">
        <v>110</v>
      </c>
      <c r="G14" s="342">
        <v>885.19124753223298</v>
      </c>
      <c r="H14" s="146">
        <v>690.51364771240105</v>
      </c>
      <c r="I14" s="146">
        <v>663.72446854589907</v>
      </c>
      <c r="J14" s="146">
        <v>716.784170195417</v>
      </c>
      <c r="K14" s="146">
        <v>472.11312578994102</v>
      </c>
      <c r="L14" s="146">
        <v>233.7250853280282</v>
      </c>
      <c r="M14" s="146">
        <v>601.73582867329299</v>
      </c>
      <c r="N14" s="146">
        <v>840.273664351094</v>
      </c>
      <c r="O14" s="146">
        <v>710.73140203650701</v>
      </c>
      <c r="P14" s="146">
        <v>557.1043243049171</v>
      </c>
      <c r="Q14" s="146">
        <v>611.60774674590095</v>
      </c>
      <c r="R14" s="146">
        <v>698.62794018386001</v>
      </c>
      <c r="S14" s="146">
        <v>397.29779016023713</v>
      </c>
      <c r="T14" s="146">
        <v>508.6566909159767</v>
      </c>
      <c r="U14" s="146">
        <v>896.05661828040593</v>
      </c>
      <c r="V14" s="146">
        <v>730.492018833055</v>
      </c>
      <c r="W14" s="146">
        <v>442.85704226329801</v>
      </c>
      <c r="X14" s="146">
        <v>596.75622999752295</v>
      </c>
      <c r="Y14" s="146">
        <v>666.55039744307101</v>
      </c>
      <c r="Z14" s="146">
        <v>561.28198857641996</v>
      </c>
      <c r="AA14" s="146">
        <v>708.856268066339</v>
      </c>
      <c r="AB14" s="146">
        <v>303.1620858980437</v>
      </c>
      <c r="AC14" s="146">
        <v>329.13470338995717</v>
      </c>
      <c r="AD14" s="146">
        <v>432.40648806174602</v>
      </c>
      <c r="AE14" s="146">
        <v>471.25267407400679</v>
      </c>
      <c r="AF14" s="146">
        <v>384.27488648161602</v>
      </c>
      <c r="AG14" s="146">
        <v>843.63806567123004</v>
      </c>
      <c r="AH14" s="146">
        <v>860.17873522433797</v>
      </c>
      <c r="AI14" s="146">
        <v>737.60183783116486</v>
      </c>
      <c r="AJ14" s="146">
        <v>1177.472869573729</v>
      </c>
      <c r="AK14" s="146">
        <v>2183.3969384919947</v>
      </c>
      <c r="AL14" s="146">
        <v>2092.014642914306</v>
      </c>
      <c r="AM14" s="146">
        <v>2238.5047598909478</v>
      </c>
      <c r="AN14" s="146">
        <v>1137.076349685166</v>
      </c>
      <c r="AO14" s="146">
        <v>1323.5105201502029</v>
      </c>
      <c r="AP14" s="146">
        <v>1436.193497876656</v>
      </c>
      <c r="AQ14" s="146">
        <v>1257.091995424609</v>
      </c>
      <c r="AR14" s="146">
        <v>1457.008231220844</v>
      </c>
      <c r="AS14" s="146">
        <v>1583.705034581935</v>
      </c>
      <c r="AT14" s="146">
        <v>1354.5276115702111</v>
      </c>
      <c r="AU14" s="146">
        <v>1443.765289694119</v>
      </c>
      <c r="AV14" s="146">
        <v>1231.2747843710199</v>
      </c>
      <c r="AW14" s="146">
        <v>1478.2099228745731</v>
      </c>
      <c r="AX14" s="154">
        <f t="shared" si="9"/>
        <v>4297.8052612273877</v>
      </c>
      <c r="AY14" s="154">
        <f t="shared" si="10"/>
        <v>4153.2499969397122</v>
      </c>
      <c r="AZ14" s="154">
        <f t="shared" si="0"/>
        <v>2956.2135339859501</v>
      </c>
      <c r="BA14" s="154">
        <f t="shared" si="1"/>
        <v>2147.8477041423562</v>
      </c>
      <c r="BB14" s="154">
        <f t="shared" si="2"/>
        <v>2578.0714132711851</v>
      </c>
      <c r="BC14" s="154">
        <f t="shared" si="3"/>
        <v>2532.5031181896748</v>
      </c>
      <c r="BD14" s="146">
        <f t="shared" si="11"/>
        <v>2267.4456582803118</v>
      </c>
      <c r="BE14" s="146">
        <f t="shared" si="12"/>
        <v>1773.5595454160857</v>
      </c>
      <c r="BF14" s="146">
        <f t="shared" si="4"/>
        <v>2559.3443614511907</v>
      </c>
      <c r="BG14" s="146">
        <f t="shared" si="5"/>
        <v>6190.4862888111948</v>
      </c>
      <c r="BH14" s="361">
        <f t="shared" si="6"/>
        <v>6135.2851276029724</v>
      </c>
      <c r="BI14" s="154">
        <f t="shared" si="7"/>
        <v>5652.3328727975986</v>
      </c>
      <c r="DV14" s="99" t="s">
        <v>306</v>
      </c>
      <c r="DW14" s="99" t="s">
        <v>208</v>
      </c>
      <c r="DX14" s="99"/>
      <c r="EI14" s="32" t="s">
        <v>219</v>
      </c>
      <c r="EJ14" s="50" t="s">
        <v>220</v>
      </c>
      <c r="EK14" s="202"/>
      <c r="GF14" s="115" t="s">
        <v>146</v>
      </c>
    </row>
    <row r="15" spans="1:202" s="96" customFormat="1" ht="24" customHeight="1">
      <c r="A15" s="182">
        <v>2701</v>
      </c>
      <c r="B15" s="70" t="str">
        <f>IF('1'!A1=1,D15,F15)</f>
        <v>вугілля кам'яне, антрацит, брикети</v>
      </c>
      <c r="C15" s="282">
        <v>2701</v>
      </c>
      <c r="D15" s="287" t="s">
        <v>51</v>
      </c>
      <c r="E15" s="282">
        <v>2701</v>
      </c>
      <c r="F15" s="287" t="s">
        <v>112</v>
      </c>
      <c r="G15" s="341">
        <v>20.005367333906097</v>
      </c>
      <c r="H15" s="177">
        <v>5.3073807340528196</v>
      </c>
      <c r="I15" s="177">
        <v>0.80422675149753664</v>
      </c>
      <c r="J15" s="177">
        <v>2</v>
      </c>
      <c r="K15" s="177">
        <v>3</v>
      </c>
      <c r="L15" s="177">
        <v>9.2980184369168004</v>
      </c>
      <c r="M15" s="177">
        <v>11.20630007082663</v>
      </c>
      <c r="N15" s="177">
        <v>23</v>
      </c>
      <c r="O15" s="177">
        <v>16</v>
      </c>
      <c r="P15" s="177">
        <v>14.55856995086161</v>
      </c>
      <c r="Q15" s="177">
        <v>14.24842354253944</v>
      </c>
      <c r="R15" s="177">
        <v>8.8482856110150401</v>
      </c>
      <c r="S15" s="177">
        <v>3.3446509744358153</v>
      </c>
      <c r="T15" s="177">
        <v>3.6742422557708809</v>
      </c>
      <c r="U15" s="177">
        <v>3.8471011801228903</v>
      </c>
      <c r="V15" s="177">
        <v>0.31829881718460945</v>
      </c>
      <c r="W15" s="177">
        <v>3.9284989161092829</v>
      </c>
      <c r="X15" s="177">
        <v>4.0462955609841034</v>
      </c>
      <c r="Y15" s="177">
        <v>15.438531967552532</v>
      </c>
      <c r="Z15" s="177">
        <v>6.3738467364912959</v>
      </c>
      <c r="AA15" s="177">
        <v>19.330621688230472</v>
      </c>
      <c r="AB15" s="177">
        <v>12.26776793054697</v>
      </c>
      <c r="AC15" s="177">
        <v>1</v>
      </c>
      <c r="AD15" s="177">
        <v>3</v>
      </c>
      <c r="AE15" s="177">
        <v>11.748103263658148</v>
      </c>
      <c r="AF15" s="177">
        <v>13.096302440515679</v>
      </c>
      <c r="AG15" s="177">
        <v>10</v>
      </c>
      <c r="AH15" s="177">
        <v>33</v>
      </c>
      <c r="AI15" s="177">
        <v>48.814767264171699</v>
      </c>
      <c r="AJ15" s="177">
        <v>35.042106236808081</v>
      </c>
      <c r="AK15" s="177">
        <v>5.1833960884477825</v>
      </c>
      <c r="AL15" s="177">
        <v>1.8623944085782256</v>
      </c>
      <c r="AM15" s="177">
        <v>7.5150739352688207</v>
      </c>
      <c r="AN15" s="177">
        <v>5.4892007727237218</v>
      </c>
      <c r="AO15" s="177">
        <v>1.623465762882554E-2</v>
      </c>
      <c r="AP15" s="177">
        <v>23.961011650776094</v>
      </c>
      <c r="AQ15" s="177">
        <v>44.570579575542801</v>
      </c>
      <c r="AR15" s="177">
        <v>20.91913971870818</v>
      </c>
      <c r="AS15" s="177">
        <v>17.675852748089419</v>
      </c>
      <c r="AT15" s="177">
        <v>36.703639113975903</v>
      </c>
      <c r="AU15" s="177">
        <v>36.26335138940226</v>
      </c>
      <c r="AV15" s="177">
        <v>52.393345105664906</v>
      </c>
      <c r="AW15" s="177">
        <v>39.9817985523513</v>
      </c>
      <c r="AX15" s="157">
        <f t="shared" si="9"/>
        <v>83.165572042340415</v>
      </c>
      <c r="AY15" s="157">
        <f t="shared" si="10"/>
        <v>128.63849504741847</v>
      </c>
      <c r="AZ15" s="157">
        <f t="shared" si="0"/>
        <v>28.116974819456455</v>
      </c>
      <c r="BA15" s="157">
        <f t="shared" si="1"/>
        <v>46.504318507743434</v>
      </c>
      <c r="BB15" s="157">
        <f t="shared" si="2"/>
        <v>53.655279104416095</v>
      </c>
      <c r="BC15" s="157">
        <f t="shared" si="3"/>
        <v>11.184293227514198</v>
      </c>
      <c r="BD15" s="145">
        <f t="shared" si="11"/>
        <v>29.787173181137213</v>
      </c>
      <c r="BE15" s="145">
        <f t="shared" si="12"/>
        <v>35.598389618777446</v>
      </c>
      <c r="BF15" s="145">
        <f t="shared" si="4"/>
        <v>67.844405704173823</v>
      </c>
      <c r="BG15" s="145">
        <f t="shared" si="5"/>
        <v>90.902663998005792</v>
      </c>
      <c r="BH15" s="362">
        <f t="shared" si="6"/>
        <v>36.981521016397465</v>
      </c>
      <c r="BI15" s="157">
        <f t="shared" si="7"/>
        <v>119.86921115631631</v>
      </c>
      <c r="BJ15" s="401"/>
      <c r="BK15" s="98"/>
      <c r="BL15" s="98"/>
      <c r="DO15" s="99"/>
      <c r="DP15" s="99"/>
      <c r="DQ15" s="99"/>
      <c r="DR15" s="99"/>
      <c r="DS15" s="99"/>
      <c r="DT15" s="99"/>
      <c r="DU15" s="99"/>
      <c r="DV15" s="99" t="s">
        <v>307</v>
      </c>
      <c r="DW15" s="99" t="s">
        <v>308</v>
      </c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100"/>
      <c r="EI15" s="204" t="s">
        <v>222</v>
      </c>
      <c r="EJ15" s="204" t="s">
        <v>223</v>
      </c>
      <c r="EK15" s="203"/>
      <c r="EL15" s="100"/>
      <c r="EM15" s="100"/>
      <c r="EN15" s="100"/>
      <c r="EO15" s="100"/>
      <c r="EP15" s="100"/>
      <c r="EQ15" s="100"/>
      <c r="ER15" s="100"/>
      <c r="ES15" s="100"/>
      <c r="ET15" s="98"/>
      <c r="EU15" s="98"/>
      <c r="EV15" s="98"/>
      <c r="EW15" s="98"/>
      <c r="EX15" s="98"/>
      <c r="EY15" s="98"/>
      <c r="EZ15" s="98"/>
      <c r="FA15" s="98"/>
      <c r="FB15" s="98"/>
      <c r="FC15" s="100"/>
      <c r="FD15" s="100"/>
      <c r="FE15" s="100"/>
      <c r="FF15" s="99"/>
      <c r="FG15" s="99" t="s">
        <v>148</v>
      </c>
      <c r="FH15" s="99"/>
      <c r="FI15" s="99" t="s">
        <v>149</v>
      </c>
      <c r="FJ15" s="99"/>
      <c r="FK15" s="184"/>
      <c r="FL15" s="99"/>
      <c r="FM15" s="99" t="s">
        <v>148</v>
      </c>
      <c r="FN15" s="99"/>
      <c r="FO15" s="99" t="s">
        <v>149</v>
      </c>
      <c r="FP15" s="99"/>
      <c r="FQ15" s="99"/>
      <c r="FR15" s="99" t="s">
        <v>152</v>
      </c>
      <c r="FS15" s="99"/>
      <c r="FT15" s="99" t="s">
        <v>153</v>
      </c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 t="s">
        <v>147</v>
      </c>
      <c r="GG15" s="99"/>
      <c r="GH15" s="99"/>
      <c r="GI15" s="99"/>
      <c r="GJ15" s="99"/>
      <c r="GK15" s="99"/>
      <c r="GL15" s="99"/>
      <c r="GM15" s="99"/>
      <c r="GN15" s="100"/>
      <c r="GO15" s="100"/>
      <c r="GP15" s="100"/>
      <c r="GQ15" s="100"/>
      <c r="GR15" s="100"/>
      <c r="GS15" s="100"/>
      <c r="GT15" s="100"/>
    </row>
    <row r="16" spans="1:202" s="96" customFormat="1" ht="24" customHeight="1">
      <c r="A16" s="165">
        <v>2704</v>
      </c>
      <c r="B16" s="70" t="str">
        <f>IF('1'!A1=1,D16,F16)</f>
        <v>кокс і напівкокс із кам'яного вугілля</v>
      </c>
      <c r="C16" s="282">
        <v>2704</v>
      </c>
      <c r="D16" s="287" t="s">
        <v>52</v>
      </c>
      <c r="E16" s="282">
        <v>2704</v>
      </c>
      <c r="F16" s="287" t="s">
        <v>133</v>
      </c>
      <c r="G16" s="341">
        <v>28.313887192364675</v>
      </c>
      <c r="H16" s="177">
        <v>39.554168566260209</v>
      </c>
      <c r="I16" s="177">
        <v>33.774628057270242</v>
      </c>
      <c r="J16" s="177">
        <v>27.80053377027771</v>
      </c>
      <c r="K16" s="177">
        <v>24.303169821387332</v>
      </c>
      <c r="L16" s="177">
        <v>39.643302850149695</v>
      </c>
      <c r="M16" s="177">
        <v>28.480167789958429</v>
      </c>
      <c r="N16" s="177">
        <v>36.778089185274219</v>
      </c>
      <c r="O16" s="177">
        <v>27.276310603268119</v>
      </c>
      <c r="P16" s="177">
        <v>49.579456248249301</v>
      </c>
      <c r="Q16" s="177">
        <v>36.187665401703903</v>
      </c>
      <c r="R16" s="177">
        <v>40.340353171462127</v>
      </c>
      <c r="S16" s="177">
        <v>12.598298789562641</v>
      </c>
      <c r="T16" s="177">
        <v>4.0339655811895101</v>
      </c>
      <c r="U16" s="177">
        <v>4.3667143869681091</v>
      </c>
      <c r="V16" s="177">
        <v>4.8845329842733598</v>
      </c>
      <c r="W16" s="177">
        <v>5.4036097578828448</v>
      </c>
      <c r="X16" s="177">
        <v>2.7732966477285621</v>
      </c>
      <c r="Y16" s="177">
        <v>22.586587101090757</v>
      </c>
      <c r="Z16" s="177">
        <v>5.4199353295199328</v>
      </c>
      <c r="AA16" s="177">
        <v>2.680758653351786</v>
      </c>
      <c r="AB16" s="177">
        <v>2.6676564663328524</v>
      </c>
      <c r="AC16" s="177">
        <v>10.83276043654001</v>
      </c>
      <c r="AD16" s="177">
        <v>12.08966060640237</v>
      </c>
      <c r="AE16" s="177">
        <v>7.556563018335245</v>
      </c>
      <c r="AF16" s="177">
        <v>7.8083781338961202</v>
      </c>
      <c r="AG16" s="177">
        <v>35.764770501564762</v>
      </c>
      <c r="AH16" s="177">
        <v>39.808997202671407</v>
      </c>
      <c r="AI16" s="177">
        <v>31.652243039875721</v>
      </c>
      <c r="AJ16" s="177">
        <v>19.655388906542832</v>
      </c>
      <c r="AK16" s="177">
        <v>18.041019993621212</v>
      </c>
      <c r="AL16" s="177">
        <v>4.1223022040792783</v>
      </c>
      <c r="AM16" s="177">
        <v>5.1117711205779388</v>
      </c>
      <c r="AN16" s="177">
        <v>35.394773186864228</v>
      </c>
      <c r="AO16" s="177">
        <v>33.034665404536959</v>
      </c>
      <c r="AP16" s="177">
        <v>36.907980739059788</v>
      </c>
      <c r="AQ16" s="177">
        <v>39.317562806051299</v>
      </c>
      <c r="AR16" s="177">
        <v>52.376147614673748</v>
      </c>
      <c r="AS16" s="177">
        <v>65.9920783370343</v>
      </c>
      <c r="AT16" s="177">
        <v>37.302070408738899</v>
      </c>
      <c r="AU16" s="177">
        <v>55.6922802484345</v>
      </c>
      <c r="AV16" s="177">
        <v>33.972058244496367</v>
      </c>
      <c r="AW16" s="177">
        <v>50.780257023491203</v>
      </c>
      <c r="AX16" s="157">
        <f t="shared" si="9"/>
        <v>157.68578875775933</v>
      </c>
      <c r="AY16" s="157">
        <f t="shared" si="10"/>
        <v>140.44459551642205</v>
      </c>
      <c r="AZ16" s="157">
        <f t="shared" si="0"/>
        <v>129.44321758617281</v>
      </c>
      <c r="BA16" s="157">
        <f t="shared" si="1"/>
        <v>129.20472964676966</v>
      </c>
      <c r="BB16" s="157">
        <f t="shared" si="2"/>
        <v>153.38378542468342</v>
      </c>
      <c r="BC16" s="157">
        <f t="shared" si="3"/>
        <v>25.883511741993619</v>
      </c>
      <c r="BD16" s="145">
        <f t="shared" si="11"/>
        <v>36.183428836222092</v>
      </c>
      <c r="BE16" s="145">
        <f t="shared" si="12"/>
        <v>28.27083616262702</v>
      </c>
      <c r="BF16" s="145">
        <f t="shared" si="4"/>
        <v>90.938708856467542</v>
      </c>
      <c r="BG16" s="145">
        <f t="shared" si="5"/>
        <v>73.470954144119034</v>
      </c>
      <c r="BH16" s="362">
        <f t="shared" si="6"/>
        <v>110.4491904510389</v>
      </c>
      <c r="BI16" s="157">
        <f t="shared" si="7"/>
        <v>194.98785916649823</v>
      </c>
      <c r="BJ16" s="401"/>
      <c r="BK16" s="98"/>
      <c r="BL16" s="98"/>
      <c r="DO16" s="99"/>
      <c r="DP16" s="99"/>
      <c r="DQ16" s="99"/>
      <c r="DR16" s="99"/>
      <c r="DS16" s="99"/>
      <c r="DT16" s="99"/>
      <c r="DU16" s="99"/>
      <c r="DV16" s="99" t="s">
        <v>215</v>
      </c>
      <c r="DW16" s="99" t="s">
        <v>216</v>
      </c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98"/>
      <c r="EU16" s="98"/>
      <c r="EV16" s="98"/>
      <c r="EW16" s="98"/>
      <c r="EX16" s="98"/>
      <c r="EY16" s="98"/>
      <c r="EZ16" s="98"/>
      <c r="FA16" s="98"/>
      <c r="FB16" s="98"/>
      <c r="FC16" s="100"/>
      <c r="FD16" s="100"/>
      <c r="FE16" s="100"/>
      <c r="FF16" s="99"/>
      <c r="FG16" s="99" t="s">
        <v>150</v>
      </c>
      <c r="FH16" s="99"/>
      <c r="FI16" s="99" t="s">
        <v>151</v>
      </c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100"/>
      <c r="GO16" s="100"/>
      <c r="GP16" s="100"/>
      <c r="GQ16" s="100"/>
      <c r="GR16" s="100"/>
      <c r="GS16" s="100"/>
      <c r="GT16" s="100"/>
    </row>
    <row r="17" spans="1:202" s="96" customFormat="1" ht="27" customHeight="1">
      <c r="A17" s="165">
        <v>2710</v>
      </c>
      <c r="B17" s="70" t="str">
        <f>IF('1'!A1=1,D17,F17)</f>
        <v>нафта або нафтопродукти, крім сирих</v>
      </c>
      <c r="C17" s="282">
        <v>2710</v>
      </c>
      <c r="D17" s="287" t="s">
        <v>56</v>
      </c>
      <c r="E17" s="282">
        <v>2710</v>
      </c>
      <c r="F17" s="287" t="s">
        <v>113</v>
      </c>
      <c r="G17" s="341">
        <v>171.61423602199702</v>
      </c>
      <c r="H17" s="177">
        <v>247.95813117381778</v>
      </c>
      <c r="I17" s="177">
        <v>266.38731132864621</v>
      </c>
      <c r="J17" s="177">
        <v>362.65485657549709</v>
      </c>
      <c r="K17" s="177">
        <v>114.846455559343</v>
      </c>
      <c r="L17" s="177">
        <v>133.34235306719501</v>
      </c>
      <c r="M17" s="177">
        <v>170.1519794205087</v>
      </c>
      <c r="N17" s="177">
        <v>276.60216248574136</v>
      </c>
      <c r="O17" s="177">
        <v>160.98639780011518</v>
      </c>
      <c r="P17" s="177">
        <v>160.4115408592528</v>
      </c>
      <c r="Q17" s="177">
        <v>172.96066213592741</v>
      </c>
      <c r="R17" s="177">
        <v>240.4837941695026</v>
      </c>
      <c r="S17" s="177">
        <v>149.1612471280562</v>
      </c>
      <c r="T17" s="177">
        <v>189.06690970130342</v>
      </c>
      <c r="U17" s="177">
        <v>259.48706589590938</v>
      </c>
      <c r="V17" s="177">
        <v>326.64828710404498</v>
      </c>
      <c r="W17" s="177">
        <v>195.83587968409989</v>
      </c>
      <c r="X17" s="177">
        <v>213.2709617575839</v>
      </c>
      <c r="Y17" s="177">
        <v>237.8531339823395</v>
      </c>
      <c r="Z17" s="177">
        <v>305.50334612666688</v>
      </c>
      <c r="AA17" s="177">
        <v>196.67940723382853</v>
      </c>
      <c r="AB17" s="177">
        <v>128.82931895504029</v>
      </c>
      <c r="AC17" s="177">
        <v>150.91046040802189</v>
      </c>
      <c r="AD17" s="177">
        <v>145.1920309723366</v>
      </c>
      <c r="AE17" s="177">
        <v>118.8925650078032</v>
      </c>
      <c r="AF17" s="177">
        <v>210.7060961938619</v>
      </c>
      <c r="AG17" s="177">
        <v>307.29905139694017</v>
      </c>
      <c r="AH17" s="177">
        <v>369.81847902697001</v>
      </c>
      <c r="AI17" s="177">
        <v>170.79619166597581</v>
      </c>
      <c r="AJ17" s="177">
        <v>990.601930632208</v>
      </c>
      <c r="AK17" s="177">
        <v>2008.0428667365081</v>
      </c>
      <c r="AL17" s="177">
        <v>1846.5668621079631</v>
      </c>
      <c r="AM17" s="177">
        <v>1510.979260259242</v>
      </c>
      <c r="AN17" s="177">
        <v>867.74993444241795</v>
      </c>
      <c r="AO17" s="177">
        <v>1109.3870468010432</v>
      </c>
      <c r="AP17" s="177">
        <v>1237.1408030511161</v>
      </c>
      <c r="AQ17" s="177">
        <v>1047.9803733751348</v>
      </c>
      <c r="AR17" s="177">
        <v>1150.825885198916</v>
      </c>
      <c r="AS17" s="177">
        <v>1079.6714068268141</v>
      </c>
      <c r="AT17" s="177">
        <v>1071.466870938038</v>
      </c>
      <c r="AU17" s="177">
        <v>911.32443923805999</v>
      </c>
      <c r="AV17" s="177">
        <v>763.86432881324902</v>
      </c>
      <c r="AW17" s="177">
        <v>1120.155201355675</v>
      </c>
      <c r="AX17" s="157">
        <f t="shared" si="9"/>
        <v>3278.4776654008647</v>
      </c>
      <c r="AY17" s="157">
        <f t="shared" si="10"/>
        <v>2795.3439694069839</v>
      </c>
      <c r="AZ17" s="157">
        <f t="shared" si="0"/>
        <v>1048.6145350999582</v>
      </c>
      <c r="BA17" s="157">
        <f t="shared" si="1"/>
        <v>694.94295053278802</v>
      </c>
      <c r="BB17" s="157">
        <f t="shared" si="2"/>
        <v>734.84239496479802</v>
      </c>
      <c r="BC17" s="157">
        <f t="shared" si="3"/>
        <v>924.3635098293139</v>
      </c>
      <c r="BD17" s="145">
        <f t="shared" si="11"/>
        <v>952.46332155069013</v>
      </c>
      <c r="BE17" s="145">
        <f t="shared" si="12"/>
        <v>621.61121756922728</v>
      </c>
      <c r="BF17" s="145">
        <f t="shared" si="4"/>
        <v>1006.7161916255752</v>
      </c>
      <c r="BG17" s="145">
        <f t="shared" si="5"/>
        <v>5016.0078511426545</v>
      </c>
      <c r="BH17" s="362">
        <f t="shared" si="6"/>
        <v>4725.2570445538195</v>
      </c>
      <c r="BI17" s="157">
        <f t="shared" si="7"/>
        <v>4349.9445363389023</v>
      </c>
      <c r="BJ17" s="401"/>
      <c r="BK17" s="98"/>
      <c r="BL17" s="98"/>
      <c r="DO17" s="99"/>
      <c r="DP17" s="99"/>
      <c r="DQ17" s="99"/>
      <c r="DR17" s="231" t="s">
        <v>226</v>
      </c>
      <c r="DS17" s="231" t="s">
        <v>241</v>
      </c>
      <c r="DT17" s="231"/>
      <c r="DU17" s="99"/>
      <c r="DV17" s="99" t="s">
        <v>281</v>
      </c>
      <c r="DW17" s="99" t="s">
        <v>282</v>
      </c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98"/>
      <c r="EU17" s="98"/>
      <c r="EV17" s="98"/>
      <c r="EW17" s="98"/>
      <c r="EX17" s="98"/>
      <c r="EY17" s="98"/>
      <c r="EZ17" s="98"/>
      <c r="FA17" s="98"/>
      <c r="FB17" s="98"/>
      <c r="FC17" s="100"/>
      <c r="FD17" s="100"/>
      <c r="FE17" s="100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00"/>
      <c r="GO17" s="100"/>
      <c r="GP17" s="100"/>
      <c r="GQ17" s="100"/>
      <c r="GR17" s="100"/>
      <c r="GS17" s="100"/>
      <c r="GT17" s="100"/>
    </row>
    <row r="18" spans="1:202" s="96" customFormat="1" ht="24" customHeight="1">
      <c r="A18" s="165">
        <v>2711</v>
      </c>
      <c r="B18" s="70" t="str">
        <f>IF('1'!A1=1,D18,F18)</f>
        <v>газ природний</v>
      </c>
      <c r="C18" s="282">
        <v>2711</v>
      </c>
      <c r="D18" s="287" t="s">
        <v>55</v>
      </c>
      <c r="E18" s="282">
        <v>2711</v>
      </c>
      <c r="F18" s="287" t="s">
        <v>134</v>
      </c>
      <c r="G18" s="341">
        <v>659.723210580662</v>
      </c>
      <c r="H18" s="177">
        <v>391.83592607502601</v>
      </c>
      <c r="I18" s="177">
        <v>356.0793166103378</v>
      </c>
      <c r="J18" s="177">
        <v>315.65544464474203</v>
      </c>
      <c r="K18" s="177">
        <v>325.5426063558067</v>
      </c>
      <c r="L18" s="177">
        <v>45.938104459487661</v>
      </c>
      <c r="M18" s="177">
        <v>384.92372900845703</v>
      </c>
      <c r="N18" s="177">
        <v>496.29398722291398</v>
      </c>
      <c r="O18" s="145">
        <v>502.24936217061304</v>
      </c>
      <c r="P18" s="145">
        <v>325.30440652756204</v>
      </c>
      <c r="Q18" s="145">
        <v>378.69170795519898</v>
      </c>
      <c r="R18" s="145">
        <v>395.42820138353602</v>
      </c>
      <c r="S18" s="145">
        <v>226.7340144509256</v>
      </c>
      <c r="T18" s="145">
        <v>297.52266301579141</v>
      </c>
      <c r="U18" s="145">
        <v>616.41556905096002</v>
      </c>
      <c r="V18" s="145">
        <v>388.87899667719523</v>
      </c>
      <c r="W18" s="145">
        <v>228.5967353249892</v>
      </c>
      <c r="X18" s="145">
        <v>362.91556911186478</v>
      </c>
      <c r="Y18" s="145">
        <v>355.80378624552202</v>
      </c>
      <c r="Z18" s="145">
        <v>188.89135775945817</v>
      </c>
      <c r="AA18" s="145">
        <v>415.60884456871395</v>
      </c>
      <c r="AB18" s="145">
        <v>125.65360239740231</v>
      </c>
      <c r="AC18" s="145">
        <v>136.39577269926042</v>
      </c>
      <c r="AD18" s="145">
        <v>220.49623366217449</v>
      </c>
      <c r="AE18" s="145">
        <v>302.63889856419081</v>
      </c>
      <c r="AF18" s="145">
        <v>94.443752752535289</v>
      </c>
      <c r="AG18" s="145">
        <v>398.41865765720303</v>
      </c>
      <c r="AH18" s="145">
        <v>350.25388392936208</v>
      </c>
      <c r="AI18" s="145">
        <v>466.47868098784659</v>
      </c>
      <c r="AJ18" s="145">
        <v>126.0454284859325</v>
      </c>
      <c r="AK18" s="145">
        <v>103.4682207439792</v>
      </c>
      <c r="AL18" s="145">
        <v>178.33555207524859</v>
      </c>
      <c r="AM18" s="145">
        <v>643.60988543833605</v>
      </c>
      <c r="AN18" s="145">
        <v>184.81040975336572</v>
      </c>
      <c r="AO18" s="145">
        <v>96.188504705237605</v>
      </c>
      <c r="AP18" s="145">
        <v>81.364421851742605</v>
      </c>
      <c r="AQ18" s="145">
        <v>68.327534221365795</v>
      </c>
      <c r="AR18" s="145">
        <v>86.701095112986494</v>
      </c>
      <c r="AS18" s="145">
        <v>102.68283702971991</v>
      </c>
      <c r="AT18" s="145">
        <v>64.381662159406602</v>
      </c>
      <c r="AU18" s="145">
        <v>270.4384836024841</v>
      </c>
      <c r="AV18" s="145">
        <v>267.973025059836</v>
      </c>
      <c r="AW18" s="145">
        <v>118.9255031054379</v>
      </c>
      <c r="AX18" s="157">
        <f t="shared" si="9"/>
        <v>257.71146636407218</v>
      </c>
      <c r="AY18" s="157">
        <f t="shared" si="10"/>
        <v>657.33701176775799</v>
      </c>
      <c r="AZ18" s="157">
        <f t="shared" si="0"/>
        <v>1723.293897910768</v>
      </c>
      <c r="BA18" s="157">
        <f t="shared" si="1"/>
        <v>1252.6984270466653</v>
      </c>
      <c r="BB18" s="157">
        <f t="shared" si="2"/>
        <v>1601.6736780369101</v>
      </c>
      <c r="BC18" s="157">
        <f t="shared" si="3"/>
        <v>1529.5512431948723</v>
      </c>
      <c r="BD18" s="145">
        <f t="shared" si="11"/>
        <v>1136.2074484418342</v>
      </c>
      <c r="BE18" s="145">
        <f t="shared" si="12"/>
        <v>898.15445332755121</v>
      </c>
      <c r="BF18" s="145">
        <f t="shared" si="4"/>
        <v>1145.7551929032911</v>
      </c>
      <c r="BG18" s="145">
        <f t="shared" si="5"/>
        <v>874.32788229300695</v>
      </c>
      <c r="BH18" s="362">
        <f t="shared" si="6"/>
        <v>1005.973221748682</v>
      </c>
      <c r="BI18" s="157">
        <f t="shared" si="7"/>
        <v>322.09312852347875</v>
      </c>
      <c r="BJ18" s="401"/>
      <c r="BK18" s="98"/>
      <c r="BL18" s="98"/>
      <c r="DO18" s="99"/>
      <c r="DP18" s="99"/>
      <c r="DQ18" s="99"/>
      <c r="DR18" s="99"/>
      <c r="DS18" s="99"/>
      <c r="DT18" s="99"/>
      <c r="DU18" s="99"/>
      <c r="DV18" s="99" t="s">
        <v>309</v>
      </c>
      <c r="DW18" s="99" t="s">
        <v>310</v>
      </c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98"/>
      <c r="EU18" s="98"/>
      <c r="EV18" s="98"/>
      <c r="EW18" s="98"/>
      <c r="EX18" s="98"/>
      <c r="EY18" s="98"/>
      <c r="EZ18" s="98"/>
      <c r="FA18" s="98"/>
      <c r="FB18" s="98"/>
      <c r="FC18" s="100"/>
      <c r="FD18" s="100"/>
      <c r="FE18" s="100"/>
      <c r="FF18" s="99"/>
      <c r="FG18" s="99" t="s">
        <v>159</v>
      </c>
      <c r="FH18" s="99"/>
      <c r="FI18" s="99" t="s">
        <v>160</v>
      </c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100"/>
      <c r="GO18" s="100"/>
      <c r="GP18" s="100"/>
      <c r="GQ18" s="100"/>
      <c r="GR18" s="100"/>
      <c r="GS18" s="100"/>
      <c r="GT18" s="100"/>
    </row>
    <row r="19" spans="1:202" ht="36.65" customHeight="1">
      <c r="A19" s="92"/>
      <c r="B19" s="64" t="str">
        <f>IF('1'!A1=1,D19,F19)</f>
        <v>Продукція хімічної та пов'язаних з нею галузей промисловості</v>
      </c>
      <c r="C19" s="285"/>
      <c r="D19" s="286" t="s">
        <v>3</v>
      </c>
      <c r="E19" s="285"/>
      <c r="F19" s="286" t="s">
        <v>115</v>
      </c>
      <c r="G19" s="342">
        <v>780.76506003397901</v>
      </c>
      <c r="H19" s="146">
        <v>772.54485143288503</v>
      </c>
      <c r="I19" s="146">
        <v>768.6671135920551</v>
      </c>
      <c r="J19" s="146">
        <v>868.01239525893789</v>
      </c>
      <c r="K19" s="146">
        <v>904.40345519864195</v>
      </c>
      <c r="L19" s="146">
        <v>853.35581942616591</v>
      </c>
      <c r="M19" s="146">
        <v>863.76483087587906</v>
      </c>
      <c r="N19" s="146">
        <v>985.92026516548503</v>
      </c>
      <c r="O19" s="146">
        <v>1055.0806476843782</v>
      </c>
      <c r="P19" s="146">
        <v>997.99714035497391</v>
      </c>
      <c r="Q19" s="146">
        <v>964.82499136875003</v>
      </c>
      <c r="R19" s="146">
        <v>1105.2807173818831</v>
      </c>
      <c r="S19" s="146">
        <v>1112.406694563949</v>
      </c>
      <c r="T19" s="146">
        <v>1046.4572874493081</v>
      </c>
      <c r="U19" s="146">
        <v>1072.27727216822</v>
      </c>
      <c r="V19" s="146">
        <v>1175.86978536021</v>
      </c>
      <c r="W19" s="146">
        <v>1268.0132404828419</v>
      </c>
      <c r="X19" s="146">
        <v>1230.2998298459361</v>
      </c>
      <c r="Y19" s="146">
        <v>1233.982835212571</v>
      </c>
      <c r="Z19" s="146">
        <v>1271.8460599439279</v>
      </c>
      <c r="AA19" s="146">
        <v>1413.883083525634</v>
      </c>
      <c r="AB19" s="146">
        <v>1045.2556458630131</v>
      </c>
      <c r="AC19" s="146">
        <v>1213.559042671679</v>
      </c>
      <c r="AD19" s="146">
        <v>1379.005305935252</v>
      </c>
      <c r="AE19" s="146">
        <v>1343.853001165545</v>
      </c>
      <c r="AF19" s="146">
        <v>1406.0251956335298</v>
      </c>
      <c r="AG19" s="146">
        <v>1544.4900153725798</v>
      </c>
      <c r="AH19" s="146">
        <v>1861.404093017399</v>
      </c>
      <c r="AI19" s="146">
        <v>1220.736447849107</v>
      </c>
      <c r="AJ19" s="146">
        <v>996.54094773009001</v>
      </c>
      <c r="AK19" s="146">
        <v>1362.42855557747</v>
      </c>
      <c r="AL19" s="146">
        <v>1328.6310449251591</v>
      </c>
      <c r="AM19" s="146">
        <v>1466.666927792859</v>
      </c>
      <c r="AN19" s="146">
        <v>1472.0300360153349</v>
      </c>
      <c r="AO19" s="146">
        <v>1560.9303343431029</v>
      </c>
      <c r="AP19" s="146">
        <v>1468.6308379042159</v>
      </c>
      <c r="AQ19" s="146">
        <v>1593.2018917300929</v>
      </c>
      <c r="AR19" s="146">
        <v>1561.866239116049</v>
      </c>
      <c r="AS19" s="146">
        <v>1482.5355451036539</v>
      </c>
      <c r="AT19" s="146">
        <v>1610.1801386522461</v>
      </c>
      <c r="AU19" s="146">
        <v>1712.7794123310221</v>
      </c>
      <c r="AV19" s="146">
        <v>1551.190567611412</v>
      </c>
      <c r="AW19" s="146">
        <v>1543.2482031606769</v>
      </c>
      <c r="AX19" s="154">
        <f t="shared" si="9"/>
        <v>4637.6036759497956</v>
      </c>
      <c r="AY19" s="154">
        <f t="shared" si="10"/>
        <v>4807.2181831031112</v>
      </c>
      <c r="AZ19" s="154">
        <f t="shared" si="0"/>
        <v>3189.9894203178569</v>
      </c>
      <c r="BA19" s="154">
        <f t="shared" si="1"/>
        <v>3607.4443706661718</v>
      </c>
      <c r="BB19" s="154">
        <f t="shared" si="2"/>
        <v>4123.1834967899849</v>
      </c>
      <c r="BC19" s="154">
        <f t="shared" si="3"/>
        <v>4407.0110395416868</v>
      </c>
      <c r="BD19" s="146">
        <f t="shared" si="11"/>
        <v>5004.1419654852771</v>
      </c>
      <c r="BE19" s="146">
        <f t="shared" si="12"/>
        <v>5051.7030779955785</v>
      </c>
      <c r="BF19" s="146">
        <f t="shared" si="4"/>
        <v>6155.7723051890534</v>
      </c>
      <c r="BG19" s="146">
        <f t="shared" si="5"/>
        <v>4908.3369960818263</v>
      </c>
      <c r="BH19" s="361">
        <f t="shared" si="6"/>
        <v>5968.2581360555123</v>
      </c>
      <c r="BI19" s="154">
        <f t="shared" si="7"/>
        <v>6247.7838146020422</v>
      </c>
      <c r="DV19" s="99" t="s">
        <v>311</v>
      </c>
      <c r="DW19" s="99" t="s">
        <v>312</v>
      </c>
      <c r="DX19" s="99"/>
    </row>
    <row r="20" spans="1:202" s="96" customFormat="1" ht="24" customHeight="1">
      <c r="A20" s="193">
        <v>30</v>
      </c>
      <c r="B20" s="70" t="str">
        <f>IF('1'!A1=1,D20,F20)</f>
        <v>фармацевтична продукція</v>
      </c>
      <c r="C20" s="282">
        <v>30</v>
      </c>
      <c r="D20" s="287" t="s">
        <v>45</v>
      </c>
      <c r="E20" s="282">
        <v>30</v>
      </c>
      <c r="F20" s="287" t="s">
        <v>135</v>
      </c>
      <c r="G20" s="341">
        <v>183.74645266939541</v>
      </c>
      <c r="H20" s="177">
        <v>182.64646678947628</v>
      </c>
      <c r="I20" s="177">
        <v>189.746771987822</v>
      </c>
      <c r="J20" s="177">
        <v>268.01967940199091</v>
      </c>
      <c r="K20" s="177">
        <v>220.3497387947657</v>
      </c>
      <c r="L20" s="177">
        <v>225.25992030085541</v>
      </c>
      <c r="M20" s="177">
        <v>242.11773910315731</v>
      </c>
      <c r="N20" s="177">
        <v>280.38173712383241</v>
      </c>
      <c r="O20" s="177">
        <v>239.38786472915271</v>
      </c>
      <c r="P20" s="177">
        <v>252.27720352401531</v>
      </c>
      <c r="Q20" s="177">
        <v>273.82151772322709</v>
      </c>
      <c r="R20" s="177">
        <v>303.15950078097819</v>
      </c>
      <c r="S20" s="177">
        <v>245.05931676440662</v>
      </c>
      <c r="T20" s="177">
        <v>271.72140216220862</v>
      </c>
      <c r="U20" s="177">
        <v>283.39237937248311</v>
      </c>
      <c r="V20" s="177">
        <v>329.07998469083179</v>
      </c>
      <c r="W20" s="177">
        <v>294.45852453764661</v>
      </c>
      <c r="X20" s="177">
        <v>312.28415767838123</v>
      </c>
      <c r="Y20" s="177">
        <v>322.05739364346641</v>
      </c>
      <c r="Z20" s="177">
        <v>394.04326574359004</v>
      </c>
      <c r="AA20" s="177">
        <v>394.17828654175798</v>
      </c>
      <c r="AB20" s="177">
        <v>284.69323174185621</v>
      </c>
      <c r="AC20" s="177">
        <v>347.5678624733772</v>
      </c>
      <c r="AD20" s="177">
        <v>469.54346351617903</v>
      </c>
      <c r="AE20" s="177">
        <v>342.6873596301466</v>
      </c>
      <c r="AF20" s="177">
        <v>393.50470721911302</v>
      </c>
      <c r="AG20" s="177">
        <v>418.00033654579403</v>
      </c>
      <c r="AH20" s="177">
        <v>557.23761473749801</v>
      </c>
      <c r="AI20" s="177">
        <v>321.36023042181421</v>
      </c>
      <c r="AJ20" s="177">
        <v>287.69348727985368</v>
      </c>
      <c r="AK20" s="177">
        <v>269.42139455879231</v>
      </c>
      <c r="AL20" s="177">
        <v>319.88656867925198</v>
      </c>
      <c r="AM20" s="177">
        <v>304.64123876246754</v>
      </c>
      <c r="AN20" s="177">
        <v>359.11852878919501</v>
      </c>
      <c r="AO20" s="177">
        <v>330.96910118668097</v>
      </c>
      <c r="AP20" s="177">
        <v>411.58319576705196</v>
      </c>
      <c r="AQ20" s="177">
        <v>396.85943273615896</v>
      </c>
      <c r="AR20" s="177">
        <v>363.59422412733204</v>
      </c>
      <c r="AS20" s="177">
        <v>394.270952543281</v>
      </c>
      <c r="AT20" s="177">
        <v>458.52625979058303</v>
      </c>
      <c r="AU20" s="177">
        <v>408.69560300969897</v>
      </c>
      <c r="AV20" s="177">
        <v>385.075478798495</v>
      </c>
      <c r="AW20" s="177">
        <v>371.58068955826297</v>
      </c>
      <c r="AX20" s="157">
        <f t="shared" si="9"/>
        <v>1154.7246094067721</v>
      </c>
      <c r="AY20" s="157">
        <f t="shared" si="10"/>
        <v>1165.3517713664569</v>
      </c>
      <c r="AZ20" s="157">
        <f t="shared" si="0"/>
        <v>824.1593708486846</v>
      </c>
      <c r="BA20" s="157">
        <f t="shared" si="1"/>
        <v>968.10913532261088</v>
      </c>
      <c r="BB20" s="157">
        <f t="shared" si="2"/>
        <v>1068.6460867573733</v>
      </c>
      <c r="BC20" s="157">
        <f t="shared" si="3"/>
        <v>1129.2530829899301</v>
      </c>
      <c r="BD20" s="145">
        <f t="shared" si="11"/>
        <v>1322.8433416030844</v>
      </c>
      <c r="BE20" s="145">
        <f t="shared" si="12"/>
        <v>1495.9828442731705</v>
      </c>
      <c r="BF20" s="145">
        <f t="shared" si="4"/>
        <v>1711.4300181325516</v>
      </c>
      <c r="BG20" s="145">
        <f t="shared" si="5"/>
        <v>1198.3616809397122</v>
      </c>
      <c r="BH20" s="362">
        <f t="shared" si="6"/>
        <v>1406.3120645053955</v>
      </c>
      <c r="BI20" s="157">
        <f t="shared" si="7"/>
        <v>1613.2508691973551</v>
      </c>
      <c r="BJ20" s="401"/>
      <c r="BK20" s="98"/>
      <c r="BL20" s="98"/>
      <c r="DO20" s="99"/>
      <c r="DP20" s="99"/>
      <c r="DQ20" s="99"/>
      <c r="DR20" s="99"/>
      <c r="DS20" s="99"/>
      <c r="DT20" s="99"/>
      <c r="DU20" s="99"/>
      <c r="DV20" s="99" t="s">
        <v>313</v>
      </c>
      <c r="DW20" s="99" t="s">
        <v>314</v>
      </c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98"/>
      <c r="EU20" s="98"/>
      <c r="EV20" s="98"/>
      <c r="EW20" s="98"/>
      <c r="EX20" s="98"/>
      <c r="EY20" s="98"/>
      <c r="EZ20" s="98"/>
      <c r="FA20" s="98"/>
      <c r="FB20" s="98"/>
      <c r="FC20" s="100"/>
      <c r="FD20" s="100"/>
      <c r="FE20" s="100"/>
      <c r="FF20" s="99"/>
      <c r="FG20" s="99" t="s">
        <v>168</v>
      </c>
      <c r="FH20" s="99"/>
      <c r="FI20" s="99" t="s">
        <v>169</v>
      </c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100"/>
      <c r="GO20" s="100"/>
      <c r="GP20" s="100"/>
      <c r="GQ20" s="100"/>
      <c r="GR20" s="100"/>
      <c r="GS20" s="100"/>
      <c r="GT20" s="100"/>
    </row>
    <row r="21" spans="1:202" s="96" customFormat="1" ht="24" customHeight="1">
      <c r="A21" s="165">
        <v>3004</v>
      </c>
      <c r="B21" s="70" t="str">
        <f>IF('1'!$A$1=1,D21,F21)</f>
        <v>лiкарськi засоби</v>
      </c>
      <c r="C21" s="282">
        <v>3004</v>
      </c>
      <c r="D21" s="287" t="s">
        <v>227</v>
      </c>
      <c r="E21" s="282">
        <v>3004</v>
      </c>
      <c r="F21" s="288" t="s">
        <v>228</v>
      </c>
      <c r="G21" s="341">
        <v>152.78094537622587</v>
      </c>
      <c r="H21" s="177">
        <v>157.32665698337729</v>
      </c>
      <c r="I21" s="177">
        <v>159.041459084168</v>
      </c>
      <c r="J21" s="177">
        <v>232.5862595439792</v>
      </c>
      <c r="K21" s="177">
        <v>196.00170332205991</v>
      </c>
      <c r="L21" s="177">
        <v>186.65213913225381</v>
      </c>
      <c r="M21" s="177">
        <v>209.92332866654368</v>
      </c>
      <c r="N21" s="177">
        <v>243.3109455472021</v>
      </c>
      <c r="O21" s="177">
        <v>207.1567883132447</v>
      </c>
      <c r="P21" s="177">
        <v>213.88025858273284</v>
      </c>
      <c r="Q21" s="177">
        <v>223.94406702672632</v>
      </c>
      <c r="R21" s="177">
        <v>259.88143587821503</v>
      </c>
      <c r="S21" s="177">
        <v>205.16391179364769</v>
      </c>
      <c r="T21" s="177">
        <v>220.7729921752657</v>
      </c>
      <c r="U21" s="177">
        <v>231.09142927037169</v>
      </c>
      <c r="V21" s="177">
        <v>274.84426745276232</v>
      </c>
      <c r="W21" s="177">
        <v>242.55819752630777</v>
      </c>
      <c r="X21" s="177">
        <v>257.68405048368697</v>
      </c>
      <c r="Y21" s="177">
        <v>267.21828629417121</v>
      </c>
      <c r="Z21" s="177">
        <v>317.7472465739931</v>
      </c>
      <c r="AA21" s="177">
        <v>318.03634869056793</v>
      </c>
      <c r="AB21" s="177">
        <v>216.31073393742892</v>
      </c>
      <c r="AC21" s="177">
        <v>282.45502089297293</v>
      </c>
      <c r="AD21" s="177">
        <v>391.50332905460101</v>
      </c>
      <c r="AE21" s="177">
        <v>282.73921565773259</v>
      </c>
      <c r="AF21" s="177">
        <v>331.72372617339897</v>
      </c>
      <c r="AG21" s="177">
        <v>325.11044567306493</v>
      </c>
      <c r="AH21" s="177">
        <v>381.537976054193</v>
      </c>
      <c r="AI21" s="177">
        <v>285.57211038216491</v>
      </c>
      <c r="AJ21" s="177">
        <v>252.37247044279368</v>
      </c>
      <c r="AK21" s="177">
        <v>233.1499778432003</v>
      </c>
      <c r="AL21" s="177">
        <v>275.75013943830686</v>
      </c>
      <c r="AM21" s="177">
        <v>256.98102054869037</v>
      </c>
      <c r="AN21" s="177">
        <v>305.55059235040449</v>
      </c>
      <c r="AO21" s="177">
        <v>271.69599360171367</v>
      </c>
      <c r="AP21" s="177">
        <v>335.47859438780904</v>
      </c>
      <c r="AQ21" s="177">
        <v>336.00339642703057</v>
      </c>
      <c r="AR21" s="177">
        <v>306.35642091145388</v>
      </c>
      <c r="AS21" s="177">
        <v>324.08733103955001</v>
      </c>
      <c r="AT21" s="177">
        <v>379.01091964460602</v>
      </c>
      <c r="AU21" s="177">
        <v>338.22324149361299</v>
      </c>
      <c r="AV21" s="177">
        <v>327.59977576424899</v>
      </c>
      <c r="AW21" s="177">
        <v>306.47005621444612</v>
      </c>
      <c r="AX21" s="157">
        <f t="shared" si="9"/>
        <v>966.4471483780344</v>
      </c>
      <c r="AY21" s="157">
        <f t="shared" si="10"/>
        <v>972.29307347230804</v>
      </c>
      <c r="AZ21" s="157">
        <f t="shared" si="0"/>
        <v>701.73532098775036</v>
      </c>
      <c r="BA21" s="157">
        <f t="shared" si="1"/>
        <v>835.88811666805952</v>
      </c>
      <c r="BB21" s="157">
        <f t="shared" si="2"/>
        <v>904.86254980091883</v>
      </c>
      <c r="BC21" s="157">
        <f t="shared" si="3"/>
        <v>931.8726006920474</v>
      </c>
      <c r="BD21" s="145">
        <f t="shared" si="11"/>
        <v>1085.2077808781592</v>
      </c>
      <c r="BE21" s="145">
        <f t="shared" si="12"/>
        <v>1208.3054325755709</v>
      </c>
      <c r="BF21" s="145">
        <f t="shared" si="4"/>
        <v>1321.1113635583895</v>
      </c>
      <c r="BG21" s="145">
        <f t="shared" si="5"/>
        <v>1046.8446981064658</v>
      </c>
      <c r="BH21" s="362">
        <f t="shared" si="6"/>
        <v>1169.7062008886176</v>
      </c>
      <c r="BI21" s="157">
        <f t="shared" si="7"/>
        <v>1345.4580680226404</v>
      </c>
      <c r="BJ21" s="401"/>
      <c r="BK21" s="98"/>
      <c r="BL21" s="98"/>
      <c r="DO21" s="99"/>
      <c r="DP21" s="99"/>
      <c r="DQ21" s="99"/>
      <c r="DR21" s="99"/>
      <c r="DS21" s="99"/>
      <c r="DT21" s="99"/>
      <c r="DU21" s="99"/>
      <c r="DV21" s="99" t="s">
        <v>206</v>
      </c>
      <c r="DW21" s="99" t="s">
        <v>209</v>
      </c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98"/>
      <c r="EU21" s="98"/>
      <c r="EV21" s="98"/>
      <c r="EW21" s="98"/>
      <c r="EX21" s="98"/>
      <c r="EY21" s="98"/>
      <c r="EZ21" s="98"/>
      <c r="FA21" s="98"/>
      <c r="FB21" s="98"/>
      <c r="FC21" s="100"/>
      <c r="FD21" s="100"/>
      <c r="FE21" s="100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100"/>
      <c r="GO21" s="100"/>
      <c r="GP21" s="100"/>
      <c r="GQ21" s="100"/>
      <c r="GR21" s="100"/>
      <c r="GS21" s="100"/>
      <c r="GT21" s="100"/>
    </row>
    <row r="22" spans="1:202" s="96" customFormat="1" ht="34" customHeight="1">
      <c r="A22" s="193">
        <v>33</v>
      </c>
      <c r="B22" s="70" t="str">
        <f>IF('1'!A1=1,D22,F22)</f>
        <v>ефірні олії та резиноїди, парфумерні, косметичні та туалетні препарати</v>
      </c>
      <c r="C22" s="282">
        <v>33</v>
      </c>
      <c r="D22" s="287" t="s">
        <v>65</v>
      </c>
      <c r="E22" s="282">
        <v>33</v>
      </c>
      <c r="F22" s="289" t="s">
        <v>136</v>
      </c>
      <c r="G22" s="341">
        <v>62.973326794628207</v>
      </c>
      <c r="H22" s="177">
        <v>65.394848066251299</v>
      </c>
      <c r="I22" s="177">
        <v>69.918007235495907</v>
      </c>
      <c r="J22" s="177">
        <v>81.186475526446898</v>
      </c>
      <c r="K22" s="177">
        <v>68.689259556481801</v>
      </c>
      <c r="L22" s="177">
        <v>74.381386852468808</v>
      </c>
      <c r="M22" s="177">
        <v>83.8642418693438</v>
      </c>
      <c r="N22" s="177">
        <v>92.000408045779395</v>
      </c>
      <c r="O22" s="177">
        <v>83.366767234978312</v>
      </c>
      <c r="P22" s="177">
        <v>87.444710626272297</v>
      </c>
      <c r="Q22" s="177">
        <v>87.933723351960595</v>
      </c>
      <c r="R22" s="177">
        <v>107.6351306445145</v>
      </c>
      <c r="S22" s="177">
        <v>89.345797313432314</v>
      </c>
      <c r="T22" s="177">
        <v>99.712614355857895</v>
      </c>
      <c r="U22" s="177">
        <v>104.21492654325542</v>
      </c>
      <c r="V22" s="177">
        <v>124.7348013347931</v>
      </c>
      <c r="W22" s="177">
        <v>107.35834168599011</v>
      </c>
      <c r="X22" s="177">
        <v>117.30234290192129</v>
      </c>
      <c r="Y22" s="177">
        <v>125.2744966223959</v>
      </c>
      <c r="Z22" s="177">
        <v>137.43381459722579</v>
      </c>
      <c r="AA22" s="177">
        <v>118.7858838421221</v>
      </c>
      <c r="AB22" s="177">
        <v>74.441634347018606</v>
      </c>
      <c r="AC22" s="177">
        <v>112.7143942311391</v>
      </c>
      <c r="AD22" s="177">
        <v>123.3554281408469</v>
      </c>
      <c r="AE22" s="177">
        <v>101.57253422029</v>
      </c>
      <c r="AF22" s="177">
        <v>112.9654600037114</v>
      </c>
      <c r="AG22" s="177">
        <v>123.6078477194235</v>
      </c>
      <c r="AH22" s="177">
        <v>141.15452279824029</v>
      </c>
      <c r="AI22" s="177">
        <v>74.775967092689299</v>
      </c>
      <c r="AJ22" s="177">
        <v>53.240895195826212</v>
      </c>
      <c r="AK22" s="177">
        <v>100.7457251614161</v>
      </c>
      <c r="AL22" s="177">
        <v>105.72618014342561</v>
      </c>
      <c r="AM22" s="177">
        <v>110.5025476065281</v>
      </c>
      <c r="AN22" s="177">
        <v>121.6290971357171</v>
      </c>
      <c r="AO22" s="177">
        <v>136.13628681212791</v>
      </c>
      <c r="AP22" s="177">
        <v>148.76502397397289</v>
      </c>
      <c r="AQ22" s="177">
        <v>140.60524992802391</v>
      </c>
      <c r="AR22" s="177">
        <v>136.54852870863189</v>
      </c>
      <c r="AS22" s="177">
        <v>134.6180995778947</v>
      </c>
      <c r="AT22" s="177">
        <v>162.2522493504074</v>
      </c>
      <c r="AU22" s="177">
        <v>131.41522539802691</v>
      </c>
      <c r="AV22" s="177">
        <v>135.967492126281</v>
      </c>
      <c r="AW22" s="177">
        <v>143.89894673699951</v>
      </c>
      <c r="AX22" s="157">
        <f t="shared" si="9"/>
        <v>411.7718782145505</v>
      </c>
      <c r="AY22" s="157">
        <f t="shared" si="10"/>
        <v>411.28166426130741</v>
      </c>
      <c r="AZ22" s="157">
        <f t="shared" si="0"/>
        <v>279.47265762282228</v>
      </c>
      <c r="BA22" s="157">
        <f t="shared" si="1"/>
        <v>318.93529632407382</v>
      </c>
      <c r="BB22" s="157">
        <f t="shared" si="2"/>
        <v>366.38033185772571</v>
      </c>
      <c r="BC22" s="157">
        <f t="shared" si="3"/>
        <v>418.00813954733871</v>
      </c>
      <c r="BD22" s="145">
        <f t="shared" si="11"/>
        <v>487.36899580753311</v>
      </c>
      <c r="BE22" s="145">
        <f t="shared" si="12"/>
        <v>429.2973405611267</v>
      </c>
      <c r="BF22" s="145">
        <f t="shared" si="4"/>
        <v>479.30036474166519</v>
      </c>
      <c r="BG22" s="145">
        <f t="shared" si="5"/>
        <v>334.48876759335724</v>
      </c>
      <c r="BH22" s="362">
        <f t="shared" si="6"/>
        <v>517.03295552834606</v>
      </c>
      <c r="BI22" s="157">
        <f t="shared" si="7"/>
        <v>574.02412756495789</v>
      </c>
      <c r="BJ22" s="401"/>
      <c r="BK22" s="98"/>
      <c r="BL22" s="98"/>
      <c r="DO22" s="99"/>
      <c r="DP22" s="99"/>
      <c r="DQ22" s="99"/>
      <c r="DR22" s="99"/>
      <c r="DS22" s="99"/>
      <c r="DT22" s="99"/>
      <c r="DU22" s="99"/>
      <c r="DV22" s="99" t="s">
        <v>265</v>
      </c>
      <c r="DW22" s="99" t="s">
        <v>266</v>
      </c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98"/>
      <c r="EU22" s="98"/>
      <c r="EV22" s="98"/>
      <c r="EW22" s="98"/>
      <c r="EX22" s="98"/>
      <c r="EY22" s="98"/>
      <c r="EZ22" s="98"/>
      <c r="FA22" s="98"/>
      <c r="FB22" s="98"/>
      <c r="FC22" s="100"/>
      <c r="FD22" s="100"/>
      <c r="FE22" s="100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100"/>
      <c r="GO22" s="100"/>
      <c r="GP22" s="100"/>
      <c r="GQ22" s="100"/>
      <c r="GR22" s="100"/>
      <c r="GS22" s="100"/>
      <c r="GT22" s="100"/>
    </row>
    <row r="23" spans="1:202" s="96" customFormat="1" ht="25" customHeight="1">
      <c r="A23" s="193">
        <v>38</v>
      </c>
      <c r="B23" s="70" t="str">
        <f>IF('1'!A1=1,D23,F23)</f>
        <v>інші продукти хімічної промисловості</v>
      </c>
      <c r="C23" s="282">
        <v>38</v>
      </c>
      <c r="D23" s="287" t="s">
        <v>46</v>
      </c>
      <c r="E23" s="282">
        <v>38</v>
      </c>
      <c r="F23" s="287" t="s">
        <v>137</v>
      </c>
      <c r="G23" s="341">
        <v>211.49000123636441</v>
      </c>
      <c r="H23" s="177">
        <v>130.51566237951681</v>
      </c>
      <c r="I23" s="177">
        <v>76.331389534963606</v>
      </c>
      <c r="J23" s="177">
        <v>112.8730186150455</v>
      </c>
      <c r="K23" s="177">
        <v>263.28067029461153</v>
      </c>
      <c r="L23" s="177">
        <v>122.52878138903661</v>
      </c>
      <c r="M23" s="177">
        <v>78.8219329910863</v>
      </c>
      <c r="N23" s="177">
        <v>155.6859302812303</v>
      </c>
      <c r="O23" s="177">
        <v>314.96030184140932</v>
      </c>
      <c r="P23" s="177">
        <v>136.34568843644061</v>
      </c>
      <c r="Q23" s="177">
        <v>75.435635514669002</v>
      </c>
      <c r="R23" s="177">
        <v>180.9320618227041</v>
      </c>
      <c r="S23" s="177">
        <v>299.57191989998307</v>
      </c>
      <c r="T23" s="177">
        <v>137.60168341461329</v>
      </c>
      <c r="U23" s="177">
        <v>84.661876733284302</v>
      </c>
      <c r="V23" s="177">
        <v>168.42044366896369</v>
      </c>
      <c r="W23" s="177">
        <v>300.58011372078761</v>
      </c>
      <c r="X23" s="177">
        <v>183.6125913083871</v>
      </c>
      <c r="Y23" s="177">
        <v>89.70490669565649</v>
      </c>
      <c r="Z23" s="177">
        <v>148.45273572447809</v>
      </c>
      <c r="AA23" s="177">
        <v>271.24010101200588</v>
      </c>
      <c r="AB23" s="177">
        <v>147.8321011479288</v>
      </c>
      <c r="AC23" s="177">
        <v>81.906480131788996</v>
      </c>
      <c r="AD23" s="177">
        <v>158.76716969071538</v>
      </c>
      <c r="AE23" s="177">
        <v>246.07523170127411</v>
      </c>
      <c r="AF23" s="177">
        <v>159.79068913596012</v>
      </c>
      <c r="AG23" s="177">
        <v>93.855842905281207</v>
      </c>
      <c r="AH23" s="177">
        <v>194.67030810304487</v>
      </c>
      <c r="AI23" s="177">
        <v>230.95323191629609</v>
      </c>
      <c r="AJ23" s="177">
        <v>160.97744684979847</v>
      </c>
      <c r="AK23" s="177">
        <v>98.946991960067606</v>
      </c>
      <c r="AL23" s="177">
        <v>139.00484181839479</v>
      </c>
      <c r="AM23" s="177">
        <v>248.39701044641839</v>
      </c>
      <c r="AN23" s="177">
        <v>148.7848311625236</v>
      </c>
      <c r="AO23" s="177">
        <v>90.453897074218403</v>
      </c>
      <c r="AP23" s="177">
        <v>122.27924987115311</v>
      </c>
      <c r="AQ23" s="177">
        <v>232.7457412367433</v>
      </c>
      <c r="AR23" s="177">
        <v>164.06183780168641</v>
      </c>
      <c r="AS23" s="177">
        <v>94.176674000922702</v>
      </c>
      <c r="AT23" s="177">
        <v>133.51810386595139</v>
      </c>
      <c r="AU23" s="177">
        <v>266.15034895895508</v>
      </c>
      <c r="AV23" s="177">
        <v>176.74851625321671</v>
      </c>
      <c r="AW23" s="177">
        <v>103.569140185728</v>
      </c>
      <c r="AX23" s="157">
        <f t="shared" si="9"/>
        <v>490.98425303935244</v>
      </c>
      <c r="AY23" s="157">
        <f t="shared" si="10"/>
        <v>546.46800539789979</v>
      </c>
      <c r="AZ23" s="157">
        <f t="shared" si="0"/>
        <v>531.21007176589023</v>
      </c>
      <c r="BA23" s="157">
        <f t="shared" si="1"/>
        <v>620.31731495596478</v>
      </c>
      <c r="BB23" s="157">
        <f t="shared" si="2"/>
        <v>707.673687615223</v>
      </c>
      <c r="BC23" s="157">
        <f t="shared" si="3"/>
        <v>690.25592371684434</v>
      </c>
      <c r="BD23" s="145">
        <f t="shared" si="11"/>
        <v>722.35034744930931</v>
      </c>
      <c r="BE23" s="145">
        <f t="shared" si="12"/>
        <v>659.74585198243904</v>
      </c>
      <c r="BF23" s="145">
        <f t="shared" si="4"/>
        <v>694.39207184556039</v>
      </c>
      <c r="BG23" s="145">
        <f t="shared" si="5"/>
        <v>629.8825125445569</v>
      </c>
      <c r="BH23" s="362">
        <f t="shared" si="6"/>
        <v>609.91498855431348</v>
      </c>
      <c r="BI23" s="157">
        <f t="shared" si="7"/>
        <v>624.50235690530383</v>
      </c>
      <c r="BJ23" s="401"/>
      <c r="BK23" s="98"/>
      <c r="BL23" s="98"/>
      <c r="DO23" s="99"/>
      <c r="DP23" s="99"/>
      <c r="DQ23" s="99"/>
      <c r="DR23" s="99"/>
      <c r="DS23" s="99"/>
      <c r="DT23" s="99"/>
      <c r="DU23" s="99"/>
      <c r="DV23" s="99" t="s">
        <v>155</v>
      </c>
      <c r="DW23" s="99" t="s">
        <v>315</v>
      </c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98"/>
      <c r="EU23" s="98"/>
      <c r="EV23" s="98"/>
      <c r="EW23" s="98"/>
      <c r="EX23" s="98"/>
      <c r="EY23" s="98"/>
      <c r="EZ23" s="98"/>
      <c r="FA23" s="98"/>
      <c r="FB23" s="98"/>
      <c r="FC23" s="100"/>
      <c r="FD23" s="100"/>
      <c r="FE23" s="100"/>
      <c r="FF23" s="99"/>
      <c r="FG23" s="99" t="s">
        <v>188</v>
      </c>
      <c r="FH23" s="99"/>
      <c r="FI23" s="99" t="s">
        <v>191</v>
      </c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100"/>
      <c r="GO23" s="100"/>
      <c r="GP23" s="100"/>
      <c r="GQ23" s="100"/>
      <c r="GR23" s="100"/>
      <c r="GS23" s="100"/>
      <c r="GT23" s="100"/>
    </row>
    <row r="24" spans="1:202" s="96" customFormat="1" ht="27" customHeight="1">
      <c r="A24" s="193">
        <v>39</v>
      </c>
      <c r="B24" s="70" t="str">
        <f>IF('1'!A1=1,D24,F24)</f>
        <v>пластмаси, полімерні матеріали та вироби з них</v>
      </c>
      <c r="C24" s="282">
        <v>39</v>
      </c>
      <c r="D24" s="287" t="s">
        <v>58</v>
      </c>
      <c r="E24" s="282">
        <v>39</v>
      </c>
      <c r="F24" s="287" t="s">
        <v>138</v>
      </c>
      <c r="G24" s="341">
        <v>160.94562608631361</v>
      </c>
      <c r="H24" s="177">
        <v>197.58078054699803</v>
      </c>
      <c r="I24" s="177">
        <v>221.99583741075242</v>
      </c>
      <c r="J24" s="177">
        <v>207.9520740681975</v>
      </c>
      <c r="K24" s="177">
        <v>160.94522123864681</v>
      </c>
      <c r="L24" s="177">
        <v>205.8669919176952</v>
      </c>
      <c r="M24" s="177">
        <v>221.16112070694368</v>
      </c>
      <c r="N24" s="177">
        <v>218.27824783305402</v>
      </c>
      <c r="O24" s="177">
        <v>190.04243142493391</v>
      </c>
      <c r="P24" s="177">
        <v>239.10779175520329</v>
      </c>
      <c r="Q24" s="177">
        <v>236.4547845320543</v>
      </c>
      <c r="R24" s="177">
        <v>236.49468166985389</v>
      </c>
      <c r="S24" s="177">
        <v>195.48273069282681</v>
      </c>
      <c r="T24" s="177">
        <v>235.94040433210591</v>
      </c>
      <c r="U24" s="177">
        <v>261.4610491780038</v>
      </c>
      <c r="V24" s="177">
        <v>244.48119912445009</v>
      </c>
      <c r="W24" s="177">
        <v>199.71812606230668</v>
      </c>
      <c r="X24" s="177">
        <v>252.89407268069419</v>
      </c>
      <c r="Y24" s="177">
        <v>278.57890189823377</v>
      </c>
      <c r="Z24" s="177">
        <v>252.63367690096919</v>
      </c>
      <c r="AA24" s="177">
        <v>231.97005274703889</v>
      </c>
      <c r="AB24" s="177">
        <v>226.32952128032957</v>
      </c>
      <c r="AC24" s="177">
        <v>283.91686481046918</v>
      </c>
      <c r="AD24" s="177">
        <v>266.25924407944473</v>
      </c>
      <c r="AE24" s="177">
        <v>256.8553751188615</v>
      </c>
      <c r="AF24" s="177">
        <v>328.21848934533</v>
      </c>
      <c r="AG24" s="177">
        <v>359.19804020282101</v>
      </c>
      <c r="AH24" s="177">
        <v>381.913624182852</v>
      </c>
      <c r="AI24" s="177">
        <v>202.57227103850761</v>
      </c>
      <c r="AJ24" s="177">
        <v>206.65006412830138</v>
      </c>
      <c r="AK24" s="177">
        <v>402.50648835517302</v>
      </c>
      <c r="AL24" s="177">
        <v>308.10718800356301</v>
      </c>
      <c r="AM24" s="177">
        <v>279.71319084892241</v>
      </c>
      <c r="AN24" s="177">
        <v>320.93576136460706</v>
      </c>
      <c r="AO24" s="177">
        <v>373.82226106934502</v>
      </c>
      <c r="AP24" s="177">
        <v>321.96497552996436</v>
      </c>
      <c r="AQ24" s="177">
        <v>299.85811159840466</v>
      </c>
      <c r="AR24" s="177">
        <v>348.855770416312</v>
      </c>
      <c r="AS24" s="177">
        <v>323.28978063225702</v>
      </c>
      <c r="AT24" s="177">
        <v>345.32605312000805</v>
      </c>
      <c r="AU24" s="177">
        <v>312.86462214394953</v>
      </c>
      <c r="AV24" s="177">
        <v>333.98073518336901</v>
      </c>
      <c r="AW24" s="177">
        <v>332.49231629040503</v>
      </c>
      <c r="AX24" s="157">
        <f t="shared" si="9"/>
        <v>972.00366264697368</v>
      </c>
      <c r="AY24" s="157">
        <f t="shared" si="10"/>
        <v>979.33767361772357</v>
      </c>
      <c r="AZ24" s="157">
        <f t="shared" si="0"/>
        <v>788.47431811226159</v>
      </c>
      <c r="BA24" s="157">
        <f t="shared" si="1"/>
        <v>806.25158169633971</v>
      </c>
      <c r="BB24" s="157">
        <f t="shared" si="2"/>
        <v>902.09968938204543</v>
      </c>
      <c r="BC24" s="157">
        <f t="shared" si="3"/>
        <v>937.36538332738655</v>
      </c>
      <c r="BD24" s="145">
        <f t="shared" si="11"/>
        <v>983.82477754220395</v>
      </c>
      <c r="BE24" s="145">
        <f t="shared" si="12"/>
        <v>1008.4756829172823</v>
      </c>
      <c r="BF24" s="145">
        <f t="shared" si="4"/>
        <v>1326.1855288498646</v>
      </c>
      <c r="BG24" s="145">
        <f t="shared" si="5"/>
        <v>1119.836011525545</v>
      </c>
      <c r="BH24" s="362">
        <f t="shared" si="6"/>
        <v>1296.4361888128387</v>
      </c>
      <c r="BI24" s="157">
        <f t="shared" si="7"/>
        <v>1317.3297157669817</v>
      </c>
      <c r="BJ24" s="401"/>
      <c r="BK24" s="98"/>
      <c r="BL24" s="98"/>
      <c r="DO24" s="99"/>
      <c r="DP24" s="99"/>
      <c r="DQ24" s="99"/>
      <c r="DR24" s="99"/>
      <c r="DS24" s="99"/>
      <c r="DT24" s="99"/>
      <c r="DU24" s="99"/>
      <c r="DV24" s="99" t="s">
        <v>291</v>
      </c>
      <c r="DW24" s="99" t="s">
        <v>292</v>
      </c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98"/>
      <c r="EU24" s="98"/>
      <c r="EV24" s="98"/>
      <c r="EW24" s="98"/>
      <c r="EX24" s="98"/>
      <c r="EY24" s="98"/>
      <c r="EZ24" s="98"/>
      <c r="FA24" s="98"/>
      <c r="FB24" s="98"/>
      <c r="FC24" s="100"/>
      <c r="FD24" s="100"/>
      <c r="FE24" s="100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100"/>
      <c r="GO24" s="100"/>
      <c r="GP24" s="100"/>
      <c r="GQ24" s="100"/>
      <c r="GR24" s="100"/>
      <c r="GS24" s="100"/>
      <c r="GT24" s="100"/>
    </row>
    <row r="25" spans="1:202" ht="24" customHeight="1">
      <c r="A25" s="92"/>
      <c r="B25" s="64" t="str">
        <f>IF('1'!A1=1,D25,F25)</f>
        <v>Деревина та вироби з неї</v>
      </c>
      <c r="C25" s="285"/>
      <c r="D25" s="286" t="s">
        <v>4</v>
      </c>
      <c r="E25" s="285"/>
      <c r="F25" s="290" t="s">
        <v>116</v>
      </c>
      <c r="G25" s="340">
        <v>118.46039983709549</v>
      </c>
      <c r="H25" s="178">
        <v>122.92971003933019</v>
      </c>
      <c r="I25" s="178">
        <v>147.06682263349512</v>
      </c>
      <c r="J25" s="178">
        <v>146.60113561126718</v>
      </c>
      <c r="K25" s="178">
        <v>131.30727574320849</v>
      </c>
      <c r="L25" s="178">
        <v>139.14090357052541</v>
      </c>
      <c r="M25" s="178">
        <v>150.2922767107415</v>
      </c>
      <c r="N25" s="178">
        <v>162.5911534467221</v>
      </c>
      <c r="O25" s="178">
        <v>137.2038630242248</v>
      </c>
      <c r="P25" s="178">
        <v>154.33776366683568</v>
      </c>
      <c r="Q25" s="178">
        <v>159.0644755570444</v>
      </c>
      <c r="R25" s="178">
        <v>162.974199915139</v>
      </c>
      <c r="S25" s="178">
        <v>149.44042526553699</v>
      </c>
      <c r="T25" s="178">
        <v>165.3585213934856</v>
      </c>
      <c r="U25" s="178">
        <v>177.0008639676939</v>
      </c>
      <c r="V25" s="178">
        <v>177.64978795559091</v>
      </c>
      <c r="W25" s="178">
        <v>153.31418036311891</v>
      </c>
      <c r="X25" s="178">
        <v>171.05919554290381</v>
      </c>
      <c r="Y25" s="178">
        <v>174.85985717411688</v>
      </c>
      <c r="Z25" s="178">
        <v>181.49481987555689</v>
      </c>
      <c r="AA25" s="178">
        <v>159.03232717315041</v>
      </c>
      <c r="AB25" s="178">
        <v>142.3474902121489</v>
      </c>
      <c r="AC25" s="178">
        <v>173.20721329289302</v>
      </c>
      <c r="AD25" s="178">
        <v>188.72969898227129</v>
      </c>
      <c r="AE25" s="178">
        <v>156.39096345087052</v>
      </c>
      <c r="AF25" s="178">
        <v>204.59689567691299</v>
      </c>
      <c r="AG25" s="178">
        <v>211.19926377541958</v>
      </c>
      <c r="AH25" s="178">
        <v>245.0013204772483</v>
      </c>
      <c r="AI25" s="178">
        <v>153.54169265335202</v>
      </c>
      <c r="AJ25" s="178">
        <v>96.429052651770206</v>
      </c>
      <c r="AK25" s="178">
        <v>200.71339650690109</v>
      </c>
      <c r="AL25" s="178">
        <v>185.0446187446509</v>
      </c>
      <c r="AM25" s="178">
        <v>169.1066885233366</v>
      </c>
      <c r="AN25" s="178">
        <v>167.0161030373861</v>
      </c>
      <c r="AO25" s="178">
        <v>180.60332484552748</v>
      </c>
      <c r="AP25" s="178">
        <v>167.90746485636788</v>
      </c>
      <c r="AQ25" s="178">
        <v>179.50465014557091</v>
      </c>
      <c r="AR25" s="178">
        <v>199.42650375713481</v>
      </c>
      <c r="AS25" s="178">
        <v>177.84146450863528</v>
      </c>
      <c r="AT25" s="178">
        <v>195.58296036558693</v>
      </c>
      <c r="AU25" s="178">
        <v>177.0614411855324</v>
      </c>
      <c r="AV25" s="178">
        <v>179.0841954851166</v>
      </c>
      <c r="AW25" s="178">
        <v>179.49888546506182</v>
      </c>
      <c r="AX25" s="154">
        <f t="shared" si="9"/>
        <v>556.772618411341</v>
      </c>
      <c r="AY25" s="154">
        <f t="shared" si="10"/>
        <v>535.64452213571076</v>
      </c>
      <c r="AZ25" s="154">
        <f t="shared" si="0"/>
        <v>535.05806812118794</v>
      </c>
      <c r="BA25" s="154">
        <f t="shared" si="1"/>
        <v>583.33160947119745</v>
      </c>
      <c r="BB25" s="154">
        <f t="shared" si="2"/>
        <v>613.58030216324391</v>
      </c>
      <c r="BC25" s="154">
        <f t="shared" si="3"/>
        <v>669.44959858230743</v>
      </c>
      <c r="BD25" s="146">
        <f t="shared" si="11"/>
        <v>680.72805295569651</v>
      </c>
      <c r="BE25" s="146">
        <f t="shared" si="12"/>
        <v>663.31672966046358</v>
      </c>
      <c r="BF25" s="146">
        <f t="shared" si="4"/>
        <v>817.18844338045142</v>
      </c>
      <c r="BG25" s="146">
        <f t="shared" si="5"/>
        <v>635.72876055667416</v>
      </c>
      <c r="BH25" s="361">
        <f t="shared" si="6"/>
        <v>684.63358126261801</v>
      </c>
      <c r="BI25" s="154">
        <f t="shared" si="7"/>
        <v>752.35557877692793</v>
      </c>
      <c r="DV25" s="83" t="s">
        <v>293</v>
      </c>
      <c r="DW25" s="83" t="s">
        <v>294</v>
      </c>
      <c r="FG25" s="83" t="s">
        <v>189</v>
      </c>
      <c r="FI25" s="83" t="s">
        <v>192</v>
      </c>
    </row>
    <row r="26" spans="1:202" ht="24" customHeight="1">
      <c r="A26" s="92"/>
      <c r="B26" s="64" t="str">
        <f>IF('1'!A1=1,D26,F26)</f>
        <v>Промислові вироби</v>
      </c>
      <c r="C26" s="285"/>
      <c r="D26" s="286" t="s">
        <v>5</v>
      </c>
      <c r="E26" s="285"/>
      <c r="F26" s="290" t="s">
        <v>117</v>
      </c>
      <c r="G26" s="340">
        <v>71.114302996567005</v>
      </c>
      <c r="H26" s="178">
        <v>84.527140556861198</v>
      </c>
      <c r="I26" s="178">
        <v>101.87877012590769</v>
      </c>
      <c r="J26" s="178">
        <v>105.46713207127411</v>
      </c>
      <c r="K26" s="178">
        <v>92.658706515879203</v>
      </c>
      <c r="L26" s="178">
        <v>105.45796161658379</v>
      </c>
      <c r="M26" s="178">
        <v>130.6742293087712</v>
      </c>
      <c r="N26" s="178">
        <v>143.22576709128919</v>
      </c>
      <c r="O26" s="178">
        <v>110.62603873224688</v>
      </c>
      <c r="P26" s="178">
        <v>125.5029818625286</v>
      </c>
      <c r="Q26" s="178">
        <v>142.28674471521069</v>
      </c>
      <c r="R26" s="178">
        <v>133.97163298391871</v>
      </c>
      <c r="S26" s="178">
        <v>117.66820625275409</v>
      </c>
      <c r="T26" s="178">
        <v>133.11409126467029</v>
      </c>
      <c r="U26" s="178">
        <v>149.037878948068</v>
      </c>
      <c r="V26" s="178">
        <v>147.4251170672126</v>
      </c>
      <c r="W26" s="178">
        <v>122.6164113823412</v>
      </c>
      <c r="X26" s="178">
        <v>159.5623367579559</v>
      </c>
      <c r="Y26" s="178">
        <v>183.72775633362261</v>
      </c>
      <c r="Z26" s="178">
        <v>174.7435791775923</v>
      </c>
      <c r="AA26" s="178">
        <v>150.2917450860736</v>
      </c>
      <c r="AB26" s="178">
        <v>118.117820150014</v>
      </c>
      <c r="AC26" s="178">
        <v>176.13513026186891</v>
      </c>
      <c r="AD26" s="178">
        <v>165.797424810454</v>
      </c>
      <c r="AE26" s="178">
        <v>123.92567859587081</v>
      </c>
      <c r="AF26" s="178">
        <v>162.2094269843486</v>
      </c>
      <c r="AG26" s="178">
        <v>182.96248551033878</v>
      </c>
      <c r="AH26" s="178">
        <v>190.7167695273701</v>
      </c>
      <c r="AI26" s="178">
        <v>105.3066958920742</v>
      </c>
      <c r="AJ26" s="178">
        <v>105.23778587610681</v>
      </c>
      <c r="AK26" s="178">
        <v>226.44800464168929</v>
      </c>
      <c r="AL26" s="178">
        <v>231.40674013415799</v>
      </c>
      <c r="AM26" s="178">
        <v>158.24924853807482</v>
      </c>
      <c r="AN26" s="178">
        <v>184.5013784998354</v>
      </c>
      <c r="AO26" s="178">
        <v>204.21104582585951</v>
      </c>
      <c r="AP26" s="178">
        <v>176.63133812529171</v>
      </c>
      <c r="AQ26" s="178">
        <v>153.72425462073028</v>
      </c>
      <c r="AR26" s="178">
        <v>191.8439245428965</v>
      </c>
      <c r="AS26" s="178">
        <v>173.9664491503803</v>
      </c>
      <c r="AT26" s="178">
        <v>174.59864374915708</v>
      </c>
      <c r="AU26" s="178">
        <v>147.87770922437781</v>
      </c>
      <c r="AV26" s="178">
        <v>178.14455599253961</v>
      </c>
      <c r="AW26" s="178">
        <v>172.8613340372172</v>
      </c>
      <c r="AX26" s="154">
        <f t="shared" si="9"/>
        <v>519.53462831400702</v>
      </c>
      <c r="AY26" s="154">
        <f t="shared" si="10"/>
        <v>498.88359925413459</v>
      </c>
      <c r="AZ26" s="154">
        <f t="shared" si="0"/>
        <v>362.98734575060996</v>
      </c>
      <c r="BA26" s="154">
        <f t="shared" si="1"/>
        <v>472.01666453252335</v>
      </c>
      <c r="BB26" s="154">
        <f t="shared" si="2"/>
        <v>512.38739829390488</v>
      </c>
      <c r="BC26" s="154">
        <f t="shared" si="3"/>
        <v>547.24529353270498</v>
      </c>
      <c r="BD26" s="146">
        <f t="shared" si="11"/>
        <v>640.65008365151198</v>
      </c>
      <c r="BE26" s="146">
        <f t="shared" si="12"/>
        <v>610.34212030841047</v>
      </c>
      <c r="BF26" s="146">
        <f t="shared" si="4"/>
        <v>659.81436061792829</v>
      </c>
      <c r="BG26" s="146">
        <f t="shared" si="5"/>
        <v>668.39922654402835</v>
      </c>
      <c r="BH26" s="361">
        <f t="shared" si="6"/>
        <v>723.59301098906144</v>
      </c>
      <c r="BI26" s="154">
        <f t="shared" si="7"/>
        <v>694.1332720631641</v>
      </c>
      <c r="DV26" s="99" t="s">
        <v>338</v>
      </c>
      <c r="DW26" s="99" t="s">
        <v>339</v>
      </c>
      <c r="DX26" s="99"/>
    </row>
    <row r="27" spans="1:202" ht="26" customHeight="1">
      <c r="A27" s="92"/>
      <c r="B27" s="64" t="str">
        <f>IF('1'!A1=1,D27,F27)</f>
        <v>Чорні й кольорові метали та вироби з них</v>
      </c>
      <c r="C27" s="285"/>
      <c r="D27" s="286" t="s">
        <v>6</v>
      </c>
      <c r="E27" s="285"/>
      <c r="F27" s="286" t="s">
        <v>118</v>
      </c>
      <c r="G27" s="340">
        <v>112.18989871131011</v>
      </c>
      <c r="H27" s="178">
        <v>151.14055046529791</v>
      </c>
      <c r="I27" s="178">
        <v>192.0740683064746</v>
      </c>
      <c r="J27" s="178">
        <v>168.1103759099253</v>
      </c>
      <c r="K27" s="178">
        <v>127.79434223418831</v>
      </c>
      <c r="L27" s="178">
        <v>177.2807414961828</v>
      </c>
      <c r="M27" s="178">
        <v>199.0300049613509</v>
      </c>
      <c r="N27" s="178">
        <v>213.74183981134831</v>
      </c>
      <c r="O27" s="178">
        <v>162.52577908567991</v>
      </c>
      <c r="P27" s="178">
        <v>211.9305826686697</v>
      </c>
      <c r="Q27" s="178">
        <v>225.63178825898291</v>
      </c>
      <c r="R27" s="178">
        <v>225.56695221130451</v>
      </c>
      <c r="S27" s="178">
        <v>190.79102443435198</v>
      </c>
      <c r="T27" s="178">
        <v>237.3479737838131</v>
      </c>
      <c r="U27" s="178">
        <v>264.1951065034641</v>
      </c>
      <c r="V27" s="178">
        <v>257.3669233911811</v>
      </c>
      <c r="W27" s="178">
        <v>211.70852389460487</v>
      </c>
      <c r="X27" s="178">
        <v>279.5249043397755</v>
      </c>
      <c r="Y27" s="178">
        <v>324.03244264621298</v>
      </c>
      <c r="Z27" s="178">
        <v>280.36063166430438</v>
      </c>
      <c r="AA27" s="178">
        <v>223.49399220440409</v>
      </c>
      <c r="AB27" s="178">
        <v>224.91457077527357</v>
      </c>
      <c r="AC27" s="178">
        <v>274.00747746019368</v>
      </c>
      <c r="AD27" s="178">
        <v>264.33647918098802</v>
      </c>
      <c r="AE27" s="178">
        <v>230.18379136809267</v>
      </c>
      <c r="AF27" s="178">
        <v>298.76296948314086</v>
      </c>
      <c r="AG27" s="178">
        <v>319.79223667634096</v>
      </c>
      <c r="AH27" s="178">
        <v>365.20108557375801</v>
      </c>
      <c r="AI27" s="178">
        <v>192.3875933176156</v>
      </c>
      <c r="AJ27" s="178">
        <v>181.07094402092292</v>
      </c>
      <c r="AK27" s="178">
        <v>329.74133651272803</v>
      </c>
      <c r="AL27" s="178">
        <v>317.2573304818232</v>
      </c>
      <c r="AM27" s="178">
        <v>273.1783254875163</v>
      </c>
      <c r="AN27" s="178">
        <v>330.50591862187918</v>
      </c>
      <c r="AO27" s="178">
        <v>367.94653915603601</v>
      </c>
      <c r="AP27" s="178">
        <v>358.78806627644497</v>
      </c>
      <c r="AQ27" s="178">
        <v>354.89488889693803</v>
      </c>
      <c r="AR27" s="178">
        <v>379.57190459006301</v>
      </c>
      <c r="AS27" s="178">
        <v>340.96370324110597</v>
      </c>
      <c r="AT27" s="178">
        <v>360.08749765548998</v>
      </c>
      <c r="AU27" s="178">
        <v>337.2875054044564</v>
      </c>
      <c r="AV27" s="178">
        <v>402.76781005600003</v>
      </c>
      <c r="AW27" s="178">
        <v>374.972441606654</v>
      </c>
      <c r="AX27" s="154">
        <f t="shared" si="9"/>
        <v>1075.4304967281071</v>
      </c>
      <c r="AY27" s="154">
        <f t="shared" si="10"/>
        <v>1115.0277570671105</v>
      </c>
      <c r="AZ27" s="154">
        <f t="shared" si="0"/>
        <v>623.51489339300792</v>
      </c>
      <c r="BA27" s="154">
        <f t="shared" si="1"/>
        <v>717.84692850307033</v>
      </c>
      <c r="BB27" s="154">
        <f t="shared" si="2"/>
        <v>825.65510222463706</v>
      </c>
      <c r="BC27" s="154">
        <f t="shared" si="3"/>
        <v>949.70102811281026</v>
      </c>
      <c r="BD27" s="146">
        <f t="shared" si="11"/>
        <v>1095.6265025448979</v>
      </c>
      <c r="BE27" s="146">
        <f t="shared" si="12"/>
        <v>986.75251962085929</v>
      </c>
      <c r="BF27" s="146">
        <f t="shared" si="4"/>
        <v>1213.9400831013324</v>
      </c>
      <c r="BG27" s="146">
        <f t="shared" si="5"/>
        <v>1020.4572043330897</v>
      </c>
      <c r="BH27" s="361">
        <f t="shared" si="6"/>
        <v>1330.4188495418764</v>
      </c>
      <c r="BI27" s="154">
        <f t="shared" si="7"/>
        <v>1435.5179943835969</v>
      </c>
      <c r="FG27" s="83" t="s">
        <v>190</v>
      </c>
      <c r="FI27" s="83" t="s">
        <v>193</v>
      </c>
    </row>
    <row r="28" spans="1:202" s="81" customFormat="1" ht="24" customHeight="1">
      <c r="A28" s="165">
        <v>7210</v>
      </c>
      <c r="B28" s="70" t="str">
        <f>IF('1'!A1=1,D28,F28)</f>
        <v>прокат плоский з вуглецевої сталі</v>
      </c>
      <c r="C28" s="282">
        <v>7210</v>
      </c>
      <c r="D28" s="287" t="s">
        <v>47</v>
      </c>
      <c r="E28" s="282">
        <v>7210</v>
      </c>
      <c r="F28" s="287" t="s">
        <v>121</v>
      </c>
      <c r="G28" s="341">
        <v>20.649066440184292</v>
      </c>
      <c r="H28" s="177">
        <v>26.077992338113098</v>
      </c>
      <c r="I28" s="177">
        <v>44.1169247076189</v>
      </c>
      <c r="J28" s="177">
        <v>29.799172441181419</v>
      </c>
      <c r="K28" s="177">
        <v>23.456962812296283</v>
      </c>
      <c r="L28" s="177">
        <v>37.894414853170801</v>
      </c>
      <c r="M28" s="177">
        <v>39.146368113543602</v>
      </c>
      <c r="N28" s="177">
        <v>30.901604015652609</v>
      </c>
      <c r="O28" s="177">
        <v>21.19918500078025</v>
      </c>
      <c r="P28" s="177">
        <v>32.460155660806834</v>
      </c>
      <c r="Q28" s="177">
        <v>38.640110286917</v>
      </c>
      <c r="R28" s="177">
        <v>29.826134279327739</v>
      </c>
      <c r="S28" s="177">
        <v>21.512510706973551</v>
      </c>
      <c r="T28" s="177">
        <v>32.18916329414639</v>
      </c>
      <c r="U28" s="177">
        <v>41.184187424920601</v>
      </c>
      <c r="V28" s="177">
        <v>32.526763029097665</v>
      </c>
      <c r="W28" s="177">
        <v>28.869597404383512</v>
      </c>
      <c r="X28" s="177">
        <v>42.012322207814101</v>
      </c>
      <c r="Y28" s="177">
        <v>53.165660754456006</v>
      </c>
      <c r="Z28" s="177">
        <v>39.599933765448256</v>
      </c>
      <c r="AA28" s="177">
        <v>36.934990868259</v>
      </c>
      <c r="AB28" s="177">
        <v>41.097515458060698</v>
      </c>
      <c r="AC28" s="177">
        <v>54.922467200601801</v>
      </c>
      <c r="AD28" s="177">
        <v>40.901533120363297</v>
      </c>
      <c r="AE28" s="177">
        <v>27.833016991104799</v>
      </c>
      <c r="AF28" s="177">
        <v>37.527444815515295</v>
      </c>
      <c r="AG28" s="177">
        <v>49.539778316891599</v>
      </c>
      <c r="AH28" s="177">
        <v>53.099550031594205</v>
      </c>
      <c r="AI28" s="177">
        <v>32.383721125573928</v>
      </c>
      <c r="AJ28" s="177">
        <v>31.423685241222628</v>
      </c>
      <c r="AK28" s="177">
        <v>57.673492669367192</v>
      </c>
      <c r="AL28" s="177">
        <v>45.314736961099698</v>
      </c>
      <c r="AM28" s="177">
        <v>45.595043943367997</v>
      </c>
      <c r="AN28" s="177">
        <v>47.773601453837401</v>
      </c>
      <c r="AO28" s="177">
        <v>55.024724730373805</v>
      </c>
      <c r="AP28" s="177">
        <v>41.171339859004441</v>
      </c>
      <c r="AQ28" s="177">
        <v>38.337094131536404</v>
      </c>
      <c r="AR28" s="177">
        <v>53.473104089837008</v>
      </c>
      <c r="AS28" s="177">
        <v>53.9184459948643</v>
      </c>
      <c r="AT28" s="177">
        <v>43.814111852748901</v>
      </c>
      <c r="AU28" s="177">
        <v>41.209181502369802</v>
      </c>
      <c r="AV28" s="177">
        <v>43.577726385818096</v>
      </c>
      <c r="AW28" s="177">
        <v>45.456381634417795</v>
      </c>
      <c r="AX28" s="157">
        <f t="shared" si="9"/>
        <v>145.72864421623771</v>
      </c>
      <c r="AY28" s="157">
        <f t="shared" si="10"/>
        <v>130.24328952260569</v>
      </c>
      <c r="AZ28" s="157">
        <f t="shared" si="0"/>
        <v>120.64315592709769</v>
      </c>
      <c r="BA28" s="157">
        <f t="shared" si="1"/>
        <v>131.39934979466329</v>
      </c>
      <c r="BB28" s="157">
        <f t="shared" si="2"/>
        <v>122.12558522783181</v>
      </c>
      <c r="BC28" s="157">
        <f t="shared" si="3"/>
        <v>127.41262445513821</v>
      </c>
      <c r="BD28" s="145">
        <f t="shared" si="11"/>
        <v>163.64751413210189</v>
      </c>
      <c r="BE28" s="145">
        <f t="shared" si="12"/>
        <v>173.85650664728479</v>
      </c>
      <c r="BF28" s="145">
        <f t="shared" si="4"/>
        <v>167.9997901551059</v>
      </c>
      <c r="BG28" s="145">
        <f t="shared" si="5"/>
        <v>166.79563599726345</v>
      </c>
      <c r="BH28" s="362">
        <f t="shared" si="6"/>
        <v>189.56470998658364</v>
      </c>
      <c r="BI28" s="157">
        <f t="shared" si="7"/>
        <v>189.54275606898662</v>
      </c>
      <c r="BJ28" s="402"/>
      <c r="BK28" s="101"/>
      <c r="BL28" s="101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1"/>
      <c r="EU28" s="101"/>
      <c r="EV28" s="101"/>
      <c r="EW28" s="101"/>
      <c r="EX28" s="101"/>
      <c r="EY28" s="101"/>
      <c r="EZ28" s="101"/>
      <c r="FA28" s="101"/>
      <c r="FB28" s="101"/>
      <c r="FC28" s="103"/>
      <c r="FD28" s="103"/>
      <c r="FE28" s="103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3"/>
      <c r="GO28" s="103"/>
      <c r="GP28" s="103"/>
      <c r="GQ28" s="103"/>
      <c r="GR28" s="103"/>
      <c r="GS28" s="103"/>
      <c r="GT28" s="103"/>
    </row>
    <row r="29" spans="1:202" s="81" customFormat="1" ht="24" customHeight="1">
      <c r="A29" s="165">
        <v>7308</v>
      </c>
      <c r="B29" s="70" t="str">
        <f>IF('1'!A1=1,D29,F29)</f>
        <v>металоконструкції</v>
      </c>
      <c r="C29" s="282">
        <v>7308</v>
      </c>
      <c r="D29" s="287" t="s">
        <v>48</v>
      </c>
      <c r="E29" s="282">
        <v>7308</v>
      </c>
      <c r="F29" s="287" t="s">
        <v>139</v>
      </c>
      <c r="G29" s="341">
        <v>4.6564707731212902</v>
      </c>
      <c r="H29" s="177">
        <v>9.9331560329462398</v>
      </c>
      <c r="I29" s="177">
        <v>10.313704829956849</v>
      </c>
      <c r="J29" s="177">
        <v>11.245606481392471</v>
      </c>
      <c r="K29" s="177">
        <v>4.7976003142526533</v>
      </c>
      <c r="L29" s="177">
        <v>8.6315291118025108</v>
      </c>
      <c r="M29" s="177">
        <v>16.98661238277845</v>
      </c>
      <c r="N29" s="177">
        <v>14.644905526315672</v>
      </c>
      <c r="O29" s="177">
        <v>10.451458344839001</v>
      </c>
      <c r="P29" s="177">
        <v>14.59877528837497</v>
      </c>
      <c r="Q29" s="177">
        <v>15.567819250309348</v>
      </c>
      <c r="R29" s="177">
        <v>12.464354079537999</v>
      </c>
      <c r="S29" s="177">
        <v>10.679999844992</v>
      </c>
      <c r="T29" s="177">
        <v>12.03686425350636</v>
      </c>
      <c r="U29" s="177">
        <v>13.31288874152224</v>
      </c>
      <c r="V29" s="177">
        <v>12.04280019908545</v>
      </c>
      <c r="W29" s="177">
        <v>9.4490813760699996</v>
      </c>
      <c r="X29" s="177">
        <v>20.958135543485177</v>
      </c>
      <c r="Y29" s="177">
        <v>25.31582638187448</v>
      </c>
      <c r="Z29" s="177">
        <v>22.383637019930447</v>
      </c>
      <c r="AA29" s="177">
        <v>12.067889813742649</v>
      </c>
      <c r="AB29" s="177">
        <v>13.60233031546877</v>
      </c>
      <c r="AC29" s="177">
        <v>19.77114822074136</v>
      </c>
      <c r="AD29" s="177">
        <v>16.497114062365661</v>
      </c>
      <c r="AE29" s="177">
        <v>10.833300713251969</v>
      </c>
      <c r="AF29" s="177">
        <v>20.264882725565073</v>
      </c>
      <c r="AG29" s="177">
        <v>22.564954915869009</v>
      </c>
      <c r="AH29" s="177">
        <v>23.73054371162511</v>
      </c>
      <c r="AI29" s="177">
        <v>11.91801094551699</v>
      </c>
      <c r="AJ29" s="177">
        <v>12.813802280117621</v>
      </c>
      <c r="AK29" s="177">
        <v>14.61051712278846</v>
      </c>
      <c r="AL29" s="177">
        <v>12.346577980418809</v>
      </c>
      <c r="AM29" s="177">
        <v>11.355104717290681</v>
      </c>
      <c r="AN29" s="177">
        <v>9.6528581012391612</v>
      </c>
      <c r="AO29" s="177">
        <v>13.818645013995912</v>
      </c>
      <c r="AP29" s="177">
        <v>14.79150553046699</v>
      </c>
      <c r="AQ29" s="177">
        <v>13.91986653385829</v>
      </c>
      <c r="AR29" s="177">
        <v>15.527536246779309</v>
      </c>
      <c r="AS29" s="177">
        <v>14.924702892217521</v>
      </c>
      <c r="AT29" s="177">
        <v>16.886941263857501</v>
      </c>
      <c r="AU29" s="177">
        <v>11.74983931087611</v>
      </c>
      <c r="AV29" s="177">
        <v>18.727214791125309</v>
      </c>
      <c r="AW29" s="177">
        <v>17.35294235983018</v>
      </c>
      <c r="AX29" s="157">
        <f t="shared" si="9"/>
        <v>44.37210567285512</v>
      </c>
      <c r="AY29" s="157">
        <f t="shared" si="10"/>
        <v>47.829996461831598</v>
      </c>
      <c r="AZ29" s="157">
        <f t="shared" si="0"/>
        <v>36.148938117416847</v>
      </c>
      <c r="BA29" s="157">
        <f t="shared" si="1"/>
        <v>45.060647335149284</v>
      </c>
      <c r="BB29" s="157">
        <f t="shared" si="2"/>
        <v>53.082406963061317</v>
      </c>
      <c r="BC29" s="157">
        <f t="shared" si="3"/>
        <v>48.072553039106054</v>
      </c>
      <c r="BD29" s="145">
        <f t="shared" si="11"/>
        <v>78.106680321360102</v>
      </c>
      <c r="BE29" s="145">
        <f t="shared" si="12"/>
        <v>61.938482412318443</v>
      </c>
      <c r="BF29" s="145">
        <f t="shared" si="4"/>
        <v>77.393682066311158</v>
      </c>
      <c r="BG29" s="145">
        <f t="shared" si="5"/>
        <v>51.688908328841876</v>
      </c>
      <c r="BH29" s="362">
        <f t="shared" si="6"/>
        <v>49.618113362992744</v>
      </c>
      <c r="BI29" s="157">
        <f t="shared" si="7"/>
        <v>61.259046936712622</v>
      </c>
      <c r="BJ29" s="402"/>
      <c r="BK29" s="101"/>
      <c r="BL29" s="101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/>
      <c r="DY29" s="102"/>
      <c r="DZ29" s="102"/>
      <c r="EA29" s="102"/>
      <c r="EB29" s="102"/>
      <c r="EC29" s="102"/>
      <c r="ED29" s="102"/>
      <c r="EE29" s="102"/>
      <c r="EF29" s="102"/>
      <c r="EG29" s="102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1"/>
      <c r="EU29" s="101"/>
      <c r="EV29" s="101"/>
      <c r="EW29" s="101"/>
      <c r="EX29" s="101"/>
      <c r="EY29" s="101"/>
      <c r="EZ29" s="101"/>
      <c r="FA29" s="101"/>
      <c r="FB29" s="101"/>
      <c r="FC29" s="103"/>
      <c r="FD29" s="103"/>
      <c r="FE29" s="103"/>
      <c r="FF29" s="102"/>
      <c r="FG29" s="102" t="s">
        <v>205</v>
      </c>
      <c r="FH29" s="102"/>
      <c r="FI29" s="102" t="s">
        <v>208</v>
      </c>
      <c r="FJ29" s="102"/>
      <c r="FK29" s="102"/>
      <c r="FL29" s="102"/>
      <c r="FM29" s="102"/>
      <c r="FN29" s="102"/>
      <c r="FO29" s="102"/>
      <c r="FP29" s="102"/>
      <c r="FQ29" s="102"/>
      <c r="FR29" s="102"/>
      <c r="FS29" s="102"/>
      <c r="FT29" s="102"/>
      <c r="FU29" s="102"/>
      <c r="FV29" s="102"/>
      <c r="FW29" s="102"/>
      <c r="FX29" s="102"/>
      <c r="FY29" s="102"/>
      <c r="FZ29" s="102"/>
      <c r="GA29" s="102"/>
      <c r="GB29" s="102"/>
      <c r="GC29" s="102"/>
      <c r="GD29" s="102"/>
      <c r="GE29" s="102"/>
      <c r="GF29" s="102"/>
      <c r="GG29" s="102"/>
      <c r="GH29" s="102"/>
      <c r="GI29" s="102"/>
      <c r="GJ29" s="102"/>
      <c r="GK29" s="102"/>
      <c r="GL29" s="102"/>
      <c r="GM29" s="102"/>
      <c r="GN29" s="103"/>
      <c r="GO29" s="103"/>
      <c r="GP29" s="103"/>
      <c r="GQ29" s="103"/>
      <c r="GR29" s="103"/>
      <c r="GS29" s="103"/>
      <c r="GT29" s="103"/>
    </row>
    <row r="30" spans="1:202" ht="25" customHeight="1">
      <c r="A30" s="92"/>
      <c r="B30" s="64" t="str">
        <f>IF('1'!A1=1,D30,F30)</f>
        <v xml:space="preserve">Машини та устаткування, транспортні засоби, прилади </v>
      </c>
      <c r="C30" s="285"/>
      <c r="D30" s="286" t="s">
        <v>38</v>
      </c>
      <c r="E30" s="285"/>
      <c r="F30" s="286" t="s">
        <v>122</v>
      </c>
      <c r="G30" s="340">
        <v>518.75897166759103</v>
      </c>
      <c r="H30" s="178">
        <v>567.85863417199403</v>
      </c>
      <c r="I30" s="178">
        <v>752.94145579772999</v>
      </c>
      <c r="J30" s="178">
        <v>770.81988721490006</v>
      </c>
      <c r="K30" s="146">
        <v>755.25799416341897</v>
      </c>
      <c r="L30" s="146">
        <v>966.48558737226699</v>
      </c>
      <c r="M30" s="146">
        <v>1072.4722613641081</v>
      </c>
      <c r="N30" s="146">
        <v>1206.182365778325</v>
      </c>
      <c r="O30" s="146">
        <v>1096.847904668027</v>
      </c>
      <c r="P30" s="146">
        <v>1340.979052063338</v>
      </c>
      <c r="Q30" s="146">
        <v>1371.9776350793982</v>
      </c>
      <c r="R30" s="146">
        <v>1435.3292594783641</v>
      </c>
      <c r="S30" s="146">
        <v>1106.1811459945911</v>
      </c>
      <c r="T30" s="146">
        <v>1360.4682316446369</v>
      </c>
      <c r="U30" s="146">
        <v>1509.6755121808051</v>
      </c>
      <c r="V30" s="146">
        <v>1665.977707246373</v>
      </c>
      <c r="W30" s="146">
        <v>1648.5158772064219</v>
      </c>
      <c r="X30" s="146">
        <v>1686.9944301971341</v>
      </c>
      <c r="Y30" s="146">
        <v>1995.9178671517479</v>
      </c>
      <c r="Z30" s="146">
        <v>2015.7253141212341</v>
      </c>
      <c r="AA30" s="146">
        <v>1468.0244167062299</v>
      </c>
      <c r="AB30" s="146">
        <v>1249.575788870633</v>
      </c>
      <c r="AC30" s="146">
        <v>1791.5147930102271</v>
      </c>
      <c r="AD30" s="146">
        <v>1932.517238661153</v>
      </c>
      <c r="AE30" s="146">
        <v>1529.1359336176201</v>
      </c>
      <c r="AF30" s="146">
        <v>1911.0817066054522</v>
      </c>
      <c r="AG30" s="146">
        <v>1991.690128660299</v>
      </c>
      <c r="AH30" s="146">
        <v>2323.5102541119177</v>
      </c>
      <c r="AI30" s="146">
        <v>1118.4107023818076</v>
      </c>
      <c r="AJ30" s="146">
        <v>1538.4985806742061</v>
      </c>
      <c r="AK30" s="146">
        <v>1459.5753684212059</v>
      </c>
      <c r="AL30" s="146">
        <v>1865.9581359143911</v>
      </c>
      <c r="AM30" s="146">
        <v>1553.1979554191821</v>
      </c>
      <c r="AN30" s="146">
        <v>1769.8424991037919</v>
      </c>
      <c r="AO30" s="146">
        <v>2013.3475393462809</v>
      </c>
      <c r="AP30" s="146">
        <v>2268.7778094169771</v>
      </c>
      <c r="AQ30" s="146">
        <v>1832.116888740125</v>
      </c>
      <c r="AR30" s="146">
        <v>2124.5504431902709</v>
      </c>
      <c r="AS30" s="146">
        <v>1901.8676202062709</v>
      </c>
      <c r="AT30" s="146">
        <v>2553.49843361173</v>
      </c>
      <c r="AU30" s="146">
        <v>2311.2821442894519</v>
      </c>
      <c r="AV30" s="146">
        <v>2631.3395100663952</v>
      </c>
      <c r="AW30" s="146">
        <v>2724.534234923291</v>
      </c>
      <c r="AX30" s="154">
        <f t="shared" si="9"/>
        <v>5858.534952136667</v>
      </c>
      <c r="AY30" s="154">
        <f t="shared" si="10"/>
        <v>7667.1558892791381</v>
      </c>
      <c r="AZ30" s="154">
        <f t="shared" si="0"/>
        <v>2610.3789488522152</v>
      </c>
      <c r="BA30" s="154">
        <f t="shared" si="1"/>
        <v>4000.3982086781189</v>
      </c>
      <c r="BB30" s="154">
        <f t="shared" si="2"/>
        <v>5245.1338512891271</v>
      </c>
      <c r="BC30" s="154">
        <f t="shared" si="3"/>
        <v>5642.3025970664057</v>
      </c>
      <c r="BD30" s="146">
        <f t="shared" si="11"/>
        <v>7347.1534886765376</v>
      </c>
      <c r="BE30" s="146">
        <f t="shared" si="12"/>
        <v>6441.6322372482437</v>
      </c>
      <c r="BF30" s="146">
        <f t="shared" si="4"/>
        <v>7755.418022995289</v>
      </c>
      <c r="BG30" s="146">
        <f t="shared" si="5"/>
        <v>5982.4427873916111</v>
      </c>
      <c r="BH30" s="361">
        <f t="shared" si="6"/>
        <v>7605.1658032862324</v>
      </c>
      <c r="BI30" s="154">
        <f t="shared" si="7"/>
        <v>8412.0333857483965</v>
      </c>
    </row>
    <row r="31" spans="1:202" s="96" customFormat="1" ht="24" customHeight="1">
      <c r="A31" s="193">
        <v>84</v>
      </c>
      <c r="B31" s="70" t="str">
        <f>IF('1'!A1=1,D31,F31)</f>
        <v>механічні машини, апарати</v>
      </c>
      <c r="C31" s="282">
        <v>84</v>
      </c>
      <c r="D31" s="287" t="s">
        <v>53</v>
      </c>
      <c r="E31" s="282">
        <v>84</v>
      </c>
      <c r="F31" s="283" t="s">
        <v>123</v>
      </c>
      <c r="G31" s="341">
        <v>273.11536043948058</v>
      </c>
      <c r="H31" s="177">
        <v>291.05627007389978</v>
      </c>
      <c r="I31" s="177">
        <v>399.65148222977598</v>
      </c>
      <c r="J31" s="177">
        <v>363.81461931468903</v>
      </c>
      <c r="K31" s="177">
        <v>380.16143482888992</v>
      </c>
      <c r="L31" s="177">
        <v>545.37032535024605</v>
      </c>
      <c r="M31" s="177">
        <v>586.64439858781202</v>
      </c>
      <c r="N31" s="177">
        <v>547.31168598153397</v>
      </c>
      <c r="O31" s="145">
        <v>503.30263893828999</v>
      </c>
      <c r="P31" s="145">
        <v>661.79234826559991</v>
      </c>
      <c r="Q31" s="145">
        <v>665.99475878187002</v>
      </c>
      <c r="R31" s="145">
        <v>656.81682974124305</v>
      </c>
      <c r="S31" s="145">
        <v>532.98871602602901</v>
      </c>
      <c r="T31" s="145">
        <v>688.23391134055998</v>
      </c>
      <c r="U31" s="145">
        <v>718.74656173805693</v>
      </c>
      <c r="V31" s="145">
        <v>652.52950988943201</v>
      </c>
      <c r="W31" s="145">
        <v>572.45363800280302</v>
      </c>
      <c r="X31" s="145">
        <v>736.15831299501997</v>
      </c>
      <c r="Y31" s="145">
        <v>803.69040862763302</v>
      </c>
      <c r="Z31" s="145">
        <v>726.67615747098694</v>
      </c>
      <c r="AA31" s="145">
        <v>517.34856298748798</v>
      </c>
      <c r="AB31" s="145">
        <v>615.59794835246703</v>
      </c>
      <c r="AC31" s="145">
        <v>732.75707341877705</v>
      </c>
      <c r="AD31" s="145">
        <v>735.21273987298503</v>
      </c>
      <c r="AE31" s="145">
        <v>624.38199097575398</v>
      </c>
      <c r="AF31" s="145">
        <v>805.59328221328497</v>
      </c>
      <c r="AG31" s="145">
        <v>879.92830569903686</v>
      </c>
      <c r="AH31" s="145">
        <v>927.48890414661003</v>
      </c>
      <c r="AI31" s="145">
        <v>430.237564060777</v>
      </c>
      <c r="AJ31" s="145">
        <v>289.34735207204687</v>
      </c>
      <c r="AK31" s="145">
        <v>517.80434067104693</v>
      </c>
      <c r="AL31" s="145">
        <v>566.34660651970194</v>
      </c>
      <c r="AM31" s="145">
        <v>447.21521043849003</v>
      </c>
      <c r="AN31" s="145">
        <v>548.86390004364694</v>
      </c>
      <c r="AO31" s="145">
        <v>751.32455465918599</v>
      </c>
      <c r="AP31" s="145">
        <v>690.04365208044896</v>
      </c>
      <c r="AQ31" s="145">
        <v>543.95253152619807</v>
      </c>
      <c r="AR31" s="145">
        <v>799.01160160720508</v>
      </c>
      <c r="AS31" s="145">
        <v>667.88882560231605</v>
      </c>
      <c r="AT31" s="145">
        <v>773.05288750014893</v>
      </c>
      <c r="AU31" s="145">
        <v>634.185432058277</v>
      </c>
      <c r="AV31" s="145">
        <v>816.48447860929696</v>
      </c>
      <c r="AW31" s="145">
        <v>851.811486959685</v>
      </c>
      <c r="AX31" s="157">
        <f t="shared" si="9"/>
        <v>2010.8529587357193</v>
      </c>
      <c r="AY31" s="157">
        <f t="shared" si="10"/>
        <v>2302.481397627259</v>
      </c>
      <c r="AZ31" s="157">
        <f t="shared" si="0"/>
        <v>1327.6377320578454</v>
      </c>
      <c r="BA31" s="157">
        <f t="shared" si="1"/>
        <v>2059.4878447484821</v>
      </c>
      <c r="BB31" s="157">
        <f t="shared" si="2"/>
        <v>2487.9065757270032</v>
      </c>
      <c r="BC31" s="157">
        <f t="shared" si="3"/>
        <v>2592.498698994078</v>
      </c>
      <c r="BD31" s="145">
        <f t="shared" si="11"/>
        <v>2838.9785170964433</v>
      </c>
      <c r="BE31" s="145">
        <f t="shared" si="12"/>
        <v>2600.9163246317171</v>
      </c>
      <c r="BF31" s="145">
        <f t="shared" si="4"/>
        <v>3237.3924830346855</v>
      </c>
      <c r="BG31" s="161">
        <f t="shared" si="5"/>
        <v>1803.7358633235729</v>
      </c>
      <c r="BH31" s="362">
        <f t="shared" si="6"/>
        <v>2437.4473172217722</v>
      </c>
      <c r="BI31" s="157">
        <f t="shared" si="7"/>
        <v>2783.905846235868</v>
      </c>
      <c r="BJ31" s="401"/>
      <c r="BK31" s="98"/>
      <c r="BL31" s="98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98"/>
      <c r="EU31" s="98"/>
      <c r="EV31" s="98"/>
      <c r="EW31" s="98"/>
      <c r="EX31" s="98"/>
      <c r="EY31" s="98"/>
      <c r="EZ31" s="98"/>
      <c r="FA31" s="98"/>
      <c r="FB31" s="98"/>
      <c r="FC31" s="100"/>
      <c r="FD31" s="100"/>
      <c r="FE31" s="100"/>
      <c r="FF31" s="99"/>
      <c r="FG31" s="99" t="s">
        <v>206</v>
      </c>
      <c r="FH31" s="99"/>
      <c r="FI31" s="99" t="s">
        <v>209</v>
      </c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100"/>
      <c r="GO31" s="100"/>
      <c r="GP31" s="100"/>
      <c r="GQ31" s="100"/>
      <c r="GR31" s="100"/>
      <c r="GS31" s="100"/>
      <c r="GT31" s="100"/>
    </row>
    <row r="32" spans="1:202" s="96" customFormat="1" ht="38.25" customHeight="1">
      <c r="A32" s="170">
        <v>8421</v>
      </c>
      <c r="B32" s="144" t="str">
        <f>IF('1'!$A$1=1,D32,F32)</f>
        <v>центрифуги,сушарки та обладнання для очищення рідин та газів</v>
      </c>
      <c r="C32" s="292">
        <v>8421</v>
      </c>
      <c r="D32" s="288" t="s">
        <v>181</v>
      </c>
      <c r="E32" s="292">
        <v>8421</v>
      </c>
      <c r="F32" s="283" t="s">
        <v>198</v>
      </c>
      <c r="G32" s="341">
        <v>17.502296976035069</v>
      </c>
      <c r="H32" s="177">
        <v>16.809669132808722</v>
      </c>
      <c r="I32" s="177">
        <v>22.78529681791408</v>
      </c>
      <c r="J32" s="177">
        <v>18.50451383710578</v>
      </c>
      <c r="K32" s="177">
        <v>14.75391061029682</v>
      </c>
      <c r="L32" s="177">
        <v>18.420304267126568</v>
      </c>
      <c r="M32" s="177">
        <v>22.977604033784441</v>
      </c>
      <c r="N32" s="177">
        <v>23.123611139147048</v>
      </c>
      <c r="O32" s="145">
        <v>16.898090426017649</v>
      </c>
      <c r="P32" s="145">
        <v>28.090212821706899</v>
      </c>
      <c r="Q32" s="145">
        <v>38.751049556499297</v>
      </c>
      <c r="R32" s="145">
        <v>39.451522022834197</v>
      </c>
      <c r="S32" s="145">
        <v>28.47984582211858</v>
      </c>
      <c r="T32" s="145">
        <v>38.253345922213541</v>
      </c>
      <c r="U32" s="145">
        <v>32.868382772836398</v>
      </c>
      <c r="V32" s="145">
        <v>32.579221007230899</v>
      </c>
      <c r="W32" s="145">
        <v>36.441242934996112</v>
      </c>
      <c r="X32" s="145">
        <v>32.866321063773924</v>
      </c>
      <c r="Y32" s="145">
        <v>31.458941075327651</v>
      </c>
      <c r="Z32" s="145">
        <v>40.535311752494508</v>
      </c>
      <c r="AA32" s="145">
        <v>26.142860761030292</v>
      </c>
      <c r="AB32" s="145">
        <v>31.611417000713327</v>
      </c>
      <c r="AC32" s="145">
        <v>40.475723160482602</v>
      </c>
      <c r="AD32" s="145">
        <v>35.862276143366401</v>
      </c>
      <c r="AE32" s="145">
        <v>32.021020936601744</v>
      </c>
      <c r="AF32" s="145">
        <v>37.337773343860896</v>
      </c>
      <c r="AG32" s="145">
        <v>38.734712114753201</v>
      </c>
      <c r="AH32" s="145">
        <v>47.563764855114997</v>
      </c>
      <c r="AI32" s="145">
        <v>24.947600507441059</v>
      </c>
      <c r="AJ32" s="145">
        <v>18.598003718328279</v>
      </c>
      <c r="AK32" s="145">
        <v>28.965985258225558</v>
      </c>
      <c r="AL32" s="145">
        <v>31.116464413704698</v>
      </c>
      <c r="AM32" s="145">
        <v>27.250977650960202</v>
      </c>
      <c r="AN32" s="145">
        <v>27.674448951052689</v>
      </c>
      <c r="AO32" s="145">
        <v>36.426381813424101</v>
      </c>
      <c r="AP32" s="145">
        <v>39.746348655252682</v>
      </c>
      <c r="AQ32" s="145">
        <v>32.34327707834678</v>
      </c>
      <c r="AR32" s="145">
        <v>38.929336021496397</v>
      </c>
      <c r="AS32" s="145">
        <v>39.728697787843103</v>
      </c>
      <c r="AT32" s="145">
        <v>40.6958289605803</v>
      </c>
      <c r="AU32" s="145">
        <v>31.368098249591341</v>
      </c>
      <c r="AV32" s="145">
        <v>34.0558350026105</v>
      </c>
      <c r="AW32" s="145">
        <v>40.056547233169198</v>
      </c>
      <c r="AX32" s="157">
        <f t="shared" si="9"/>
        <v>111.00131088768627</v>
      </c>
      <c r="AY32" s="157">
        <f t="shared" si="10"/>
        <v>105.48048048537103</v>
      </c>
      <c r="AZ32" s="157">
        <f t="shared" si="0"/>
        <v>75.601776763863654</v>
      </c>
      <c r="BA32" s="157">
        <f t="shared" si="1"/>
        <v>79.275430050354871</v>
      </c>
      <c r="BB32" s="157">
        <f t="shared" si="2"/>
        <v>123.19087482705804</v>
      </c>
      <c r="BC32" s="157">
        <f t="shared" si="3"/>
        <v>132.1807955243994</v>
      </c>
      <c r="BD32" s="145">
        <f t="shared" si="11"/>
        <v>141.30181682659219</v>
      </c>
      <c r="BE32" s="145">
        <f t="shared" si="12"/>
        <v>134.09227706559261</v>
      </c>
      <c r="BF32" s="145">
        <f t="shared" si="4"/>
        <v>155.65727125033084</v>
      </c>
      <c r="BG32" s="161">
        <f t="shared" si="5"/>
        <v>103.6280538976996</v>
      </c>
      <c r="BH32" s="362">
        <f t="shared" si="6"/>
        <v>131.09815707068967</v>
      </c>
      <c r="BI32" s="157">
        <f t="shared" si="7"/>
        <v>151.69713984826657</v>
      </c>
      <c r="BJ32" s="401"/>
      <c r="BK32" s="98"/>
      <c r="BL32" s="98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98"/>
      <c r="EU32" s="98"/>
      <c r="EV32" s="98"/>
      <c r="EW32" s="98"/>
      <c r="EX32" s="98"/>
      <c r="EY32" s="98"/>
      <c r="EZ32" s="98"/>
      <c r="FA32" s="98"/>
      <c r="FB32" s="98"/>
      <c r="FC32" s="100"/>
      <c r="FD32" s="100"/>
      <c r="FE32" s="100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100"/>
      <c r="GO32" s="100"/>
      <c r="GP32" s="100"/>
      <c r="GQ32" s="100"/>
      <c r="GR32" s="100"/>
      <c r="GS32" s="100"/>
      <c r="GT32" s="100"/>
    </row>
    <row r="33" spans="1:202" s="96" customFormat="1" ht="34" customHeight="1">
      <c r="A33" s="170">
        <v>8433</v>
      </c>
      <c r="B33" s="144" t="str">
        <f>IF('1'!$A$1=1,D33,F33)</f>
        <v>машини та механізми для збирання сільськогосподарських культур</v>
      </c>
      <c r="C33" s="292">
        <v>8433</v>
      </c>
      <c r="D33" s="287" t="s">
        <v>182</v>
      </c>
      <c r="E33" s="292">
        <v>8433</v>
      </c>
      <c r="F33" s="283" t="s">
        <v>199</v>
      </c>
      <c r="G33" s="341">
        <v>9.3651043251442498</v>
      </c>
      <c r="H33" s="177">
        <v>40.752187110340991</v>
      </c>
      <c r="I33" s="177">
        <v>56.604711132190104</v>
      </c>
      <c r="J33" s="177">
        <v>15.36611525741607</v>
      </c>
      <c r="K33" s="177">
        <v>28.09274932174176</v>
      </c>
      <c r="L33" s="177">
        <v>120.69401853910699</v>
      </c>
      <c r="M33" s="177">
        <v>85.513340366978198</v>
      </c>
      <c r="N33" s="177">
        <v>38.83992290862205</v>
      </c>
      <c r="O33" s="145">
        <v>45.53109457349376</v>
      </c>
      <c r="P33" s="145">
        <v>162.4803047433634</v>
      </c>
      <c r="Q33" s="145">
        <v>98.197573000342601</v>
      </c>
      <c r="R33" s="145">
        <v>28.249609375425411</v>
      </c>
      <c r="S33" s="145">
        <v>23.164768500741658</v>
      </c>
      <c r="T33" s="145">
        <v>100.69628433200171</v>
      </c>
      <c r="U33" s="145">
        <v>73.677257249761595</v>
      </c>
      <c r="V33" s="145">
        <v>22.342812727752879</v>
      </c>
      <c r="W33" s="145">
        <v>20.605262889625401</v>
      </c>
      <c r="X33" s="145">
        <v>94.331027125898288</v>
      </c>
      <c r="Y33" s="145">
        <v>69.084764137046193</v>
      </c>
      <c r="Z33" s="145">
        <v>19.737108742312543</v>
      </c>
      <c r="AA33" s="145">
        <v>25.824236241271858</v>
      </c>
      <c r="AB33" s="145">
        <v>72.990828385469001</v>
      </c>
      <c r="AC33" s="145">
        <v>60.620258150991603</v>
      </c>
      <c r="AD33" s="145">
        <v>33.63947758881087</v>
      </c>
      <c r="AE33" s="145">
        <v>31.596176298487212</v>
      </c>
      <c r="AF33" s="145">
        <v>111.74061030440569</v>
      </c>
      <c r="AG33" s="145">
        <v>116.91174153303811</v>
      </c>
      <c r="AH33" s="145">
        <v>48.930252576685504</v>
      </c>
      <c r="AI33" s="145">
        <v>58.681104950992022</v>
      </c>
      <c r="AJ33" s="145">
        <v>54.221048374169698</v>
      </c>
      <c r="AK33" s="145">
        <v>58.232302826524503</v>
      </c>
      <c r="AL33" s="145">
        <v>25.206640665921771</v>
      </c>
      <c r="AM33" s="145">
        <v>29.032293553429561</v>
      </c>
      <c r="AN33" s="145">
        <v>72.976534281097301</v>
      </c>
      <c r="AO33" s="145">
        <v>56.090275065320199</v>
      </c>
      <c r="AP33" s="145">
        <v>17.829436258429219</v>
      </c>
      <c r="AQ33" s="145">
        <v>18.57012164255169</v>
      </c>
      <c r="AR33" s="145">
        <v>83.047753543383607</v>
      </c>
      <c r="AS33" s="145">
        <v>68.076519955211495</v>
      </c>
      <c r="AT33" s="145">
        <v>40.185424989885547</v>
      </c>
      <c r="AU33" s="145">
        <v>41.867668689113955</v>
      </c>
      <c r="AV33" s="145">
        <v>139.60844312277621</v>
      </c>
      <c r="AW33" s="145">
        <v>82.691549382324098</v>
      </c>
      <c r="AX33" s="157">
        <f t="shared" si="9"/>
        <v>169.6943951411468</v>
      </c>
      <c r="AY33" s="157">
        <f t="shared" si="10"/>
        <v>264.16766119421425</v>
      </c>
      <c r="AZ33" s="157">
        <f t="shared" si="0"/>
        <v>122.08811782509142</v>
      </c>
      <c r="BA33" s="157">
        <f t="shared" si="1"/>
        <v>273.14003113644901</v>
      </c>
      <c r="BB33" s="157">
        <f t="shared" si="2"/>
        <v>334.45858169262516</v>
      </c>
      <c r="BC33" s="157">
        <f t="shared" si="3"/>
        <v>219.88112281025784</v>
      </c>
      <c r="BD33" s="145">
        <f t="shared" si="11"/>
        <v>203.75816289488245</v>
      </c>
      <c r="BE33" s="145">
        <f t="shared" si="12"/>
        <v>193.07480036654334</v>
      </c>
      <c r="BF33" s="145">
        <f t="shared" si="4"/>
        <v>309.17878071261651</v>
      </c>
      <c r="BG33" s="161">
        <f t="shared" si="5"/>
        <v>196.34109681760799</v>
      </c>
      <c r="BH33" s="362">
        <f t="shared" si="6"/>
        <v>175.92853915827629</v>
      </c>
      <c r="BI33" s="157">
        <f t="shared" si="7"/>
        <v>209.87982013103235</v>
      </c>
      <c r="BJ33" s="401"/>
      <c r="BK33" s="98"/>
      <c r="BL33" s="98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98"/>
      <c r="EU33" s="98"/>
      <c r="EV33" s="98"/>
      <c r="EW33" s="98"/>
      <c r="EX33" s="98"/>
      <c r="EY33" s="98"/>
      <c r="EZ33" s="98"/>
      <c r="FA33" s="98"/>
      <c r="FB33" s="98"/>
      <c r="FC33" s="100"/>
      <c r="FD33" s="100"/>
      <c r="FE33" s="100"/>
      <c r="FF33" s="99"/>
      <c r="FG33" s="99" t="s">
        <v>61</v>
      </c>
      <c r="FH33" s="99"/>
      <c r="FI33" s="99" t="s">
        <v>142</v>
      </c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100"/>
      <c r="GO33" s="100"/>
      <c r="GP33" s="100"/>
      <c r="GQ33" s="100"/>
      <c r="GR33" s="100"/>
      <c r="GS33" s="100"/>
      <c r="GT33" s="100"/>
    </row>
    <row r="34" spans="1:202" s="96" customFormat="1" ht="25" customHeight="1">
      <c r="A34" s="193">
        <v>85</v>
      </c>
      <c r="B34" s="70" t="str">
        <f>IF('1'!A1=1,D34,F34)</f>
        <v>електричні машини та устаткування</v>
      </c>
      <c r="C34" s="282">
        <v>85</v>
      </c>
      <c r="D34" s="287" t="s">
        <v>54</v>
      </c>
      <c r="E34" s="282">
        <v>85</v>
      </c>
      <c r="F34" s="283" t="s">
        <v>140</v>
      </c>
      <c r="G34" s="341">
        <v>86.3970399208538</v>
      </c>
      <c r="H34" s="177">
        <v>82.56100012729749</v>
      </c>
      <c r="I34" s="177">
        <v>106.2550745142957</v>
      </c>
      <c r="J34" s="177">
        <v>117.90237842243209</v>
      </c>
      <c r="K34" s="177">
        <v>84.25755380212189</v>
      </c>
      <c r="L34" s="177">
        <v>96.874777845138709</v>
      </c>
      <c r="M34" s="177">
        <v>120.5202602257767</v>
      </c>
      <c r="N34" s="177">
        <v>151.6584853749209</v>
      </c>
      <c r="O34" s="177">
        <v>110.5136611961025</v>
      </c>
      <c r="P34" s="177">
        <v>137.43788209692221</v>
      </c>
      <c r="Q34" s="177">
        <v>183.88020292576329</v>
      </c>
      <c r="R34" s="177">
        <v>188.8161089245713</v>
      </c>
      <c r="S34" s="177">
        <v>132.50766920529131</v>
      </c>
      <c r="T34" s="177">
        <v>154.026489818877</v>
      </c>
      <c r="U34" s="177">
        <v>237.43669303990501</v>
      </c>
      <c r="V34" s="177">
        <v>307.42411830081016</v>
      </c>
      <c r="W34" s="145">
        <v>203.79849207089271</v>
      </c>
      <c r="X34" s="145">
        <v>244.47537784994512</v>
      </c>
      <c r="Y34" s="145">
        <v>375.59868848915403</v>
      </c>
      <c r="Z34" s="145">
        <v>379.07054662318603</v>
      </c>
      <c r="AA34" s="145">
        <v>288.99369766710538</v>
      </c>
      <c r="AB34" s="145">
        <v>191.2344943863074</v>
      </c>
      <c r="AC34" s="145">
        <v>288.91292154274072</v>
      </c>
      <c r="AD34" s="145">
        <v>334.14133075840198</v>
      </c>
      <c r="AE34" s="145">
        <v>215.50915582908232</v>
      </c>
      <c r="AF34" s="145">
        <v>232.0687897250132</v>
      </c>
      <c r="AG34" s="145">
        <v>259.74475682012246</v>
      </c>
      <c r="AH34" s="145">
        <v>368.213783875084</v>
      </c>
      <c r="AI34" s="145">
        <v>218.36842213448978</v>
      </c>
      <c r="AJ34" s="145">
        <v>113.1501523604357</v>
      </c>
      <c r="AK34" s="145">
        <v>186.05869158520881</v>
      </c>
      <c r="AL34" s="145">
        <v>346.31783060729185</v>
      </c>
      <c r="AM34" s="145">
        <v>278.66713913939088</v>
      </c>
      <c r="AN34" s="145">
        <v>227.25405698924118</v>
      </c>
      <c r="AO34" s="145">
        <v>220.8980592486808</v>
      </c>
      <c r="AP34" s="145">
        <v>312.734372171102</v>
      </c>
      <c r="AQ34" s="145">
        <v>277.1786967915902</v>
      </c>
      <c r="AR34" s="145">
        <v>270.3531122037067</v>
      </c>
      <c r="AS34" s="145">
        <v>336.651837415312</v>
      </c>
      <c r="AT34" s="145">
        <v>582.30674640057498</v>
      </c>
      <c r="AU34" s="145">
        <v>516.72515930253201</v>
      </c>
      <c r="AV34" s="145">
        <v>615.49283224948704</v>
      </c>
      <c r="AW34" s="145">
        <v>738.35373341229501</v>
      </c>
      <c r="AX34" s="157">
        <f t="shared" si="9"/>
        <v>884.18364641060884</v>
      </c>
      <c r="AY34" s="157">
        <f t="shared" si="10"/>
        <v>1870.5717249643142</v>
      </c>
      <c r="AZ34" s="157">
        <f t="shared" si="0"/>
        <v>393.1154929848791</v>
      </c>
      <c r="BA34" s="157">
        <f t="shared" si="1"/>
        <v>453.31107724795822</v>
      </c>
      <c r="BB34" s="157">
        <f t="shared" si="2"/>
        <v>620.64785514335927</v>
      </c>
      <c r="BC34" s="157">
        <f t="shared" si="3"/>
        <v>831.39497036488342</v>
      </c>
      <c r="BD34" s="145">
        <f t="shared" si="11"/>
        <v>1202.9431050331777</v>
      </c>
      <c r="BE34" s="145">
        <f t="shared" si="12"/>
        <v>1103.2824443545555</v>
      </c>
      <c r="BF34" s="145">
        <f t="shared" si="4"/>
        <v>1075.536486249302</v>
      </c>
      <c r="BG34" s="161">
        <f t="shared" si="5"/>
        <v>863.89509668742608</v>
      </c>
      <c r="BH34" s="362">
        <f t="shared" si="6"/>
        <v>1039.5536275484149</v>
      </c>
      <c r="BI34" s="157">
        <f t="shared" si="7"/>
        <v>1466.4903928111839</v>
      </c>
      <c r="BJ34" s="401"/>
      <c r="BK34" s="98"/>
      <c r="BL34" s="98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98"/>
      <c r="EU34" s="98"/>
      <c r="EV34" s="98"/>
      <c r="EW34" s="98"/>
      <c r="EX34" s="98"/>
      <c r="EY34" s="98"/>
      <c r="EZ34" s="98"/>
      <c r="FA34" s="98"/>
      <c r="FB34" s="98"/>
      <c r="FC34" s="100"/>
      <c r="FD34" s="100"/>
      <c r="FE34" s="100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100"/>
      <c r="GO34" s="100"/>
      <c r="GP34" s="100"/>
      <c r="GQ34" s="100"/>
      <c r="GR34" s="100"/>
      <c r="GS34" s="100"/>
      <c r="GT34" s="100"/>
    </row>
    <row r="35" spans="1:202" s="96" customFormat="1" ht="25" customHeight="1">
      <c r="A35" s="170">
        <v>8502</v>
      </c>
      <c r="B35" s="144" t="str">
        <f>IF('1'!$A$1=1,D35,F35)</f>
        <v>електрогенераторні установки</v>
      </c>
      <c r="C35" s="292">
        <v>8502</v>
      </c>
      <c r="D35" s="288" t="s">
        <v>183</v>
      </c>
      <c r="E35" s="292">
        <v>8502</v>
      </c>
      <c r="F35" s="283" t="s">
        <v>200</v>
      </c>
      <c r="G35" s="341">
        <v>2.1126429825013648</v>
      </c>
      <c r="H35" s="177">
        <v>0.92507795694734707</v>
      </c>
      <c r="I35" s="177">
        <v>1.1467063115606759</v>
      </c>
      <c r="J35" s="177">
        <v>2.8341750262120979</v>
      </c>
      <c r="K35" s="177">
        <v>2.2756398965910325</v>
      </c>
      <c r="L35" s="177">
        <v>1.6097348611673259</v>
      </c>
      <c r="M35" s="177">
        <v>7.6828045455002849</v>
      </c>
      <c r="N35" s="177">
        <v>2.6376358201018624</v>
      </c>
      <c r="O35" s="177">
        <v>1.43439653387773</v>
      </c>
      <c r="P35" s="177">
        <v>24.324059522198873</v>
      </c>
      <c r="Q35" s="177">
        <v>35.622966875773969</v>
      </c>
      <c r="R35" s="177">
        <v>7</v>
      </c>
      <c r="S35" s="177">
        <v>2.007905403974839</v>
      </c>
      <c r="T35" s="177">
        <v>6.0351133452523458</v>
      </c>
      <c r="U35" s="177">
        <v>44.011578160128167</v>
      </c>
      <c r="V35" s="177">
        <v>87</v>
      </c>
      <c r="W35" s="145">
        <v>17.866855271120198</v>
      </c>
      <c r="X35" s="145">
        <v>43.815852840946064</v>
      </c>
      <c r="Y35" s="145">
        <v>99.071226558711999</v>
      </c>
      <c r="Z35" s="145">
        <v>79.159733755395138</v>
      </c>
      <c r="AA35" s="145">
        <v>96.124011129796386</v>
      </c>
      <c r="AB35" s="145">
        <v>15.94788325942984</v>
      </c>
      <c r="AC35" s="145">
        <v>54.735634731589897</v>
      </c>
      <c r="AD35" s="145">
        <v>31.35676962325249</v>
      </c>
      <c r="AE35" s="145">
        <v>14.980705366836322</v>
      </c>
      <c r="AF35" s="145">
        <v>6.7343930400960099</v>
      </c>
      <c r="AG35" s="145">
        <v>6.1052477452997636</v>
      </c>
      <c r="AH35" s="145">
        <v>52.029988035913746</v>
      </c>
      <c r="AI35" s="145">
        <v>60.586375623367097</v>
      </c>
      <c r="AJ35" s="145">
        <v>2.7424153633326349</v>
      </c>
      <c r="AK35" s="145">
        <v>5.6808244348926999</v>
      </c>
      <c r="AL35" s="145">
        <v>102.22844109196615</v>
      </c>
      <c r="AM35" s="145">
        <v>79.030740378814897</v>
      </c>
      <c r="AN35" s="145">
        <v>20.358704278211619</v>
      </c>
      <c r="AO35" s="145">
        <v>7.4155567663458193</v>
      </c>
      <c r="AP35" s="145">
        <v>23.632808788135037</v>
      </c>
      <c r="AQ35" s="145">
        <v>28.53942155569494</v>
      </c>
      <c r="AR35" s="145">
        <v>19.380977124520669</v>
      </c>
      <c r="AS35" s="145">
        <v>63.770535397632599</v>
      </c>
      <c r="AT35" s="145">
        <v>237.10631946593489</v>
      </c>
      <c r="AU35" s="145">
        <v>241.31072592101509</v>
      </c>
      <c r="AV35" s="145">
        <v>255.24822481867409</v>
      </c>
      <c r="AW35" s="145">
        <v>361.22094451835699</v>
      </c>
      <c r="AX35" s="157">
        <f t="shared" si="9"/>
        <v>111.69093407784821</v>
      </c>
      <c r="AY35" s="157">
        <f t="shared" si="10"/>
        <v>857.77989525804617</v>
      </c>
      <c r="AZ35" s="157">
        <f t="shared" si="0"/>
        <v>7.0186022772214862</v>
      </c>
      <c r="BA35" s="157">
        <f t="shared" si="1"/>
        <v>14.205815123360505</v>
      </c>
      <c r="BB35" s="157">
        <f t="shared" si="2"/>
        <v>68.38142293185058</v>
      </c>
      <c r="BC35" s="157">
        <f t="shared" si="3"/>
        <v>139.05459690935535</v>
      </c>
      <c r="BD35" s="145">
        <f t="shared" si="11"/>
        <v>239.91366842617342</v>
      </c>
      <c r="BE35" s="145">
        <f t="shared" si="12"/>
        <v>198.16429874406862</v>
      </c>
      <c r="BF35" s="145">
        <f t="shared" si="4"/>
        <v>79.850334188145837</v>
      </c>
      <c r="BG35" s="161">
        <f t="shared" si="5"/>
        <v>171.23805651355858</v>
      </c>
      <c r="BH35" s="362">
        <f t="shared" si="6"/>
        <v>130.43781021150738</v>
      </c>
      <c r="BI35" s="157">
        <f t="shared" si="7"/>
        <v>348.79725354378309</v>
      </c>
      <c r="BJ35" s="401"/>
      <c r="BK35" s="98"/>
      <c r="BL35" s="98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98"/>
      <c r="EU35" s="98"/>
      <c r="EV35" s="98"/>
      <c r="EW35" s="98"/>
      <c r="EX35" s="98"/>
      <c r="EY35" s="98"/>
      <c r="EZ35" s="98"/>
      <c r="FA35" s="98"/>
      <c r="FB35" s="98"/>
      <c r="FC35" s="100"/>
      <c r="FD35" s="100"/>
      <c r="FE35" s="100"/>
      <c r="FF35" s="99"/>
      <c r="FG35" s="99" t="s">
        <v>207</v>
      </c>
      <c r="FH35" s="99"/>
      <c r="FI35" s="99" t="s">
        <v>210</v>
      </c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100"/>
      <c r="GO35" s="100"/>
      <c r="GP35" s="100"/>
      <c r="GQ35" s="100"/>
      <c r="GR35" s="100"/>
      <c r="GS35" s="100"/>
      <c r="GT35" s="100"/>
    </row>
    <row r="36" spans="1:202" s="96" customFormat="1" ht="25" customHeight="1">
      <c r="A36" s="170">
        <v>8528</v>
      </c>
      <c r="B36" s="144" t="str">
        <f>IF('1'!$A$1=1,D36,F36)</f>
        <v>монітори та проектори</v>
      </c>
      <c r="C36" s="292">
        <v>8528</v>
      </c>
      <c r="D36" s="288" t="s">
        <v>184</v>
      </c>
      <c r="E36" s="292">
        <v>8528</v>
      </c>
      <c r="F36" s="283" t="s">
        <v>202</v>
      </c>
      <c r="G36" s="341">
        <v>1.5846010730803199</v>
      </c>
      <c r="H36" s="177">
        <v>0.88262121321556797</v>
      </c>
      <c r="I36" s="177">
        <v>1.3507949150665719</v>
      </c>
      <c r="J36" s="177">
        <v>5.2653771484688328</v>
      </c>
      <c r="K36" s="177">
        <v>1.5412436372416789</v>
      </c>
      <c r="L36" s="177">
        <v>1.202041575970082</v>
      </c>
      <c r="M36" s="177">
        <v>2.3445243731422112</v>
      </c>
      <c r="N36" s="177">
        <v>3.66379738065302</v>
      </c>
      <c r="O36" s="177">
        <v>1.1332454046374021</v>
      </c>
      <c r="P36" s="177">
        <v>1.323771534434544</v>
      </c>
      <c r="Q36" s="177">
        <v>2.0875055797236293</v>
      </c>
      <c r="R36" s="177">
        <v>5.7370264656991488</v>
      </c>
      <c r="S36" s="177">
        <v>1.4683666386186551</v>
      </c>
      <c r="T36" s="177">
        <v>1.398791953156806</v>
      </c>
      <c r="U36" s="177">
        <v>2</v>
      </c>
      <c r="V36" s="177">
        <v>3</v>
      </c>
      <c r="W36" s="145">
        <v>1</v>
      </c>
      <c r="X36" s="145">
        <v>1</v>
      </c>
      <c r="Y36" s="145">
        <v>15</v>
      </c>
      <c r="Z36" s="145">
        <v>37</v>
      </c>
      <c r="AA36" s="145">
        <v>17</v>
      </c>
      <c r="AB36" s="145">
        <v>25</v>
      </c>
      <c r="AC36" s="145">
        <v>29.581318682864563</v>
      </c>
      <c r="AD36" s="145">
        <v>52.796430676224695</v>
      </c>
      <c r="AE36" s="145">
        <v>25.925821003413311</v>
      </c>
      <c r="AF36" s="145">
        <v>18.889286009141482</v>
      </c>
      <c r="AG36" s="145">
        <v>22.842040307542629</v>
      </c>
      <c r="AH36" s="145">
        <v>49.232799007544898</v>
      </c>
      <c r="AI36" s="145">
        <v>17.655092646590699</v>
      </c>
      <c r="AJ36" s="145">
        <v>2.4736174315625901</v>
      </c>
      <c r="AK36" s="145">
        <v>13.24032896077928</v>
      </c>
      <c r="AL36" s="145">
        <v>20.860473430415428</v>
      </c>
      <c r="AM36" s="145">
        <v>10.24011767156618</v>
      </c>
      <c r="AN36" s="145">
        <v>13.135133486506589</v>
      </c>
      <c r="AO36" s="145">
        <v>14.46251354989953</v>
      </c>
      <c r="AP36" s="145">
        <v>29.416874289697681</v>
      </c>
      <c r="AQ36" s="145">
        <v>11.33314457995515</v>
      </c>
      <c r="AR36" s="145">
        <v>12.232092221957942</v>
      </c>
      <c r="AS36" s="145">
        <v>15.200220411603681</v>
      </c>
      <c r="AT36" s="145">
        <v>27.267600248773533</v>
      </c>
      <c r="AU36" s="145">
        <v>13.37560696872638</v>
      </c>
      <c r="AV36" s="145">
        <v>12.801599547412319</v>
      </c>
      <c r="AW36" s="145">
        <v>14.82649232686158</v>
      </c>
      <c r="AX36" s="157">
        <f t="shared" si="9"/>
        <v>38.765457213516768</v>
      </c>
      <c r="AY36" s="157">
        <f t="shared" si="10"/>
        <v>41.003698843000279</v>
      </c>
      <c r="AZ36" s="157">
        <f t="shared" si="0"/>
        <v>9.083394349831293</v>
      </c>
      <c r="BA36" s="157">
        <f t="shared" si="1"/>
        <v>8.7516069670069925</v>
      </c>
      <c r="BB36" s="157">
        <f t="shared" si="2"/>
        <v>10.281548984494723</v>
      </c>
      <c r="BC36" s="157">
        <f t="shared" si="3"/>
        <v>7.8671585917754614</v>
      </c>
      <c r="BD36" s="145">
        <f t="shared" si="11"/>
        <v>54</v>
      </c>
      <c r="BE36" s="145">
        <f t="shared" si="12"/>
        <v>124.37774935908925</v>
      </c>
      <c r="BF36" s="145">
        <f t="shared" si="4"/>
        <v>116.88994632764232</v>
      </c>
      <c r="BG36" s="161">
        <f t="shared" si="5"/>
        <v>54.229512469347995</v>
      </c>
      <c r="BH36" s="362">
        <f t="shared" si="6"/>
        <v>67.254638997669986</v>
      </c>
      <c r="BI36" s="157">
        <f t="shared" si="7"/>
        <v>66.033057462290301</v>
      </c>
      <c r="BJ36" s="401"/>
      <c r="BK36" s="98"/>
      <c r="BL36" s="98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98"/>
      <c r="EU36" s="98"/>
      <c r="EV36" s="98"/>
      <c r="EW36" s="98"/>
      <c r="EX36" s="98"/>
      <c r="EY36" s="98"/>
      <c r="EZ36" s="98"/>
      <c r="FA36" s="98"/>
      <c r="FB36" s="98"/>
      <c r="FC36" s="100"/>
      <c r="FD36" s="100"/>
      <c r="FE36" s="100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100"/>
      <c r="GO36" s="100"/>
      <c r="GP36" s="100"/>
      <c r="GQ36" s="100"/>
      <c r="GR36" s="100"/>
      <c r="GS36" s="100"/>
      <c r="GT36" s="100"/>
    </row>
    <row r="37" spans="1:202" s="96" customFormat="1" ht="24" customHeight="1">
      <c r="A37" s="193">
        <v>87</v>
      </c>
      <c r="B37" s="70" t="str">
        <f>IF('1'!A1=1,D37,F37)</f>
        <v>наземні транспортні засоби</v>
      </c>
      <c r="C37" s="282">
        <v>87</v>
      </c>
      <c r="D37" s="287" t="s">
        <v>49</v>
      </c>
      <c r="E37" s="282">
        <v>87</v>
      </c>
      <c r="F37" s="283" t="s">
        <v>141</v>
      </c>
      <c r="G37" s="341">
        <v>117.86109807829291</v>
      </c>
      <c r="H37" s="177">
        <v>149.1289489399571</v>
      </c>
      <c r="I37" s="177">
        <v>195.80452743897482</v>
      </c>
      <c r="J37" s="177">
        <v>224.48438841992001</v>
      </c>
      <c r="K37" s="177">
        <v>248.8781483031637</v>
      </c>
      <c r="L37" s="177">
        <v>267.9974260768675</v>
      </c>
      <c r="M37" s="177">
        <v>292.62869222802601</v>
      </c>
      <c r="N37" s="177">
        <v>399.91690583934792</v>
      </c>
      <c r="O37" s="177">
        <v>424.2713389609338</v>
      </c>
      <c r="P37" s="177">
        <v>471.59234254839504</v>
      </c>
      <c r="Q37" s="177">
        <v>452.44635421758096</v>
      </c>
      <c r="R37" s="177">
        <v>434.45083115980702</v>
      </c>
      <c r="S37" s="177">
        <v>372.0988699516484</v>
      </c>
      <c r="T37" s="177">
        <v>427.58880183435201</v>
      </c>
      <c r="U37" s="177">
        <v>446.92807025693401</v>
      </c>
      <c r="V37" s="177">
        <v>548.52481504043203</v>
      </c>
      <c r="W37" s="145">
        <v>787.95483323400595</v>
      </c>
      <c r="X37" s="145">
        <v>578.88729976861896</v>
      </c>
      <c r="Y37" s="145">
        <v>688.08020587915394</v>
      </c>
      <c r="Z37" s="145">
        <v>743.47152028876098</v>
      </c>
      <c r="AA37" s="145">
        <v>551.77933682723904</v>
      </c>
      <c r="AB37" s="145">
        <v>349.11241055200719</v>
      </c>
      <c r="AC37" s="145">
        <v>657.86875861204499</v>
      </c>
      <c r="AD37" s="145">
        <v>658.33186727108205</v>
      </c>
      <c r="AE37" s="145">
        <v>587.72717874534897</v>
      </c>
      <c r="AF37" s="145">
        <v>717.87267550151091</v>
      </c>
      <c r="AG37" s="145">
        <v>691.61353105536898</v>
      </c>
      <c r="AH37" s="145">
        <v>766.14112968665609</v>
      </c>
      <c r="AI37" s="145">
        <v>383.14454757359545</v>
      </c>
      <c r="AJ37" s="145">
        <v>1045.439859166268</v>
      </c>
      <c r="AK37" s="145">
        <v>660.22082408872404</v>
      </c>
      <c r="AL37" s="145">
        <v>707.567150082534</v>
      </c>
      <c r="AM37" s="145">
        <v>689.65732018626898</v>
      </c>
      <c r="AN37" s="145">
        <v>830.45037275561799</v>
      </c>
      <c r="AO37" s="145">
        <v>874.15313566777706</v>
      </c>
      <c r="AP37" s="145">
        <v>995.27912609941598</v>
      </c>
      <c r="AQ37" s="145">
        <v>859.15681921541795</v>
      </c>
      <c r="AR37" s="145">
        <v>893.49712363574702</v>
      </c>
      <c r="AS37" s="145">
        <v>734.31522474920394</v>
      </c>
      <c r="AT37" s="145">
        <v>944.38069768085404</v>
      </c>
      <c r="AU37" s="145">
        <v>878.28443865182101</v>
      </c>
      <c r="AV37" s="145">
        <v>937.19780977754601</v>
      </c>
      <c r="AW37" s="145">
        <v>903.95801600400603</v>
      </c>
      <c r="AX37" s="157">
        <f t="shared" si="9"/>
        <v>2486.969167600369</v>
      </c>
      <c r="AY37" s="157">
        <f t="shared" si="10"/>
        <v>2719.4402644333732</v>
      </c>
      <c r="AZ37" s="157">
        <f t="shared" si="0"/>
        <v>687.27896287714486</v>
      </c>
      <c r="BA37" s="157">
        <f t="shared" si="1"/>
        <v>1209.4211724474051</v>
      </c>
      <c r="BB37" s="157">
        <f t="shared" si="2"/>
        <v>1782.7608668867169</v>
      </c>
      <c r="BC37" s="157">
        <f t="shared" si="3"/>
        <v>1795.1405570833665</v>
      </c>
      <c r="BD37" s="145">
        <f t="shared" si="11"/>
        <v>2798.3938591705401</v>
      </c>
      <c r="BE37" s="145">
        <f t="shared" si="12"/>
        <v>2217.0923732623733</v>
      </c>
      <c r="BF37" s="145">
        <f t="shared" si="4"/>
        <v>2763.3545149888851</v>
      </c>
      <c r="BG37" s="161">
        <f>AI37+AJ37+AK37+AL37</f>
        <v>2796.3723809111216</v>
      </c>
      <c r="BH37" s="362">
        <f t="shared" si="6"/>
        <v>3389.5399547090797</v>
      </c>
      <c r="BI37" s="157">
        <f t="shared" si="7"/>
        <v>3431.3498652812232</v>
      </c>
      <c r="BJ37" s="401"/>
      <c r="BK37" s="98"/>
      <c r="BL37" s="98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98"/>
      <c r="EU37" s="98"/>
      <c r="EV37" s="98"/>
      <c r="EW37" s="98"/>
      <c r="EX37" s="98"/>
      <c r="EY37" s="98"/>
      <c r="EZ37" s="98"/>
      <c r="FA37" s="98"/>
      <c r="FB37" s="98"/>
      <c r="FC37" s="100"/>
      <c r="FD37" s="100"/>
      <c r="FE37" s="100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100"/>
      <c r="GO37" s="100"/>
      <c r="GP37" s="100"/>
      <c r="GQ37" s="100"/>
      <c r="GR37" s="100"/>
      <c r="GS37" s="100"/>
      <c r="GT37" s="100"/>
    </row>
    <row r="38" spans="1:202" s="96" customFormat="1" ht="24" customHeight="1">
      <c r="A38" s="171">
        <v>8703</v>
      </c>
      <c r="B38" s="207" t="str">
        <f>IF('1'!$A$1=1,D38,F38)</f>
        <v>легкові автомобілі</v>
      </c>
      <c r="C38" s="293">
        <v>8703</v>
      </c>
      <c r="D38" s="335" t="s">
        <v>185</v>
      </c>
      <c r="E38" s="293">
        <v>8703</v>
      </c>
      <c r="F38" s="294" t="s">
        <v>201</v>
      </c>
      <c r="G38" s="343">
        <v>60.808478823805501</v>
      </c>
      <c r="H38" s="179">
        <v>74.124097985280699</v>
      </c>
      <c r="I38" s="179">
        <v>89.969432118324804</v>
      </c>
      <c r="J38" s="179">
        <v>105.71709975223069</v>
      </c>
      <c r="K38" s="179">
        <v>122.45000042856279</v>
      </c>
      <c r="L38" s="179">
        <v>133.99449361317892</v>
      </c>
      <c r="M38" s="179">
        <v>142.04618370928438</v>
      </c>
      <c r="N38" s="179">
        <v>227.1053623564332</v>
      </c>
      <c r="O38" s="179">
        <v>219.23865430003559</v>
      </c>
      <c r="P38" s="179">
        <v>250.52424468182639</v>
      </c>
      <c r="Q38" s="179">
        <v>243.25541878192564</v>
      </c>
      <c r="R38" s="179">
        <v>236.87462425930121</v>
      </c>
      <c r="S38" s="179">
        <v>179.31895635153489</v>
      </c>
      <c r="T38" s="179">
        <v>209.75719292270082</v>
      </c>
      <c r="U38" s="179">
        <v>242.28465199912159</v>
      </c>
      <c r="V38" s="179">
        <v>339.69474980671521</v>
      </c>
      <c r="W38" s="147">
        <v>576.10437854192105</v>
      </c>
      <c r="X38" s="147">
        <v>327.182365779919</v>
      </c>
      <c r="Y38" s="147">
        <v>419.86742273866901</v>
      </c>
      <c r="Z38" s="147">
        <v>458.42150516653498</v>
      </c>
      <c r="AA38" s="147">
        <v>362.80523498246112</v>
      </c>
      <c r="AB38" s="147">
        <v>206.40647514215729</v>
      </c>
      <c r="AC38" s="147">
        <v>400.66130104082401</v>
      </c>
      <c r="AD38" s="147">
        <v>418.31963381651997</v>
      </c>
      <c r="AE38" s="147">
        <v>359.21484072977279</v>
      </c>
      <c r="AF38" s="147">
        <v>425.40629402772402</v>
      </c>
      <c r="AG38" s="147">
        <v>431.34561690180703</v>
      </c>
      <c r="AH38" s="147">
        <v>467.74741568201603</v>
      </c>
      <c r="AI38" s="147">
        <v>210.88586114235713</v>
      </c>
      <c r="AJ38" s="147">
        <v>732.72343391555432</v>
      </c>
      <c r="AK38" s="147">
        <v>224.5884777478372</v>
      </c>
      <c r="AL38" s="147">
        <v>233.95593370295171</v>
      </c>
      <c r="AM38" s="147">
        <v>287.0175646527257</v>
      </c>
      <c r="AN38" s="147">
        <v>419.19651942645601</v>
      </c>
      <c r="AO38" s="147">
        <v>471.10823790374099</v>
      </c>
      <c r="AP38" s="147">
        <v>505.609539022592</v>
      </c>
      <c r="AQ38" s="147">
        <v>437.004117530597</v>
      </c>
      <c r="AR38" s="147">
        <v>434.85858064930096</v>
      </c>
      <c r="AS38" s="147">
        <v>394.145354293465</v>
      </c>
      <c r="AT38" s="147">
        <v>477.65917384359898</v>
      </c>
      <c r="AU38" s="147">
        <v>524.53097814789203</v>
      </c>
      <c r="AV38" s="147">
        <v>549.15505697427</v>
      </c>
      <c r="AW38" s="147">
        <v>529.39121620837102</v>
      </c>
      <c r="AX38" s="211">
        <f t="shared" si="9"/>
        <v>1266.008052473363</v>
      </c>
      <c r="AY38" s="211">
        <f t="shared" si="10"/>
        <v>1603.0772513305333</v>
      </c>
      <c r="AZ38" s="211">
        <f t="shared" si="0"/>
        <v>330.61910867964167</v>
      </c>
      <c r="BA38" s="211">
        <f t="shared" si="1"/>
        <v>625.5960401074592</v>
      </c>
      <c r="BB38" s="211">
        <f t="shared" si="2"/>
        <v>949.89294202308884</v>
      </c>
      <c r="BC38" s="211">
        <f t="shared" si="3"/>
        <v>971.05555108007252</v>
      </c>
      <c r="BD38" s="147">
        <f t="shared" si="11"/>
        <v>1781.5756722270439</v>
      </c>
      <c r="BE38" s="147">
        <f t="shared" si="12"/>
        <v>1388.1926449819625</v>
      </c>
      <c r="BF38" s="147">
        <f t="shared" si="4"/>
        <v>1683.7141673413198</v>
      </c>
      <c r="BG38" s="345">
        <f t="shared" si="5"/>
        <v>1402.1537065087005</v>
      </c>
      <c r="BH38" s="363">
        <f t="shared" si="6"/>
        <v>1682.9318610055147</v>
      </c>
      <c r="BI38" s="211">
        <f t="shared" si="7"/>
        <v>1743.6672263169621</v>
      </c>
      <c r="BJ38" s="401"/>
      <c r="BK38" s="98"/>
      <c r="BL38" s="98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98"/>
      <c r="EU38" s="98"/>
      <c r="EV38" s="98"/>
      <c r="EW38" s="98"/>
      <c r="EX38" s="98"/>
      <c r="EY38" s="98"/>
      <c r="EZ38" s="98"/>
      <c r="FA38" s="98"/>
      <c r="FB38" s="98"/>
      <c r="FC38" s="100"/>
      <c r="FD38" s="100"/>
      <c r="FE38" s="100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100"/>
      <c r="GO38" s="100"/>
      <c r="GP38" s="100"/>
      <c r="GQ38" s="100"/>
      <c r="GR38" s="100"/>
      <c r="GS38" s="100"/>
      <c r="GT38" s="100"/>
    </row>
    <row r="39" spans="1:202" ht="17" customHeight="1">
      <c r="A39" s="14" t="str">
        <f>IF('1'!A1=1,C39,E39)</f>
        <v xml:space="preserve"> *За даними Державної служби статистики України</v>
      </c>
      <c r="C39" s="252" t="s">
        <v>163</v>
      </c>
      <c r="D39" s="236"/>
      <c r="E39" s="259" t="s">
        <v>164</v>
      </c>
      <c r="F39" s="236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I39" s="95"/>
    </row>
    <row r="40" spans="1:202">
      <c r="A40" s="12" t="str">
        <f>IF('1'!A1=1,C40,E40)</f>
        <v>Примітки:</v>
      </c>
      <c r="B40" s="94"/>
      <c r="C40" s="260" t="s">
        <v>170</v>
      </c>
      <c r="D40" s="295"/>
      <c r="E40" s="262" t="s">
        <v>171</v>
      </c>
      <c r="F40" s="2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I40" s="95"/>
    </row>
    <row r="41" spans="1:202" ht="21" customHeight="1">
      <c r="A41" s="51" t="str">
        <f>IF('1'!A1=1,C41,E41)</f>
        <v xml:space="preserve"> З 2014 року дані подаються без урахування тимчасово окупованої російською федерацією території України.</v>
      </c>
      <c r="B41" s="39"/>
      <c r="C41" s="403" t="s">
        <v>337</v>
      </c>
      <c r="D41" s="404"/>
      <c r="E41" s="403" t="s">
        <v>336</v>
      </c>
      <c r="F41" s="404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I41" s="42"/>
    </row>
    <row r="42" spans="1:202" ht="22.75" customHeight="1">
      <c r="A42" s="142" t="str">
        <f>IF('1'!$A$1=1,C42,F42)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2" s="405" t="s">
        <v>213</v>
      </c>
      <c r="D42" s="406"/>
      <c r="E42" s="405"/>
      <c r="F42" s="405" t="s">
        <v>214</v>
      </c>
    </row>
    <row r="43" spans="1:202" ht="15.65" customHeight="1">
      <c r="A43" s="14" t="str">
        <f>IF('1'!$A$1=1,C43,F43)</f>
        <v xml:space="preserve">  В окремих випадках сума складових може не дорівнювати підсумку у зв’язку з округленням даних.</v>
      </c>
      <c r="C43" s="407" t="s">
        <v>261</v>
      </c>
      <c r="D43" s="408"/>
      <c r="E43" s="408"/>
      <c r="F43" s="407" t="s">
        <v>230</v>
      </c>
    </row>
  </sheetData>
  <mergeCells count="23">
    <mergeCell ref="BI5:BI6"/>
    <mergeCell ref="AQ5:AT5"/>
    <mergeCell ref="BH5:BH6"/>
    <mergeCell ref="A5:A6"/>
    <mergeCell ref="B5:B6"/>
    <mergeCell ref="C5:C6"/>
    <mergeCell ref="D5:D6"/>
    <mergeCell ref="E5:E6"/>
    <mergeCell ref="AA5:AD5"/>
    <mergeCell ref="F5:F6"/>
    <mergeCell ref="S5:V5"/>
    <mergeCell ref="W5:Z5"/>
    <mergeCell ref="BG5:BG6"/>
    <mergeCell ref="BD5:BD6"/>
    <mergeCell ref="BE5:BE6"/>
    <mergeCell ref="BF5:BF6"/>
    <mergeCell ref="AI5:AL5"/>
    <mergeCell ref="AZ5:AZ6"/>
    <mergeCell ref="BA5:BA6"/>
    <mergeCell ref="BB5:BB6"/>
    <mergeCell ref="BC5:BC6"/>
    <mergeCell ref="AM5:AP5"/>
    <mergeCell ref="AU5:AW5"/>
  </mergeCells>
  <phoneticPr fontId="46" type="noConversion"/>
  <hyperlinks>
    <hyperlink ref="A1" location="'1'!A1" display="до змісту"/>
  </hyperlinks>
  <printOptions horizontalCentered="1" verticalCentered="1"/>
  <pageMargins left="0.15748031496062992" right="0.15748031496062992" top="0.35433070866141736" bottom="0.23622047244094491" header="0.23622047244094491" footer="0.23622047244094491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5</vt:i4>
      </vt:variant>
    </vt:vector>
  </HeadingPairs>
  <TitlesOfParts>
    <vt:vector size="10" baseType="lpstr">
      <vt:lpstr>1</vt:lpstr>
      <vt:lpstr>1.1</vt:lpstr>
      <vt:lpstr>1.2 </vt:lpstr>
      <vt:lpstr>1.3</vt:lpstr>
      <vt:lpstr>1.4</vt:lpstr>
      <vt:lpstr>'1'!Область_друку</vt:lpstr>
      <vt:lpstr>'1.1'!Область_друку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2025-12-24T09:09:53Z</cp:lastPrinted>
  <dcterms:created xsi:type="dcterms:W3CDTF">2015-06-23T07:50:05Z</dcterms:created>
  <dcterms:modified xsi:type="dcterms:W3CDTF">2025-12-30T11:30:47Z</dcterms:modified>
</cp:coreProperties>
</file>