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UsersNBU\007651\Documents\!007651_брати цю\2025\сайт 2 кв 2025 разраб\сайт єс_торг 2кв 2025 ,брать\грн\"/>
    </mc:Choice>
  </mc:AlternateContent>
  <bookViews>
    <workbookView xWindow="0" yWindow="0" windowWidth="19200" windowHeight="6890" tabRatio="307"/>
  </bookViews>
  <sheets>
    <sheet name="1" sheetId="3" r:id="rId1"/>
    <sheet name="1.1" sheetId="10" r:id="rId2"/>
    <sheet name="1.2" sheetId="11" state="hidden" r:id="rId3"/>
    <sheet name="1.2 " sheetId="15" r:id="rId4"/>
    <sheet name="1.3" sheetId="12" r:id="rId5"/>
    <sheet name="1.4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>#REF!</definedName>
    <definedName name="__tab07" localSheetId="3">#REF!</definedName>
    <definedName name="__tab07">#REF!</definedName>
    <definedName name="__Tab1" localSheetId="3">#REF!</definedName>
    <definedName name="__Tab1">#REF!</definedName>
    <definedName name="__UKR1" localSheetId="3">#REF!</definedName>
    <definedName name="__UKR1">#REF!</definedName>
    <definedName name="__UKR2" localSheetId="3">#REF!</definedName>
    <definedName name="__UKR2">#REF!</definedName>
    <definedName name="__UKR3" localSheetId="3">#REF!</definedName>
    <definedName name="__UKR3">#REF!</definedName>
    <definedName name="_tab06" localSheetId="3">#REF!</definedName>
    <definedName name="_tab06">#REF!</definedName>
    <definedName name="_tab07" localSheetId="3">#REF!</definedName>
    <definedName name="_tab07">#REF!</definedName>
    <definedName name="_Tab1" localSheetId="3">#REF!</definedName>
    <definedName name="_Tab1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 localSheetId="5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>#REF!</definedName>
    <definedName name="Range_InValidResultsStart" localSheetId="3">#REF!</definedName>
    <definedName name="Range_InValidResultsStart">#REF!</definedName>
    <definedName name="Range_NumberofFailuresStart" localSheetId="3">#REF!</definedName>
    <definedName name="Range_NumberofFailuresStart">#REF!</definedName>
    <definedName name="Range_ReportFormName" localSheetId="3">#REF!</definedName>
    <definedName name="Range_ReportFormName">#REF!</definedName>
    <definedName name="Range_ValidationResultsStart" localSheetId="3">#REF!</definedName>
    <definedName name="Range_ValidationResultsStart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 localSheetId="5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 localSheetId="5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'1'!$B$1:$K$37</definedName>
    <definedName name="_xlnm.Print_Area" localSheetId="1">'1.1'!$A$2:$P$41</definedName>
    <definedName name="_xlnm.Print_Area" localSheetId="2">'1.2'!$A$2:$AW$38</definedName>
    <definedName name="_xlnm.Print_Area" localSheetId="3">'1.2 '!$A$2:$P$41</definedName>
    <definedName name="_xlnm.Print_Area" localSheetId="4">'1.3'!$A$2:$P$40</definedName>
    <definedName name="_xlnm.Print_Area" localSheetId="5">'1.4'!$A$2:$P$43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3" i="13" l="1"/>
  <c r="A40" i="12"/>
  <c r="A41" i="15"/>
  <c r="A41" i="10" l="1"/>
  <c r="B15" i="3" l="1"/>
  <c r="B9" i="3"/>
  <c r="A4" i="15" l="1"/>
  <c r="A4" i="10"/>
  <c r="A4" i="13"/>
  <c r="A4" i="12" l="1"/>
  <c r="A39" i="10" l="1"/>
  <c r="B21" i="13" l="1"/>
  <c r="A3" i="13" l="1"/>
  <c r="B15" i="12" l="1"/>
  <c r="B7" i="13" l="1"/>
  <c r="B7" i="10" l="1"/>
  <c r="B38" i="13" l="1"/>
  <c r="B36" i="13"/>
  <c r="B35" i="13"/>
  <c r="B33" i="13"/>
  <c r="B32" i="13"/>
  <c r="B17" i="12"/>
  <c r="B14" i="12"/>
  <c r="B13" i="12"/>
  <c r="B11" i="12"/>
  <c r="B10" i="12"/>
  <c r="B7" i="12" l="1"/>
  <c r="A2" i="13"/>
  <c r="A2" i="12"/>
  <c r="A37" i="15"/>
  <c r="A2" i="10"/>
  <c r="A2" i="15"/>
  <c r="B8" i="15" l="1"/>
  <c r="B7" i="15"/>
  <c r="B8" i="10" l="1"/>
  <c r="A42" i="13" l="1"/>
  <c r="A39" i="12"/>
  <c r="A40" i="15"/>
  <c r="A40" i="10"/>
  <c r="A38" i="10" l="1"/>
  <c r="B36" i="10" l="1"/>
  <c r="A37" i="10" l="1"/>
  <c r="B3" i="3" l="1"/>
  <c r="B2" i="3"/>
  <c r="A1" i="15" l="1"/>
  <c r="A39" i="15"/>
  <c r="A38" i="15"/>
  <c r="B35" i="15"/>
  <c r="B32" i="15"/>
  <c r="B31" i="15"/>
  <c r="B33" i="15"/>
  <c r="B34" i="15"/>
  <c r="B30" i="15"/>
  <c r="B26" i="15"/>
  <c r="B29" i="15"/>
  <c r="B25" i="15"/>
  <c r="B27" i="15"/>
  <c r="B13" i="15"/>
  <c r="B28" i="15"/>
  <c r="B14" i="15"/>
  <c r="B17" i="15"/>
  <c r="B22" i="15"/>
  <c r="B15" i="15"/>
  <c r="B24" i="15"/>
  <c r="B23" i="15"/>
  <c r="B21" i="15"/>
  <c r="B19" i="15"/>
  <c r="B18" i="15"/>
  <c r="B20" i="15"/>
  <c r="B12" i="15"/>
  <c r="B36" i="15"/>
  <c r="B11" i="15"/>
  <c r="B16" i="15"/>
  <c r="B9" i="15"/>
  <c r="B10" i="15"/>
  <c r="B5" i="15"/>
  <c r="A5" i="15"/>
  <c r="A3" i="15"/>
  <c r="A2" i="11" l="1"/>
  <c r="AV8" i="11" l="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7" i="11"/>
  <c r="AJ9" i="11"/>
  <c r="AJ10" i="11"/>
  <c r="AJ11" i="11"/>
  <c r="AJ12" i="11"/>
  <c r="AJ13" i="11"/>
  <c r="AJ14" i="11"/>
  <c r="AJ15" i="11"/>
  <c r="AW15" i="11" s="1"/>
  <c r="AJ16" i="11"/>
  <c r="AJ17" i="11"/>
  <c r="AJ18" i="11"/>
  <c r="AJ19" i="11"/>
  <c r="AW19" i="11" s="1"/>
  <c r="AJ20" i="11"/>
  <c r="AJ21" i="11"/>
  <c r="AJ22" i="11"/>
  <c r="AJ23" i="11"/>
  <c r="AJ24" i="11"/>
  <c r="AJ25" i="11"/>
  <c r="AJ26" i="11"/>
  <c r="AJ27" i="11"/>
  <c r="AJ28" i="11"/>
  <c r="AJ29" i="11"/>
  <c r="AJ30" i="11"/>
  <c r="AJ31" i="11"/>
  <c r="AJ32" i="11"/>
  <c r="AJ35" i="11"/>
  <c r="AJ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W25" i="11" s="1"/>
  <c r="AI26" i="11"/>
  <c r="AI27" i="11"/>
  <c r="AI28" i="11"/>
  <c r="AI29" i="11"/>
  <c r="AW29" i="11" s="1"/>
  <c r="AI30" i="11"/>
  <c r="AI31" i="11"/>
  <c r="AI32" i="11"/>
  <c r="AI35" i="11"/>
  <c r="AI8" i="11"/>
  <c r="AJ7" i="11"/>
  <c r="AI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7" i="11"/>
  <c r="A38" i="11"/>
  <c r="AW33" i="11"/>
  <c r="AW8" i="11"/>
  <c r="AW9" i="11"/>
  <c r="AW10" i="11"/>
  <c r="AW14" i="11"/>
  <c r="AW17" i="11"/>
  <c r="AW12" i="11"/>
  <c r="AW16" i="11"/>
  <c r="AW18" i="11"/>
  <c r="AW22" i="11"/>
  <c r="AW24" i="11"/>
  <c r="AW26" i="11"/>
  <c r="AW28" i="11"/>
  <c r="AW30" i="11"/>
  <c r="AW31" i="11"/>
  <c r="AW32" i="11"/>
  <c r="AW34" i="11"/>
  <c r="AT8" i="11"/>
  <c r="AT9" i="11"/>
  <c r="AT11" i="11"/>
  <c r="AT10" i="11"/>
  <c r="AT13" i="11"/>
  <c r="AT15" i="11"/>
  <c r="AT14" i="11"/>
  <c r="AT17" i="11"/>
  <c r="AT12" i="11"/>
  <c r="AT19" i="11"/>
  <c r="AT16" i="11"/>
  <c r="AT20" i="11"/>
  <c r="AT18" i="11"/>
  <c r="AT21" i="11"/>
  <c r="AT22" i="11"/>
  <c r="AT25" i="11"/>
  <c r="AT23" i="11"/>
  <c r="AT24" i="11"/>
  <c r="AT26" i="11"/>
  <c r="AT27" i="11"/>
  <c r="AT28" i="11"/>
  <c r="AT29" i="11"/>
  <c r="AT30" i="11"/>
  <c r="AT31" i="11"/>
  <c r="AT32" i="11"/>
  <c r="AT34" i="11"/>
  <c r="AT33" i="11"/>
  <c r="AT35" i="11"/>
  <c r="AT7" i="11"/>
  <c r="AK4" i="11"/>
  <c r="A41" i="13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8" i="12"/>
  <c r="A37" i="12"/>
  <c r="A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6" i="12"/>
  <c r="B12" i="12"/>
  <c r="B9" i="12"/>
  <c r="B8" i="12"/>
  <c r="B5" i="12"/>
  <c r="A5" i="12"/>
  <c r="A3" i="12"/>
  <c r="A37" i="11"/>
  <c r="A36" i="11"/>
  <c r="B35" i="11"/>
  <c r="B33" i="11"/>
  <c r="B34" i="11"/>
  <c r="B32" i="11"/>
  <c r="B31" i="11"/>
  <c r="B30" i="11"/>
  <c r="B29" i="11"/>
  <c r="B28" i="11"/>
  <c r="B27" i="11"/>
  <c r="B26" i="11"/>
  <c r="B24" i="11"/>
  <c r="B23" i="11"/>
  <c r="B25" i="11"/>
  <c r="B22" i="11"/>
  <c r="B21" i="11"/>
  <c r="B18" i="11"/>
  <c r="B20" i="11"/>
  <c r="B16" i="11"/>
  <c r="B19" i="11"/>
  <c r="B12" i="11"/>
  <c r="B17" i="11"/>
  <c r="B14" i="11"/>
  <c r="B15" i="11"/>
  <c r="B13" i="11"/>
  <c r="B10" i="11"/>
  <c r="B11" i="11"/>
  <c r="B9" i="11"/>
  <c r="B8" i="11"/>
  <c r="B7" i="11"/>
  <c r="B5" i="11"/>
  <c r="A5" i="11"/>
  <c r="A4" i="11"/>
  <c r="A3" i="11"/>
  <c r="A1" i="13"/>
  <c r="A1" i="12"/>
  <c r="A1" i="11"/>
  <c r="B35" i="10"/>
  <c r="B31" i="10"/>
  <c r="B33" i="10"/>
  <c r="B30" i="10"/>
  <c r="B34" i="10"/>
  <c r="B32" i="10"/>
  <c r="B28" i="10"/>
  <c r="B26" i="10"/>
  <c r="B27" i="10"/>
  <c r="B29" i="10"/>
  <c r="B24" i="10"/>
  <c r="B25" i="10"/>
  <c r="B17" i="10"/>
  <c r="B23" i="10"/>
  <c r="B20" i="10"/>
  <c r="B21" i="10"/>
  <c r="B16" i="10"/>
  <c r="B19" i="10"/>
  <c r="B18" i="10"/>
  <c r="B15" i="10"/>
  <c r="B22" i="10"/>
  <c r="B14" i="10"/>
  <c r="B11" i="10"/>
  <c r="B10" i="10"/>
  <c r="B12" i="10"/>
  <c r="B9" i="10"/>
  <c r="B13" i="10"/>
  <c r="B5" i="10"/>
  <c r="A5" i="10"/>
  <c r="A3" i="10"/>
  <c r="A1" i="10"/>
  <c r="B5" i="3"/>
  <c r="B4" i="3"/>
  <c r="B1" i="3"/>
  <c r="AS8" i="11"/>
  <c r="AS9" i="11"/>
  <c r="AS20" i="11"/>
  <c r="AS11" i="11"/>
  <c r="AS10" i="11"/>
  <c r="AS18" i="11"/>
  <c r="AS14" i="11"/>
  <c r="AS15" i="11"/>
  <c r="AS12" i="11"/>
  <c r="AS16" i="11"/>
  <c r="AS13" i="11"/>
  <c r="AS17" i="11"/>
  <c r="AS24" i="11"/>
  <c r="AS19" i="11"/>
  <c r="AS22" i="11"/>
  <c r="AS26" i="11"/>
  <c r="AS23" i="11"/>
  <c r="AS21" i="11"/>
  <c r="AS27" i="11"/>
  <c r="AS25" i="11"/>
  <c r="AS28" i="11"/>
  <c r="AS29" i="11"/>
  <c r="AS31" i="11"/>
  <c r="AS30" i="11"/>
  <c r="AS32" i="11"/>
  <c r="AS33" i="11"/>
  <c r="AS34" i="11"/>
  <c r="AS35" i="11"/>
  <c r="AS7" i="11"/>
  <c r="AQ7" i="11"/>
  <c r="AR7" i="11"/>
  <c r="AR8" i="11"/>
  <c r="AR9" i="11"/>
  <c r="AR14" i="11"/>
  <c r="AR10" i="11"/>
  <c r="AR11" i="11"/>
  <c r="AR12" i="11"/>
  <c r="AR18" i="11"/>
  <c r="AR16" i="11"/>
  <c r="AR15" i="11"/>
  <c r="AR13" i="11"/>
  <c r="AR19" i="11"/>
  <c r="AR20" i="11"/>
  <c r="AR22" i="11"/>
  <c r="AR17" i="11"/>
  <c r="AR26" i="11"/>
  <c r="AR23" i="11"/>
  <c r="AR21" i="11"/>
  <c r="AR24" i="11"/>
  <c r="AR27" i="11"/>
  <c r="AR25" i="11"/>
  <c r="AR30" i="11"/>
  <c r="AR28" i="11"/>
  <c r="AR29" i="11"/>
  <c r="AR31" i="11"/>
  <c r="AR32" i="11"/>
  <c r="AR33" i="11"/>
  <c r="AR34" i="11"/>
  <c r="AR35" i="11"/>
  <c r="AO14" i="11"/>
  <c r="AK7" i="11"/>
  <c r="AL7" i="11"/>
  <c r="AM7" i="11"/>
  <c r="AN7" i="11"/>
  <c r="AO7" i="11"/>
  <c r="AP7" i="11"/>
  <c r="AK8" i="11"/>
  <c r="AL8" i="11"/>
  <c r="AM8" i="11"/>
  <c r="AN8" i="11"/>
  <c r="AO8" i="11"/>
  <c r="AP8" i="11"/>
  <c r="AQ8" i="11"/>
  <c r="AK9" i="11"/>
  <c r="AL9" i="11"/>
  <c r="AM9" i="11"/>
  <c r="AN9" i="11"/>
  <c r="AO9" i="11"/>
  <c r="AP9" i="11"/>
  <c r="AQ9" i="11"/>
  <c r="AK14" i="11"/>
  <c r="AL14" i="11"/>
  <c r="AM14" i="11"/>
  <c r="AN14" i="11"/>
  <c r="AP14" i="11"/>
  <c r="AQ14" i="11"/>
  <c r="AK10" i="11"/>
  <c r="AL10" i="11"/>
  <c r="AM10" i="11"/>
  <c r="AN10" i="11"/>
  <c r="AO10" i="11"/>
  <c r="AP10" i="11"/>
  <c r="AQ10" i="11"/>
  <c r="AK11" i="11"/>
  <c r="AL11" i="11"/>
  <c r="AM11" i="11"/>
  <c r="AN11" i="11"/>
  <c r="AO11" i="11"/>
  <c r="AP11" i="11"/>
  <c r="AQ11" i="11"/>
  <c r="AK12" i="11"/>
  <c r="AL12" i="11"/>
  <c r="AM12" i="11"/>
  <c r="AN12" i="11"/>
  <c r="AO12" i="11"/>
  <c r="AP12" i="11"/>
  <c r="AQ12" i="11"/>
  <c r="AK18" i="11"/>
  <c r="AL18" i="11"/>
  <c r="AM18" i="11"/>
  <c r="AN18" i="11"/>
  <c r="AO18" i="11"/>
  <c r="AP18" i="11"/>
  <c r="AQ18" i="11"/>
  <c r="AK16" i="11"/>
  <c r="AL16" i="11"/>
  <c r="AM16" i="11"/>
  <c r="AN16" i="11"/>
  <c r="AO16" i="11"/>
  <c r="AP16" i="11"/>
  <c r="AQ16" i="11"/>
  <c r="AK15" i="11"/>
  <c r="AL15" i="11"/>
  <c r="AM15" i="11"/>
  <c r="AN15" i="11"/>
  <c r="AO15" i="11"/>
  <c r="AP15" i="11"/>
  <c r="AQ15" i="11"/>
  <c r="AK13" i="11"/>
  <c r="AL13" i="11"/>
  <c r="AM13" i="11"/>
  <c r="AN13" i="11"/>
  <c r="AO13" i="11"/>
  <c r="AP13" i="11"/>
  <c r="AQ13" i="11"/>
  <c r="AK19" i="11"/>
  <c r="AL19" i="11"/>
  <c r="AM19" i="11"/>
  <c r="AN19" i="11"/>
  <c r="AO19" i="11"/>
  <c r="AP19" i="11"/>
  <c r="AQ19" i="11"/>
  <c r="AK20" i="11"/>
  <c r="AL20" i="11"/>
  <c r="AM20" i="11"/>
  <c r="AN20" i="11"/>
  <c r="AO20" i="11"/>
  <c r="AP20" i="11"/>
  <c r="AQ20" i="11"/>
  <c r="AK22" i="11"/>
  <c r="AL22" i="11"/>
  <c r="AM22" i="11"/>
  <c r="AN22" i="11"/>
  <c r="AO22" i="11"/>
  <c r="AP22" i="11"/>
  <c r="AQ22" i="11"/>
  <c r="AK17" i="11"/>
  <c r="AL17" i="11"/>
  <c r="AM17" i="11"/>
  <c r="AN17" i="11"/>
  <c r="AO17" i="11"/>
  <c r="AP17" i="11"/>
  <c r="AQ17" i="11"/>
  <c r="AK26" i="11"/>
  <c r="AL26" i="11"/>
  <c r="AM26" i="11"/>
  <c r="AN26" i="11"/>
  <c r="AO26" i="11"/>
  <c r="AP26" i="11"/>
  <c r="AQ26" i="11"/>
  <c r="AK23" i="11"/>
  <c r="AL23" i="11"/>
  <c r="AM23" i="11"/>
  <c r="AN23" i="11"/>
  <c r="AO23" i="11"/>
  <c r="AP23" i="11"/>
  <c r="AQ23" i="11"/>
  <c r="AK21" i="11"/>
  <c r="AL21" i="11"/>
  <c r="AM21" i="11"/>
  <c r="AN21" i="11"/>
  <c r="AO21" i="11"/>
  <c r="AP21" i="11"/>
  <c r="AQ21" i="11"/>
  <c r="AK24" i="11"/>
  <c r="AL24" i="11"/>
  <c r="AM24" i="11"/>
  <c r="AN24" i="11"/>
  <c r="AO24" i="11"/>
  <c r="AP24" i="11"/>
  <c r="AQ24" i="11"/>
  <c r="AK27" i="11"/>
  <c r="AL27" i="11"/>
  <c r="AM27" i="11"/>
  <c r="AN27" i="11"/>
  <c r="AO27" i="11"/>
  <c r="AP27" i="11"/>
  <c r="AQ27" i="11"/>
  <c r="AK25" i="11"/>
  <c r="AL25" i="11"/>
  <c r="AM25" i="11"/>
  <c r="AN25" i="11"/>
  <c r="AO25" i="11"/>
  <c r="AP25" i="11"/>
  <c r="AQ25" i="11"/>
  <c r="AK30" i="11"/>
  <c r="AL30" i="11"/>
  <c r="AM30" i="11"/>
  <c r="AN30" i="11"/>
  <c r="AO30" i="11"/>
  <c r="AP30" i="11"/>
  <c r="AQ30" i="11"/>
  <c r="AK28" i="11"/>
  <c r="AL28" i="11"/>
  <c r="AM28" i="11"/>
  <c r="AN28" i="11"/>
  <c r="AO28" i="11"/>
  <c r="AP28" i="11"/>
  <c r="AQ28" i="11"/>
  <c r="AK29" i="11"/>
  <c r="AL29" i="11"/>
  <c r="AM29" i="11"/>
  <c r="AN29" i="11"/>
  <c r="AO29" i="11"/>
  <c r="AP29" i="11"/>
  <c r="AQ29" i="11"/>
  <c r="AK31" i="11"/>
  <c r="AL31" i="11"/>
  <c r="AM31" i="11"/>
  <c r="AN31" i="11"/>
  <c r="AO31" i="11"/>
  <c r="AP31" i="11"/>
  <c r="AQ31" i="11"/>
  <c r="AK32" i="11"/>
  <c r="AL32" i="11"/>
  <c r="AM32" i="11"/>
  <c r="AN32" i="11"/>
  <c r="AO32" i="11"/>
  <c r="AP32" i="11"/>
  <c r="AQ32" i="11"/>
  <c r="AK33" i="11"/>
  <c r="AL33" i="11"/>
  <c r="AM33" i="11"/>
  <c r="AN33" i="11"/>
  <c r="AO33" i="11"/>
  <c r="AP33" i="11"/>
  <c r="AQ33" i="11"/>
  <c r="AK34" i="11"/>
  <c r="AL34" i="11"/>
  <c r="AM34" i="11"/>
  <c r="AN34" i="11"/>
  <c r="AO34" i="11"/>
  <c r="AP34" i="11"/>
  <c r="AQ34" i="11"/>
  <c r="AK35" i="11"/>
  <c r="AL35" i="11"/>
  <c r="AM35" i="11"/>
  <c r="AN35" i="11"/>
  <c r="AO35" i="11"/>
  <c r="AP35" i="11"/>
  <c r="AQ35" i="11"/>
  <c r="AW27" i="11" l="1"/>
  <c r="AW21" i="11"/>
  <c r="AW20" i="11"/>
  <c r="AW7" i="11"/>
  <c r="AW35" i="11"/>
  <c r="AW23" i="11"/>
  <c r="AW13" i="11"/>
  <c r="AW11" i="11"/>
</calcChain>
</file>

<file path=xl/sharedStrings.xml><?xml version="1.0" encoding="utf-8"?>
<sst xmlns="http://schemas.openxmlformats.org/spreadsheetml/2006/main" count="612" uniqueCount="341">
  <si>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</si>
  <si>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</si>
  <si>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</si>
  <si>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</si>
  <si>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</si>
  <si>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</si>
  <si>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</si>
  <si>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</si>
  <si>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Країни ЄС</t>
  </si>
  <si>
    <t>Iрландія</t>
  </si>
  <si>
    <t>Iспанія</t>
  </si>
  <si>
    <t>Iталія</t>
  </si>
  <si>
    <t>Австрія</t>
  </si>
  <si>
    <t>Бельгія</t>
  </si>
  <si>
    <t>Болгарія</t>
  </si>
  <si>
    <t>Греція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</si>
  <si>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</si>
  <si>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</si>
  <si>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</si>
  <si>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</si>
  <si>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</si>
  <si>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</si>
  <si>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</si>
  <si>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</si>
  <si>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</si>
  <si>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</si>
  <si>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</si>
  <si>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</si>
  <si>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Словаччина</t>
  </si>
  <si>
    <t>Словенія</t>
  </si>
  <si>
    <t>Сполучене Королівство</t>
  </si>
  <si>
    <t>Угорщина</t>
  </si>
  <si>
    <t>Фінляндія</t>
  </si>
  <si>
    <t>Франція</t>
  </si>
  <si>
    <t>Хорватія</t>
  </si>
  <si>
    <t>Чеська Республіка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</si>
  <si>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</si>
  <si>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</si>
  <si>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</si>
  <si>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</si>
  <si>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</si>
  <si>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</si>
  <si>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</si>
  <si>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</si>
  <si>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</si>
  <si>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</si>
  <si>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</si>
  <si>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</si>
  <si>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</si>
  <si>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</si>
  <si>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</si>
  <si>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</si>
  <si>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</si>
  <si>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</si>
  <si>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</si>
  <si>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</si>
  <si>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</si>
  <si>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</si>
  <si>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</si>
  <si>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</si>
  <si>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</si>
  <si>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</si>
  <si>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</si>
  <si>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</si>
  <si>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</si>
  <si>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</si>
  <si>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* За даними Державної служби статистики України</t>
  </si>
  <si>
    <t>Код згідно з УКТЗЕД</t>
  </si>
  <si>
    <t>у 7 р.б.</t>
  </si>
  <si>
    <t>у 5.5 р.б.</t>
  </si>
  <si>
    <t>у 9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</si>
  <si>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</si>
  <si>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</si>
  <si>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</si>
  <si>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</si>
  <si>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</si>
  <si>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</si>
  <si>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</si>
  <si>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</si>
  <si>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</si>
  <si>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</si>
  <si>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 xml:space="preserve">EU countries 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</si>
  <si>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</si>
  <si>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</si>
  <si>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</si>
  <si>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</si>
  <si>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</si>
  <si>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</si>
  <si>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</si>
  <si>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</si>
  <si>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</si>
  <si>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</si>
  <si>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</si>
  <si>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</si>
  <si>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United Kingdom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</si>
  <si>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</si>
  <si>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</si>
  <si>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</si>
  <si>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</si>
  <si>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</si>
  <si>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</si>
  <si>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</si>
  <si>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</si>
  <si>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</si>
  <si>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</si>
  <si>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</si>
  <si>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</si>
  <si>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</si>
  <si>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</si>
  <si>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</si>
  <si>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</si>
  <si>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</si>
  <si>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</si>
  <si>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</si>
  <si>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</si>
  <si>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</si>
  <si>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</si>
  <si>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</si>
  <si>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</si>
  <si>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</si>
  <si>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</si>
  <si>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</si>
  <si>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</si>
  <si>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</si>
  <si>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</si>
  <si>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</si>
  <si>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</si>
  <si>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</si>
  <si>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</si>
  <si>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</si>
  <si>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</si>
  <si>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</si>
  <si>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</si>
  <si>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</si>
  <si>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</si>
  <si>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</si>
  <si>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</si>
  <si>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</si>
  <si>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</si>
  <si>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</si>
  <si>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</si>
  <si>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</si>
  <si>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</si>
  <si>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</si>
  <si>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</si>
  <si>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</si>
  <si>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</si>
  <si>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</si>
  <si>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</si>
  <si>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</si>
  <si>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</si>
  <si>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</si>
  <si>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9 times more</t>
  </si>
  <si>
    <t>5.5 times more</t>
  </si>
  <si>
    <t>8.3 times more</t>
  </si>
  <si>
    <t>у 5 р.б.</t>
  </si>
  <si>
    <t>5 times more</t>
  </si>
  <si>
    <t>у 13 р.б.</t>
  </si>
  <si>
    <t>13 times more</t>
  </si>
  <si>
    <t>Примітка:</t>
  </si>
  <si>
    <t>Note:</t>
  </si>
  <si>
    <t>Дані з 2014 року наведені без урахування тимчасово окупованої території  АР Крим  та  м.Севастополь.</t>
  </si>
  <si>
    <t xml:space="preserve">Excluding the data on the temporarily occupied territory of the AR Crimea and the city of Sevastopol starting 2014. </t>
  </si>
  <si>
    <t>I-IV</t>
  </si>
  <si>
    <t>у 9.5 р.б.</t>
  </si>
  <si>
    <t>9.5 times more</t>
  </si>
  <si>
    <t>у 4 р.б.</t>
  </si>
  <si>
    <t>4 times more</t>
  </si>
  <si>
    <t>у 8.6 р.б.</t>
  </si>
  <si>
    <t>у 6.5 р.б.</t>
  </si>
  <si>
    <t>8.6 times more</t>
  </si>
  <si>
    <t>6.5 times more</t>
  </si>
  <si>
    <t xml:space="preserve">Країни </t>
  </si>
  <si>
    <t>у 5.9 р.б.</t>
  </si>
  <si>
    <t>5.9 times more</t>
  </si>
  <si>
    <t>6.3 times more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</si>
  <si>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</si>
  <si>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</si>
  <si>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</si>
  <si>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</si>
  <si>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</si>
  <si>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</si>
  <si>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</si>
  <si>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</si>
  <si>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</si>
  <si>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</si>
  <si>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</si>
  <si>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</si>
  <si>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</si>
  <si>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</si>
  <si>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</si>
  <si>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</si>
  <si>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</si>
  <si>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</si>
  <si>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</si>
  <si>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</si>
  <si>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</si>
  <si>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</si>
  <si>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</si>
  <si>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</si>
  <si>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</si>
  <si>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</si>
  <si>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</si>
  <si>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</si>
  <si>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</si>
  <si>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</si>
  <si>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</si>
  <si>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</si>
  <si>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</si>
  <si>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</si>
  <si>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</si>
  <si>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</si>
  <si>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</si>
  <si>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</si>
  <si>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</si>
  <si>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</si>
  <si>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</si>
  <si>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</si>
  <si>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</si>
  <si>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</si>
  <si>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</si>
  <si>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</si>
  <si>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</si>
  <si>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</si>
  <si>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</si>
  <si>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</si>
  <si>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</si>
  <si>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</si>
  <si>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</si>
  <si>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</si>
  <si>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</si>
  <si>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</si>
  <si>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</si>
  <si>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</si>
  <si>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</si>
  <si>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6.4 р.б.</t>
  </si>
  <si>
    <t>6.4 times more</t>
  </si>
  <si>
    <t>насiння соняшнику, подрiбнене або неподрiбнене</t>
  </si>
  <si>
    <t>sunflower seeds, chopped or whole</t>
  </si>
  <si>
    <t>лiкарськi засоби</t>
  </si>
  <si>
    <t>medicines</t>
  </si>
  <si>
    <t xml:space="preserve"> **The Union currently counts 27 EU countries. The United Kingdom of Great Britain and Northern Ireland withdrew from the European Union on 31 January 2020.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</si>
  <si>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</si>
  <si>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</si>
  <si>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</si>
  <si>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</si>
  <si>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</si>
  <si>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</si>
  <si>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</si>
  <si>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</si>
  <si>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</si>
  <si>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</si>
  <si>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у 44 р.б.</t>
  </si>
  <si>
    <t>у 62 р.б.</t>
  </si>
  <si>
    <t>44 times more</t>
  </si>
  <si>
    <t>62 times more</t>
  </si>
  <si>
    <t>у 11.1 р.б.</t>
  </si>
  <si>
    <t>у 9.7 р.б.</t>
  </si>
  <si>
    <t>11.1 times more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</si>
  <si>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</si>
  <si>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</si>
  <si>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</si>
  <si>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</si>
  <si>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</si>
  <si>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</si>
  <si>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81 р.б.</t>
  </si>
  <si>
    <t>у 215 р.б.</t>
  </si>
  <si>
    <t>81 times more</t>
  </si>
  <si>
    <t>215 times more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</si>
  <si>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</si>
  <si>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2,6 р.б.</t>
  </si>
  <si>
    <t>2,6 times more</t>
  </si>
  <si>
    <t>у 88 р.б.</t>
  </si>
  <si>
    <t>88 times more</t>
  </si>
  <si>
    <t>2015</t>
  </si>
  <si>
    <t>2016</t>
  </si>
  <si>
    <t>2017</t>
  </si>
  <si>
    <t>2018</t>
  </si>
  <si>
    <t>2022</t>
  </si>
  <si>
    <t>у 6,4 р.б.</t>
  </si>
  <si>
    <t>6,4 times more</t>
  </si>
  <si>
    <t>5,2 times more</t>
  </si>
  <si>
    <t>у 5,2 р.б.</t>
  </si>
  <si>
    <t>у 23,6  р.б</t>
  </si>
  <si>
    <t>23,6 times more</t>
  </si>
  <si>
    <t>у 9,2 р.б.</t>
  </si>
  <si>
    <t>9,2 times more</t>
  </si>
  <si>
    <t>у 6,9 р.б.</t>
  </si>
  <si>
    <t>у 6,8 р.б.</t>
  </si>
  <si>
    <t>6.9 times more</t>
  </si>
  <si>
    <t>6.8 times more</t>
  </si>
  <si>
    <t>у 3,2 р.б.</t>
  </si>
  <si>
    <t>у 4,3 р.б.</t>
  </si>
  <si>
    <t>4,3 times more</t>
  </si>
  <si>
    <t>3,2 times more</t>
  </si>
  <si>
    <t>у 8,7 р.б.</t>
  </si>
  <si>
    <t>у 19,1 р.б.</t>
  </si>
  <si>
    <t>у 15,1 р.б.</t>
  </si>
  <si>
    <t>у 12,8 р.б.</t>
  </si>
  <si>
    <t>у 7,1 р.б.</t>
  </si>
  <si>
    <t>у 6,3 р.б.</t>
  </si>
  <si>
    <t>у 16,1 р.б.</t>
  </si>
  <si>
    <t>у 8,8 р.б.</t>
  </si>
  <si>
    <t>у 119,6 р.б.</t>
  </si>
  <si>
    <t>у 161 р.б.</t>
  </si>
  <si>
    <t>у 62,6 р.б.</t>
  </si>
  <si>
    <t>у 78,9 р.б.</t>
  </si>
  <si>
    <t>у 5,3 р.б.</t>
  </si>
  <si>
    <t>8.7 times more</t>
  </si>
  <si>
    <t>19.1 times more</t>
  </si>
  <si>
    <t>15.1 times more</t>
  </si>
  <si>
    <t>12.8 times more</t>
  </si>
  <si>
    <t>7.1 times more</t>
  </si>
  <si>
    <t>6.3times more</t>
  </si>
  <si>
    <t>16.1 times more</t>
  </si>
  <si>
    <t>8.8 times more</t>
  </si>
  <si>
    <t>119.6 times more</t>
  </si>
  <si>
    <t>161 times more</t>
  </si>
  <si>
    <t>62.6 times more</t>
  </si>
  <si>
    <t>78.9 times more</t>
  </si>
  <si>
    <t xml:space="preserve">  % до попереднього року</t>
  </si>
  <si>
    <t>Index on values on a year-on-year basis in %</t>
  </si>
  <si>
    <t>у 8,5 р.б.</t>
  </si>
  <si>
    <t>8.5 times more</t>
  </si>
  <si>
    <t>у 6,6 р.б.</t>
  </si>
  <si>
    <t>у 329 р.б.</t>
  </si>
  <si>
    <t>329 times more</t>
  </si>
  <si>
    <t>2023</t>
  </si>
  <si>
    <t>Італія</t>
  </si>
  <si>
    <t>Чехія</t>
  </si>
  <si>
    <t>Іспанія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</si>
  <si>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</si>
  <si>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</si>
  <si>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 З 2014 року дані подаються без урахування тимчасово окупованої російською федерацією території України.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</si>
  <si>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</si>
  <si>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</si>
  <si>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>2024</t>
  </si>
  <si>
    <t>Дата останнього оновлення: 30.09.2025</t>
  </si>
  <si>
    <t>Last updated on: 30.09.2025</t>
  </si>
  <si>
    <t xml:space="preserve">  Дані за 2024 рік було скориговано у зв'язку з уточненням звітної інформації.</t>
  </si>
  <si>
    <t>Data for 2024 were revised due to the changes in the reporting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</si>
</sst>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07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i/>
      <sz val="10"/>
      <color indexed="2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u/>
      <sz val="10"/>
      <color indexed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0"/>
      <name val="Arial"/>
      <family val="2"/>
      <charset val="204"/>
    </font>
    <font>
      <i/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4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0"/>
      <color theme="2" tint="-9.9978637043366805E-2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 tint="-0.34998626667073579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4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8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9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3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6" fillId="0" borderId="0"/>
    <xf numFmtId="0" fontId="30" fillId="0" borderId="0"/>
  </cellStyleXfs>
  <cellXfs count="400">
    <xf numFmtId="0" fontId="0" fillId="0" borderId="0" xfId="0"/>
    <xf numFmtId="49" fontId="40" fillId="24" borderId="16" xfId="196" applyNumberFormat="1" applyFont="1" applyFill="1" applyBorder="1" applyAlignment="1">
      <alignment horizontal="center" vertical="center"/>
    </xf>
    <xf numFmtId="0" fontId="40" fillId="24" borderId="17" xfId="193" applyFont="1" applyFill="1" applyBorder="1" applyAlignment="1">
      <alignment horizontal="centerContinuous" vertical="center"/>
    </xf>
    <xf numFmtId="0" fontId="40" fillId="24" borderId="18" xfId="193" applyFont="1" applyFill="1" applyBorder="1" applyAlignment="1">
      <alignment horizontal="centerContinuous" vertical="center"/>
    </xf>
    <xf numFmtId="0" fontId="40" fillId="24" borderId="19" xfId="193" applyFont="1" applyFill="1" applyBorder="1" applyAlignment="1">
      <alignment horizontal="centerContinuous" vertical="center"/>
    </xf>
    <xf numFmtId="0" fontId="42" fillId="24" borderId="19" xfId="193" applyFont="1" applyFill="1" applyBorder="1" applyAlignment="1">
      <alignment horizontal="centerContinuous" vertical="center"/>
    </xf>
    <xf numFmtId="0" fontId="42" fillId="24" borderId="17" xfId="193" applyFont="1" applyFill="1" applyBorder="1" applyAlignment="1">
      <alignment horizontal="centerContinuous" vertical="center"/>
    </xf>
    <xf numFmtId="49" fontId="42" fillId="24" borderId="16" xfId="196" applyNumberFormat="1" applyFont="1" applyFill="1" applyBorder="1" applyAlignment="1">
      <alignment horizontal="center" vertical="center"/>
    </xf>
    <xf numFmtId="0" fontId="41" fillId="24" borderId="0" xfId="202" applyFont="1" applyFill="1"/>
    <xf numFmtId="0" fontId="31" fillId="24" borderId="0" xfId="202" applyFont="1" applyFill="1"/>
    <xf numFmtId="0" fontId="40" fillId="24" borderId="0" xfId="193" applyFont="1" applyFill="1" applyAlignment="1">
      <alignment horizontal="right"/>
    </xf>
    <xf numFmtId="0" fontId="51" fillId="24" borderId="0" xfId="202" applyFont="1" applyFill="1"/>
    <xf numFmtId="1" fontId="31" fillId="24" borderId="0" xfId="195" applyNumberFormat="1" applyFont="1" applyFill="1" applyBorder="1" applyAlignment="1">
      <alignment horizontal="center" vertical="center"/>
    </xf>
    <xf numFmtId="1" fontId="31" fillId="24" borderId="21" xfId="195" applyNumberFormat="1" applyFont="1" applyFill="1" applyBorder="1" applyAlignment="1">
      <alignment horizontal="center" vertical="center"/>
    </xf>
    <xf numFmtId="0" fontId="31" fillId="24" borderId="0" xfId="197" applyFont="1" applyFill="1"/>
    <xf numFmtId="3" fontId="40" fillId="24" borderId="22" xfId="197" applyNumberFormat="1" applyFont="1" applyFill="1" applyBorder="1" applyAlignment="1">
      <alignment horizontal="center" vertical="center"/>
    </xf>
    <xf numFmtId="3" fontId="40" fillId="24" borderId="16" xfId="197" applyNumberFormat="1" applyFont="1" applyFill="1" applyBorder="1" applyAlignment="1">
      <alignment horizontal="center" vertical="center"/>
    </xf>
    <xf numFmtId="169" fontId="42" fillId="24" borderId="22" xfId="197" applyNumberFormat="1" applyFont="1" applyFill="1" applyBorder="1" applyAlignment="1">
      <alignment horizontal="center" vertical="center"/>
    </xf>
    <xf numFmtId="169" fontId="42" fillId="24" borderId="0" xfId="197" applyNumberFormat="1" applyFont="1" applyFill="1" applyBorder="1" applyAlignment="1">
      <alignment horizontal="center" vertical="center"/>
    </xf>
    <xf numFmtId="3" fontId="31" fillId="24" borderId="0" xfId="197" applyNumberFormat="1" applyFont="1" applyFill="1" applyBorder="1" applyAlignment="1">
      <alignment horizontal="center" vertical="center"/>
    </xf>
    <xf numFmtId="1" fontId="31" fillId="24" borderId="0" xfId="197" applyNumberFormat="1" applyFont="1" applyFill="1"/>
    <xf numFmtId="169" fontId="42" fillId="24" borderId="21" xfId="197" applyNumberFormat="1" applyFont="1" applyFill="1" applyBorder="1" applyAlignment="1">
      <alignment horizontal="center" vertical="center"/>
    </xf>
    <xf numFmtId="0" fontId="42" fillId="24" borderId="0" xfId="197" applyFont="1" applyFill="1"/>
    <xf numFmtId="1" fontId="40" fillId="24" borderId="22" xfId="198" applyNumberFormat="1" applyFont="1" applyFill="1" applyBorder="1"/>
    <xf numFmtId="1" fontId="31" fillId="24" borderId="0" xfId="194" applyNumberFormat="1" applyFont="1" applyFill="1" applyBorder="1" applyAlignment="1">
      <alignment vertical="center"/>
    </xf>
    <xf numFmtId="3" fontId="31" fillId="24" borderId="25" xfId="197" applyNumberFormat="1" applyFont="1" applyFill="1" applyBorder="1" applyAlignment="1">
      <alignment horizontal="center" vertical="center"/>
    </xf>
    <xf numFmtId="1" fontId="31" fillId="24" borderId="25" xfId="195" applyNumberFormat="1" applyFont="1" applyFill="1" applyBorder="1" applyAlignment="1">
      <alignment horizontal="center" vertical="center"/>
    </xf>
    <xf numFmtId="1" fontId="31" fillId="24" borderId="0" xfId="197" applyNumberFormat="1" applyFont="1" applyFill="1" applyBorder="1"/>
    <xf numFmtId="1" fontId="31" fillId="24" borderId="21" xfId="194" applyNumberFormat="1" applyFont="1" applyFill="1" applyBorder="1" applyAlignment="1">
      <alignment vertical="center"/>
    </xf>
    <xf numFmtId="3" fontId="31" fillId="24" borderId="21" xfId="197" applyNumberFormat="1" applyFont="1" applyFill="1" applyBorder="1" applyAlignment="1">
      <alignment horizontal="center" vertical="center"/>
    </xf>
    <xf numFmtId="1" fontId="31" fillId="24" borderId="27" xfId="195" applyNumberFormat="1" applyFont="1" applyFill="1" applyBorder="1" applyAlignment="1">
      <alignment horizontal="center" vertical="center"/>
    </xf>
    <xf numFmtId="3" fontId="31" fillId="24" borderId="0" xfId="197" applyNumberFormat="1" applyFont="1" applyFill="1"/>
    <xf numFmtId="0" fontId="43" fillId="24" borderId="0" xfId="197" applyFont="1" applyFill="1"/>
    <xf numFmtId="0" fontId="52" fillId="24" borderId="0" xfId="202" applyFont="1" applyFill="1"/>
    <xf numFmtId="0" fontId="31" fillId="24" borderId="0" xfId="197" applyFont="1" applyFill="1" applyAlignment="1">
      <alignment horizontal="left" vertical="center"/>
    </xf>
    <xf numFmtId="0" fontId="41" fillId="24" borderId="0" xfId="202" applyFont="1" applyFill="1" applyAlignment="1">
      <alignment horizontal="centerContinuous" vertical="center"/>
    </xf>
    <xf numFmtId="0" fontId="31" fillId="24" borderId="0" xfId="191" applyFont="1" applyFill="1" applyAlignment="1">
      <alignment horizontal="left" vertical="center"/>
    </xf>
    <xf numFmtId="49" fontId="42" fillId="24" borderId="20" xfId="196" applyNumberFormat="1" applyFont="1" applyFill="1" applyBorder="1" applyAlignment="1">
      <alignment horizontal="center" vertical="center"/>
    </xf>
    <xf numFmtId="1" fontId="40" fillId="24" borderId="20" xfId="198" applyNumberFormat="1" applyFont="1" applyFill="1" applyBorder="1" applyAlignment="1">
      <alignment horizontal="left" vertical="center"/>
    </xf>
    <xf numFmtId="1" fontId="31" fillId="24" borderId="24" xfId="194" applyNumberFormat="1" applyFont="1" applyFill="1" applyBorder="1" applyAlignment="1">
      <alignment horizontal="left" vertical="center"/>
    </xf>
    <xf numFmtId="1" fontId="31" fillId="24" borderId="26" xfId="194" applyNumberFormat="1" applyFont="1" applyFill="1" applyBorder="1" applyAlignment="1">
      <alignment horizontal="left" vertical="center"/>
    </xf>
    <xf numFmtId="49" fontId="40" fillId="24" borderId="25" xfId="196" applyNumberFormat="1" applyFont="1" applyFill="1" applyBorder="1" applyAlignment="1">
      <alignment horizontal="center" vertical="center"/>
    </xf>
    <xf numFmtId="169" fontId="42" fillId="24" borderId="16" xfId="197" applyNumberFormat="1" applyFont="1" applyFill="1" applyBorder="1" applyAlignment="1">
      <alignment horizontal="center" vertical="center"/>
    </xf>
    <xf numFmtId="0" fontId="31" fillId="24" borderId="0" xfId="200" applyFont="1" applyFill="1"/>
    <xf numFmtId="173" fontId="31" fillId="24" borderId="0" xfId="188" applyNumberFormat="1" applyFont="1" applyFill="1" applyAlignment="1" applyProtection="1"/>
    <xf numFmtId="0" fontId="31" fillId="24" borderId="0" xfId="187" applyFont="1" applyFill="1"/>
    <xf numFmtId="0" fontId="31" fillId="24" borderId="0" xfId="197" applyFont="1" applyFill="1" applyBorder="1"/>
    <xf numFmtId="0" fontId="31" fillId="24" borderId="18" xfId="197" applyFont="1" applyFill="1" applyBorder="1" applyAlignment="1">
      <alignment horizontal="centerContinuous" vertical="center"/>
    </xf>
    <xf numFmtId="1" fontId="31" fillId="24" borderId="0" xfId="196" applyNumberFormat="1" applyFont="1" applyFill="1"/>
    <xf numFmtId="1" fontId="54" fillId="24" borderId="20" xfId="198" applyNumberFormat="1" applyFont="1" applyFill="1" applyBorder="1" applyAlignment="1">
      <alignment horizontal="left" vertical="center"/>
    </xf>
    <xf numFmtId="1" fontId="54" fillId="24" borderId="20" xfId="198" applyNumberFormat="1" applyFont="1" applyFill="1" applyBorder="1"/>
    <xf numFmtId="1" fontId="55" fillId="24" borderId="24" xfId="194" applyNumberFormat="1" applyFont="1" applyFill="1" applyBorder="1" applyAlignment="1">
      <alignment horizontal="left" vertical="center"/>
    </xf>
    <xf numFmtId="1" fontId="55" fillId="24" borderId="24" xfId="201" applyNumberFormat="1" applyFont="1" applyFill="1" applyBorder="1" applyAlignment="1">
      <alignment horizontal="left" vertical="center"/>
    </xf>
    <xf numFmtId="1" fontId="55" fillId="24" borderId="26" xfId="194" applyNumberFormat="1" applyFont="1" applyFill="1" applyBorder="1" applyAlignment="1">
      <alignment horizontal="left" vertical="center"/>
    </xf>
    <xf numFmtId="0" fontId="55" fillId="24" borderId="0" xfId="197" applyFont="1" applyFill="1"/>
    <xf numFmtId="0" fontId="54" fillId="24" borderId="0" xfId="202" applyFont="1" applyFill="1"/>
    <xf numFmtId="0" fontId="55" fillId="24" borderId="0" xfId="200" applyFont="1" applyFill="1"/>
    <xf numFmtId="173" fontId="55" fillId="24" borderId="0" xfId="188" applyNumberFormat="1" applyFont="1" applyFill="1" applyAlignment="1" applyProtection="1"/>
    <xf numFmtId="0" fontId="56" fillId="24" borderId="0" xfId="197" applyFont="1" applyFill="1"/>
    <xf numFmtId="0" fontId="56" fillId="24" borderId="0" xfId="202" applyFont="1" applyFill="1"/>
    <xf numFmtId="0" fontId="56" fillId="24" borderId="0" xfId="189" applyFont="1" applyFill="1"/>
    <xf numFmtId="0" fontId="55" fillId="24" borderId="0" xfId="196" applyFont="1" applyFill="1"/>
    <xf numFmtId="1" fontId="55" fillId="24" borderId="0" xfId="196" applyNumberFormat="1" applyFont="1" applyFill="1"/>
    <xf numFmtId="49" fontId="42" fillId="24" borderId="17" xfId="196" applyNumberFormat="1" applyFont="1" applyFill="1" applyBorder="1" applyAlignment="1">
      <alignment horizontal="centerContinuous" vertical="center"/>
    </xf>
    <xf numFmtId="49" fontId="42" fillId="24" borderId="25" xfId="196" applyNumberFormat="1" applyFont="1" applyFill="1" applyBorder="1" applyAlignment="1">
      <alignment horizontal="center" vertical="center"/>
    </xf>
    <xf numFmtId="0" fontId="42" fillId="24" borderId="19" xfId="197" applyFont="1" applyFill="1" applyBorder="1" applyAlignment="1">
      <alignment horizontal="centerContinuous" vertical="center"/>
    </xf>
    <xf numFmtId="0" fontId="31" fillId="24" borderId="17" xfId="197" applyFont="1" applyFill="1" applyBorder="1" applyAlignment="1">
      <alignment horizontal="centerContinuous" vertical="center"/>
    </xf>
    <xf numFmtId="1" fontId="57" fillId="24" borderId="0" xfId="197" applyNumberFormat="1" applyFont="1" applyFill="1"/>
    <xf numFmtId="0" fontId="57" fillId="24" borderId="0" xfId="197" applyFont="1" applyFill="1"/>
    <xf numFmtId="3" fontId="40" fillId="24" borderId="23" xfId="197" applyNumberFormat="1" applyFont="1" applyFill="1" applyBorder="1" applyAlignment="1">
      <alignment horizontal="center" vertical="center"/>
    </xf>
    <xf numFmtId="3" fontId="31" fillId="24" borderId="28" xfId="197" applyNumberFormat="1" applyFont="1" applyFill="1" applyBorder="1" applyAlignment="1">
      <alignment horizontal="center" vertical="center"/>
    </xf>
    <xf numFmtId="3" fontId="31" fillId="24" borderId="29" xfId="197" applyNumberFormat="1" applyFont="1" applyFill="1" applyBorder="1" applyAlignment="1">
      <alignment horizontal="center" vertical="center"/>
    </xf>
    <xf numFmtId="0" fontId="31" fillId="24" borderId="16" xfId="197" applyFont="1" applyFill="1" applyBorder="1"/>
    <xf numFmtId="0" fontId="31" fillId="24" borderId="25" xfId="197" applyFont="1" applyFill="1" applyBorder="1" applyAlignment="1">
      <alignment horizontal="center" vertical="center"/>
    </xf>
    <xf numFmtId="0" fontId="31" fillId="24" borderId="27" xfId="197" applyFont="1" applyFill="1" applyBorder="1" applyAlignment="1">
      <alignment horizontal="center" vertical="center"/>
    </xf>
    <xf numFmtId="1" fontId="54" fillId="24" borderId="22" xfId="198" applyNumberFormat="1" applyFont="1" applyFill="1" applyBorder="1" applyAlignment="1">
      <alignment horizontal="left" vertical="center"/>
    </xf>
    <xf numFmtId="1" fontId="55" fillId="24" borderId="0" xfId="194" applyNumberFormat="1" applyFont="1" applyFill="1" applyBorder="1" applyAlignment="1">
      <alignment horizontal="left" vertical="center"/>
    </xf>
    <xf numFmtId="1" fontId="55" fillId="24" borderId="21" xfId="194" applyNumberFormat="1" applyFont="1" applyFill="1" applyBorder="1" applyAlignment="1">
      <alignment horizontal="left" vertical="center"/>
    </xf>
    <xf numFmtId="1" fontId="55" fillId="24" borderId="26" xfId="201" applyNumberFormat="1" applyFont="1" applyFill="1" applyBorder="1" applyAlignment="1">
      <alignment horizontal="left" vertical="center"/>
    </xf>
    <xf numFmtId="0" fontId="55" fillId="24" borderId="0" xfId="202" applyFont="1" applyFill="1"/>
    <xf numFmtId="0" fontId="40" fillId="24" borderId="3" xfId="193" applyFont="1" applyFill="1" applyBorder="1" applyAlignment="1">
      <alignment horizontal="center" vertical="center"/>
    </xf>
    <xf numFmtId="0" fontId="31" fillId="24" borderId="0" xfId="187" applyFont="1" applyFill="1" applyBorder="1"/>
    <xf numFmtId="3" fontId="31" fillId="24" borderId="0" xfId="197" applyNumberFormat="1" applyFont="1" applyFill="1" applyBorder="1"/>
    <xf numFmtId="169" fontId="42" fillId="24" borderId="23" xfId="197" applyNumberFormat="1" applyFont="1" applyFill="1" applyBorder="1" applyAlignment="1">
      <alignment horizontal="center" vertical="center"/>
    </xf>
    <xf numFmtId="169" fontId="42" fillId="24" borderId="25" xfId="197" applyNumberFormat="1" applyFont="1" applyFill="1" applyBorder="1" applyAlignment="1">
      <alignment horizontal="center" vertical="center"/>
    </xf>
    <xf numFmtId="169" fontId="42" fillId="24" borderId="28" xfId="197" applyNumberFormat="1" applyFont="1" applyFill="1" applyBorder="1" applyAlignment="1">
      <alignment horizontal="center" vertical="center"/>
    </xf>
    <xf numFmtId="169" fontId="42" fillId="24" borderId="27" xfId="197" applyNumberFormat="1" applyFont="1" applyFill="1" applyBorder="1" applyAlignment="1">
      <alignment horizontal="center" vertical="center"/>
    </xf>
    <xf numFmtId="169" fontId="42" fillId="24" borderId="29" xfId="197" applyNumberFormat="1" applyFont="1" applyFill="1" applyBorder="1" applyAlignment="1">
      <alignment horizontal="center" vertical="center"/>
    </xf>
    <xf numFmtId="0" fontId="58" fillId="24" borderId="0" xfId="103" applyFont="1" applyFill="1" applyAlignment="1" applyProtection="1"/>
    <xf numFmtId="3" fontId="31" fillId="24" borderId="27" xfId="197" applyNumberFormat="1" applyFont="1" applyFill="1" applyBorder="1" applyAlignment="1">
      <alignment horizontal="center" vertical="center"/>
    </xf>
    <xf numFmtId="0" fontId="59" fillId="24" borderId="0" xfId="197" applyFont="1" applyFill="1"/>
    <xf numFmtId="0" fontId="60" fillId="24" borderId="0" xfId="0" applyFont="1" applyFill="1"/>
    <xf numFmtId="0" fontId="61" fillId="24" borderId="0" xfId="0" applyFont="1" applyFill="1"/>
    <xf numFmtId="0" fontId="62" fillId="24" borderId="0" xfId="0" applyFont="1" applyFill="1"/>
    <xf numFmtId="0" fontId="6" fillId="24" borderId="0" xfId="0" applyFont="1" applyFill="1"/>
    <xf numFmtId="0" fontId="63" fillId="24" borderId="0" xfId="0" applyFont="1" applyFill="1"/>
    <xf numFmtId="0" fontId="64" fillId="24" borderId="0" xfId="0" applyFont="1" applyFill="1"/>
    <xf numFmtId="0" fontId="65" fillId="24" borderId="0" xfId="103" applyFont="1" applyFill="1" applyAlignment="1" applyProtection="1"/>
    <xf numFmtId="0" fontId="64" fillId="24" borderId="0" xfId="197" applyFont="1" applyFill="1"/>
    <xf numFmtId="0" fontId="65" fillId="24" borderId="0" xfId="103" applyFont="1" applyFill="1" applyAlignment="1" applyProtection="1">
      <alignment horizontal="left" vertical="center"/>
    </xf>
    <xf numFmtId="0" fontId="64" fillId="24" borderId="0" xfId="192" applyFont="1" applyFill="1" applyAlignment="1">
      <alignment horizontal="left" vertical="center"/>
    </xf>
    <xf numFmtId="0" fontId="66" fillId="24" borderId="0" xfId="103" applyFont="1" applyFill="1" applyAlignment="1" applyProtection="1"/>
    <xf numFmtId="0" fontId="67" fillId="24" borderId="0" xfId="197" applyFont="1" applyFill="1"/>
    <xf numFmtId="0" fontId="6" fillId="24" borderId="0" xfId="197" applyFont="1" applyFill="1"/>
    <xf numFmtId="0" fontId="68" fillId="24" borderId="0" xfId="197" applyFont="1" applyFill="1"/>
    <xf numFmtId="0" fontId="6" fillId="24" borderId="0" xfId="197" applyFont="1" applyFill="1" applyAlignment="1">
      <alignment horizontal="left" vertical="center"/>
    </xf>
    <xf numFmtId="0" fontId="70" fillId="24" borderId="0" xfId="202" applyFont="1" applyFill="1" applyAlignment="1">
      <alignment horizontal="centerContinuous" vertical="center"/>
    </xf>
    <xf numFmtId="1" fontId="6" fillId="24" borderId="0" xfId="197" applyNumberFormat="1" applyFont="1" applyFill="1"/>
    <xf numFmtId="0" fontId="6" fillId="24" borderId="0" xfId="197" applyFont="1" applyFill="1" applyBorder="1"/>
    <xf numFmtId="0" fontId="71" fillId="24" borderId="0" xfId="197" applyFont="1" applyFill="1"/>
    <xf numFmtId="0" fontId="71" fillId="24" borderId="0" xfId="197" applyFont="1" applyFill="1" applyBorder="1"/>
    <xf numFmtId="0" fontId="72" fillId="24" borderId="0" xfId="197" applyFont="1" applyFill="1" applyBorder="1"/>
    <xf numFmtId="0" fontId="67" fillId="24" borderId="0" xfId="197" applyFont="1" applyFill="1" applyAlignment="1">
      <alignment horizontal="left"/>
    </xf>
    <xf numFmtId="0" fontId="6" fillId="24" borderId="24" xfId="197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69" fontId="68" fillId="24" borderId="0" xfId="197" applyNumberFormat="1" applyFont="1" applyFill="1" applyBorder="1" applyAlignment="1">
      <alignment horizontal="center" vertical="center"/>
    </xf>
    <xf numFmtId="0" fontId="76" fillId="24" borderId="0" xfId="202" applyFont="1" applyFill="1"/>
    <xf numFmtId="0" fontId="77" fillId="24" borderId="0" xfId="197" applyFont="1" applyFill="1"/>
    <xf numFmtId="0" fontId="77" fillId="24" borderId="0" xfId="202" applyFont="1" applyFill="1"/>
    <xf numFmtId="0" fontId="77" fillId="24" borderId="0" xfId="189" applyFont="1" applyFill="1"/>
    <xf numFmtId="0" fontId="10" fillId="24" borderId="0" xfId="202" applyFont="1" applyFill="1"/>
    <xf numFmtId="0" fontId="70" fillId="24" borderId="0" xfId="202" applyFont="1" applyFill="1"/>
    <xf numFmtId="173" fontId="6" fillId="24" borderId="0" xfId="188" applyNumberFormat="1" applyFont="1" applyFill="1" applyAlignment="1" applyProtection="1"/>
    <xf numFmtId="0" fontId="6" fillId="30" borderId="0" xfId="197" applyFont="1" applyFill="1" applyBorder="1"/>
    <xf numFmtId="0" fontId="6" fillId="24" borderId="0" xfId="187" applyFont="1" applyFill="1"/>
    <xf numFmtId="0" fontId="64" fillId="24" borderId="0" xfId="202" applyFont="1" applyFill="1"/>
    <xf numFmtId="0" fontId="64" fillId="24" borderId="0" xfId="202" applyFont="1" applyFill="1" applyBorder="1"/>
    <xf numFmtId="0" fontId="78" fillId="24" borderId="0" xfId="202" applyFont="1" applyFill="1"/>
    <xf numFmtId="0" fontId="79" fillId="24" borderId="0" xfId="197" applyFont="1" applyFill="1"/>
    <xf numFmtId="0" fontId="78" fillId="24" borderId="0" xfId="197" applyFont="1" applyFill="1"/>
    <xf numFmtId="0" fontId="80" fillId="24" borderId="0" xfId="197" applyFont="1" applyFill="1" applyBorder="1"/>
    <xf numFmtId="169" fontId="69" fillId="24" borderId="0" xfId="197" applyNumberFormat="1" applyFont="1" applyFill="1" applyBorder="1" applyAlignment="1">
      <alignment horizontal="center" vertical="center"/>
    </xf>
    <xf numFmtId="169" fontId="68" fillId="24" borderId="0" xfId="197" applyNumberFormat="1" applyFont="1" applyFill="1" applyBorder="1" applyAlignment="1">
      <alignment horizontal="center" vertical="center" wrapText="1"/>
    </xf>
    <xf numFmtId="0" fontId="6" fillId="24" borderId="0" xfId="200" applyFont="1" applyFill="1"/>
    <xf numFmtId="0" fontId="6" fillId="24" borderId="0" xfId="187" applyFont="1" applyFill="1" applyBorder="1"/>
    <xf numFmtId="0" fontId="64" fillId="24" borderId="0" xfId="192" applyFont="1" applyFill="1"/>
    <xf numFmtId="0" fontId="73" fillId="24" borderId="0" xfId="192" applyFont="1" applyFill="1"/>
    <xf numFmtId="0" fontId="6" fillId="24" borderId="0" xfId="192" applyFont="1" applyFill="1" applyAlignment="1">
      <alignment horizontal="left" vertical="center"/>
    </xf>
    <xf numFmtId="0" fontId="73" fillId="24" borderId="0" xfId="192" applyFont="1" applyFill="1" applyAlignment="1">
      <alignment horizontal="left" vertical="center"/>
    </xf>
    <xf numFmtId="0" fontId="64" fillId="24" borderId="0" xfId="192" applyFont="1" applyFill="1" applyBorder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64" fillId="24" borderId="24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 vertical="center"/>
    </xf>
    <xf numFmtId="0" fontId="67" fillId="24" borderId="24" xfId="196" applyFont="1" applyFill="1" applyBorder="1" applyAlignment="1">
      <alignment vertical="center"/>
    </xf>
    <xf numFmtId="0" fontId="67" fillId="24" borderId="24" xfId="196" applyFont="1" applyFill="1" applyBorder="1" applyAlignment="1">
      <alignment vertical="center" wrapText="1"/>
    </xf>
    <xf numFmtId="0" fontId="67" fillId="24" borderId="0" xfId="193" applyFont="1" applyFill="1" applyAlignment="1">
      <alignment horizontal="right"/>
    </xf>
    <xf numFmtId="0" fontId="64" fillId="24" borderId="0" xfId="192" applyFont="1" applyFill="1" applyBorder="1"/>
    <xf numFmtId="3" fontId="64" fillId="24" borderId="0" xfId="192" applyNumberFormat="1" applyFont="1" applyFill="1" applyBorder="1"/>
    <xf numFmtId="170" fontId="64" fillId="24" borderId="0" xfId="192" applyNumberFormat="1" applyFont="1" applyFill="1" applyAlignment="1">
      <alignment horizontal="right" vertical="center"/>
    </xf>
    <xf numFmtId="1" fontId="64" fillId="24" borderId="0" xfId="192" applyNumberFormat="1" applyFont="1" applyFill="1" applyBorder="1"/>
    <xf numFmtId="3" fontId="6" fillId="24" borderId="0" xfId="187" applyNumberFormat="1" applyFont="1" applyFill="1"/>
    <xf numFmtId="0" fontId="6" fillId="24" borderId="0" xfId="192" applyFont="1" applyFill="1"/>
    <xf numFmtId="0" fontId="74" fillId="24" borderId="0" xfId="192" applyFont="1" applyFill="1"/>
    <xf numFmtId="0" fontId="78" fillId="30" borderId="0" xfId="192" applyFont="1" applyFill="1"/>
    <xf numFmtId="0" fontId="78" fillId="24" borderId="0" xfId="192" applyFont="1" applyFill="1"/>
    <xf numFmtId="0" fontId="64" fillId="24" borderId="0" xfId="192" applyFont="1" applyFill="1" applyAlignment="1">
      <alignment vertical="center"/>
    </xf>
    <xf numFmtId="0" fontId="74" fillId="24" borderId="0" xfId="192" applyFont="1" applyFill="1" applyAlignment="1">
      <alignment vertical="center"/>
    </xf>
    <xf numFmtId="0" fontId="78" fillId="30" borderId="0" xfId="192" applyFont="1" applyFill="1" applyAlignment="1">
      <alignment vertical="center"/>
    </xf>
    <xf numFmtId="0" fontId="78" fillId="24" borderId="0" xfId="192" applyFont="1" applyFill="1" applyAlignment="1">
      <alignment vertical="center"/>
    </xf>
    <xf numFmtId="0" fontId="64" fillId="24" borderId="24" xfId="192" applyFont="1" applyFill="1" applyBorder="1" applyAlignment="1">
      <alignment horizontal="center" vertical="center"/>
    </xf>
    <xf numFmtId="0" fontId="82" fillId="24" borderId="0" xfId="192" applyFont="1" applyFill="1"/>
    <xf numFmtId="3" fontId="64" fillId="24" borderId="0" xfId="192" applyNumberFormat="1" applyFont="1" applyFill="1"/>
    <xf numFmtId="0" fontId="67" fillId="24" borderId="0" xfId="192" applyFont="1" applyFill="1"/>
    <xf numFmtId="0" fontId="81" fillId="24" borderId="0" xfId="192" applyFont="1" applyFill="1"/>
    <xf numFmtId="0" fontId="68" fillId="30" borderId="0" xfId="192" applyFont="1" applyFill="1"/>
    <xf numFmtId="0" fontId="68" fillId="24" borderId="0" xfId="192" applyFont="1" applyFill="1"/>
    <xf numFmtId="0" fontId="63" fillId="24" borderId="0" xfId="192" applyFont="1" applyFill="1"/>
    <xf numFmtId="0" fontId="71" fillId="30" borderId="0" xfId="192" applyFont="1" applyFill="1"/>
    <xf numFmtId="0" fontId="71" fillId="24" borderId="0" xfId="192" applyFont="1" applyFill="1"/>
    <xf numFmtId="0" fontId="83" fillId="24" borderId="0" xfId="197" applyFont="1" applyFill="1"/>
    <xf numFmtId="0" fontId="83" fillId="24" borderId="0" xfId="200" applyFont="1" applyFill="1"/>
    <xf numFmtId="173" fontId="83" fillId="24" borderId="0" xfId="188" applyNumberFormat="1" applyFont="1" applyFill="1" applyAlignment="1" applyProtection="1"/>
    <xf numFmtId="0" fontId="84" fillId="24" borderId="0" xfId="202" applyFont="1" applyFill="1"/>
    <xf numFmtId="1" fontId="83" fillId="24" borderId="0" xfId="196" applyNumberFormat="1" applyFont="1" applyFill="1"/>
    <xf numFmtId="0" fontId="10" fillId="24" borderId="0" xfId="0" applyFont="1" applyFill="1"/>
    <xf numFmtId="0" fontId="74" fillId="24" borderId="0" xfId="197" applyFont="1" applyFill="1"/>
    <xf numFmtId="0" fontId="85" fillId="24" borderId="0" xfId="0" applyFont="1" applyFill="1"/>
    <xf numFmtId="2" fontId="72" fillId="24" borderId="0" xfId="103" applyNumberFormat="1" applyFont="1" applyFill="1" applyAlignment="1" applyProtection="1">
      <alignment horizontal="left" wrapText="1"/>
    </xf>
    <xf numFmtId="0" fontId="74" fillId="24" borderId="0" xfId="192" applyFont="1" applyFill="1" applyAlignment="1">
      <alignment horizontal="left" vertical="center"/>
    </xf>
    <xf numFmtId="0" fontId="81" fillId="24" borderId="24" xfId="192" applyFont="1" applyFill="1" applyBorder="1" applyAlignment="1">
      <alignment horizontal="center" vertical="center"/>
    </xf>
    <xf numFmtId="0" fontId="86" fillId="30" borderId="0" xfId="192" applyFont="1" applyFill="1"/>
    <xf numFmtId="0" fontId="6" fillId="24" borderId="20" xfId="197" applyFont="1" applyFill="1" applyBorder="1" applyAlignment="1">
      <alignment horizontal="center" vertical="center"/>
    </xf>
    <xf numFmtId="1" fontId="75" fillId="24" borderId="16" xfId="194" applyNumberFormat="1" applyFont="1" applyFill="1" applyBorder="1" applyAlignment="1">
      <alignment horizontal="left" vertical="center"/>
    </xf>
    <xf numFmtId="1" fontId="75" fillId="24" borderId="25" xfId="194" applyNumberFormat="1" applyFont="1" applyFill="1" applyBorder="1" applyAlignment="1">
      <alignment horizontal="left" vertical="center"/>
    </xf>
    <xf numFmtId="1" fontId="63" fillId="24" borderId="24" xfId="194" applyNumberFormat="1" applyFont="1" applyFill="1" applyBorder="1" applyAlignment="1">
      <alignment horizontal="left" vertical="center"/>
    </xf>
    <xf numFmtId="1" fontId="6" fillId="24" borderId="20" xfId="194" applyNumberFormat="1" applyFont="1" applyFill="1" applyBorder="1" applyAlignment="1">
      <alignment horizontal="left" vertical="center"/>
    </xf>
    <xf numFmtId="0" fontId="67" fillId="24" borderId="26" xfId="196" applyFont="1" applyFill="1" applyBorder="1" applyAlignment="1">
      <alignment vertical="center" wrapText="1"/>
    </xf>
    <xf numFmtId="0" fontId="63" fillId="24" borderId="0" xfId="197" applyFont="1" applyFill="1" applyBorder="1"/>
    <xf numFmtId="0" fontId="64" fillId="24" borderId="24" xfId="79" applyFont="1" applyFill="1" applyBorder="1" applyAlignment="1">
      <alignment horizontal="center" vertical="center" wrapText="1"/>
    </xf>
    <xf numFmtId="0" fontId="73" fillId="24" borderId="25" xfId="79" applyFont="1" applyFill="1" applyBorder="1" applyAlignment="1">
      <alignment horizontal="center" vertical="center" wrapText="1"/>
    </xf>
    <xf numFmtId="0" fontId="73" fillId="24" borderId="0" xfId="79" applyFont="1" applyFill="1" applyBorder="1" applyAlignment="1">
      <alignment horizontal="center" vertical="center" wrapText="1"/>
    </xf>
    <xf numFmtId="0" fontId="64" fillId="24" borderId="20" xfId="79" applyFont="1" applyFill="1" applyBorder="1" applyAlignment="1">
      <alignment horizontal="center" vertical="center" wrapText="1"/>
    </xf>
    <xf numFmtId="0" fontId="70" fillId="24" borderId="24" xfId="202" applyFont="1" applyFill="1" applyBorder="1" applyAlignment="1">
      <alignment horizontal="left" vertical="center"/>
    </xf>
    <xf numFmtId="0" fontId="63" fillId="0" borderId="0" xfId="0" applyFont="1" applyBorder="1" applyAlignment="1">
      <alignment vertical="center"/>
    </xf>
    <xf numFmtId="0" fontId="70" fillId="24" borderId="20" xfId="202" applyFont="1" applyFill="1" applyBorder="1" applyAlignment="1">
      <alignment horizontal="left" vertical="center"/>
    </xf>
    <xf numFmtId="0" fontId="67" fillId="30" borderId="24" xfId="196" applyFont="1" applyFill="1" applyBorder="1" applyAlignment="1">
      <alignment vertical="center" wrapText="1"/>
    </xf>
    <xf numFmtId="3" fontId="67" fillId="24" borderId="0" xfId="197" applyNumberFormat="1" applyFont="1" applyFill="1" applyBorder="1" applyAlignment="1">
      <alignment horizontal="right" vertical="center"/>
    </xf>
    <xf numFmtId="3" fontId="64" fillId="24" borderId="0" xfId="197" applyNumberFormat="1" applyFont="1" applyFill="1" applyBorder="1" applyAlignment="1">
      <alignment horizontal="right" vertical="center"/>
    </xf>
    <xf numFmtId="3" fontId="67" fillId="24" borderId="21" xfId="197" applyNumberFormat="1" applyFont="1" applyFill="1" applyBorder="1" applyAlignment="1">
      <alignment horizontal="right" vertical="center"/>
    </xf>
    <xf numFmtId="3" fontId="64" fillId="24" borderId="22" xfId="197" applyNumberFormat="1" applyFont="1" applyFill="1" applyBorder="1" applyAlignment="1">
      <alignment horizontal="right" vertical="center"/>
    </xf>
    <xf numFmtId="3" fontId="74" fillId="30" borderId="22" xfId="197" applyNumberFormat="1" applyFont="1" applyFill="1" applyBorder="1" applyAlignment="1">
      <alignment horizontal="right" vertical="center"/>
    </xf>
    <xf numFmtId="3" fontId="74" fillId="30" borderId="0" xfId="197" applyNumberFormat="1" applyFont="1" applyFill="1" applyBorder="1" applyAlignment="1">
      <alignment horizontal="right" vertical="center"/>
    </xf>
    <xf numFmtId="3" fontId="81" fillId="30" borderId="0" xfId="197" applyNumberFormat="1" applyFont="1" applyFill="1" applyBorder="1" applyAlignment="1">
      <alignment horizontal="right" vertical="center"/>
    </xf>
    <xf numFmtId="3" fontId="6" fillId="30" borderId="0" xfId="197" applyNumberFormat="1" applyFont="1" applyFill="1" applyBorder="1" applyAlignment="1">
      <alignment horizontal="right" vertical="center"/>
    </xf>
    <xf numFmtId="3" fontId="63" fillId="30" borderId="0" xfId="197" applyNumberFormat="1" applyFont="1" applyFill="1" applyBorder="1" applyAlignment="1">
      <alignment horizontal="right" vertical="center"/>
    </xf>
    <xf numFmtId="0" fontId="67" fillId="30" borderId="24" xfId="192" applyFont="1" applyFill="1" applyBorder="1" applyAlignment="1">
      <alignment horizontal="right" vertical="center"/>
    </xf>
    <xf numFmtId="0" fontId="67" fillId="30" borderId="24" xfId="196" applyFont="1" applyFill="1" applyBorder="1" applyAlignment="1">
      <alignment horizontal="left" vertical="center"/>
    </xf>
    <xf numFmtId="0" fontId="67" fillId="24" borderId="24" xfId="192" applyFont="1" applyFill="1" applyBorder="1" applyAlignment="1">
      <alignment horizontal="right" vertical="center"/>
    </xf>
    <xf numFmtId="3" fontId="67" fillId="30" borderId="17" xfId="197" applyNumberFormat="1" applyFont="1" applyFill="1" applyBorder="1" applyAlignment="1">
      <alignment horizontal="right" vertical="center"/>
    </xf>
    <xf numFmtId="0" fontId="67" fillId="24" borderId="3" xfId="197" applyFont="1" applyFill="1" applyBorder="1" applyAlignment="1">
      <alignment horizontal="center" vertical="center" wrapText="1"/>
    </xf>
    <xf numFmtId="0" fontId="73" fillId="24" borderId="0" xfId="202" applyFont="1" applyFill="1" applyBorder="1" applyAlignment="1">
      <alignment horizontal="center" vertical="center"/>
    </xf>
    <xf numFmtId="0" fontId="81" fillId="30" borderId="24" xfId="192" applyFont="1" applyFill="1" applyBorder="1" applyAlignment="1">
      <alignment horizontal="right" vertical="center"/>
    </xf>
    <xf numFmtId="0" fontId="81" fillId="30" borderId="26" xfId="192" applyFont="1" applyFill="1" applyBorder="1" applyAlignment="1">
      <alignment horizontal="right" vertical="center"/>
    </xf>
    <xf numFmtId="0" fontId="63" fillId="24" borderId="0" xfId="197" applyFont="1" applyFill="1"/>
    <xf numFmtId="0" fontId="74" fillId="24" borderId="0" xfId="202" applyFont="1" applyFill="1"/>
    <xf numFmtId="3" fontId="64" fillId="30" borderId="22" xfId="197" applyNumberFormat="1" applyFont="1" applyFill="1" applyBorder="1" applyAlignment="1">
      <alignment horizontal="right" vertical="center"/>
    </xf>
    <xf numFmtId="3" fontId="74" fillId="30" borderId="21" xfId="197" applyNumberFormat="1" applyFont="1" applyFill="1" applyBorder="1" applyAlignment="1">
      <alignment horizontal="right" vertical="center"/>
    </xf>
    <xf numFmtId="0" fontId="81" fillId="24" borderId="24" xfId="192" applyFont="1" applyFill="1" applyBorder="1" applyAlignment="1">
      <alignment horizontal="right" vertical="center"/>
    </xf>
    <xf numFmtId="0" fontId="68" fillId="30" borderId="0" xfId="192" applyFont="1" applyFill="1" applyAlignment="1">
      <alignment horizontal="center"/>
    </xf>
    <xf numFmtId="0" fontId="71" fillId="30" borderId="0" xfId="197" applyFont="1" applyFill="1" applyBorder="1"/>
    <xf numFmtId="1" fontId="6" fillId="24" borderId="24" xfId="194" applyNumberFormat="1" applyFont="1" applyFill="1" applyBorder="1" applyAlignment="1">
      <alignment horizontal="left" vertical="center" wrapText="1"/>
    </xf>
    <xf numFmtId="1" fontId="81" fillId="24" borderId="3" xfId="194" applyNumberFormat="1" applyFont="1" applyFill="1" applyBorder="1" applyAlignment="1">
      <alignment horizontal="left" vertical="center" wrapText="1"/>
    </xf>
    <xf numFmtId="0" fontId="82" fillId="24" borderId="24" xfId="192" applyFont="1" applyFill="1" applyBorder="1" applyAlignment="1">
      <alignment horizontal="center" vertical="center"/>
    </xf>
    <xf numFmtId="0" fontId="82" fillId="30" borderId="24" xfId="192" applyFont="1" applyFill="1" applyBorder="1" applyAlignment="1">
      <alignment horizontal="center" vertical="center"/>
    </xf>
    <xf numFmtId="0" fontId="82" fillId="24" borderId="26" xfId="192" applyFont="1" applyFill="1" applyBorder="1" applyAlignment="1">
      <alignment horizontal="center" vertical="center"/>
    </xf>
    <xf numFmtId="0" fontId="87" fillId="24" borderId="24" xfId="192" applyFont="1" applyFill="1" applyBorder="1" applyAlignment="1">
      <alignment horizontal="center" vertical="center"/>
    </xf>
    <xf numFmtId="0" fontId="78" fillId="24" borderId="0" xfId="192" applyFont="1" applyFill="1" applyBorder="1"/>
    <xf numFmtId="0" fontId="67" fillId="30" borderId="26" xfId="196" applyFont="1" applyFill="1" applyBorder="1" applyAlignment="1">
      <alignment vertical="center" wrapText="1"/>
    </xf>
    <xf numFmtId="169" fontId="68" fillId="24" borderId="0" xfId="203" applyNumberFormat="1" applyFont="1" applyFill="1" applyBorder="1" applyAlignment="1">
      <alignment horizontal="center" vertical="center"/>
    </xf>
    <xf numFmtId="3" fontId="81" fillId="30" borderId="21" xfId="197" applyNumberFormat="1" applyFont="1" applyFill="1" applyBorder="1" applyAlignment="1">
      <alignment horizontal="right" vertical="center"/>
    </xf>
    <xf numFmtId="0" fontId="68" fillId="30" borderId="0" xfId="219" applyFont="1" applyFill="1" applyBorder="1" applyAlignment="1">
      <alignment horizontal="center" vertical="center" wrapText="1"/>
    </xf>
    <xf numFmtId="0" fontId="6" fillId="30" borderId="0" xfId="192" applyFont="1" applyFill="1" applyBorder="1"/>
    <xf numFmtId="0" fontId="64" fillId="30" borderId="0" xfId="192" applyFont="1" applyFill="1" applyBorder="1"/>
    <xf numFmtId="0" fontId="73" fillId="30" borderId="0" xfId="192" applyFont="1" applyFill="1" applyBorder="1"/>
    <xf numFmtId="0" fontId="78" fillId="30" borderId="0" xfId="192" applyFont="1" applyFill="1" applyBorder="1"/>
    <xf numFmtId="16" fontId="78" fillId="24" borderId="0" xfId="192" applyNumberFormat="1" applyFont="1" applyFill="1" applyBorder="1"/>
    <xf numFmtId="0" fontId="67" fillId="30" borderId="27" xfId="197" applyFont="1" applyFill="1" applyBorder="1" applyAlignment="1">
      <alignment horizontal="center" vertical="center"/>
    </xf>
    <xf numFmtId="1" fontId="81" fillId="30" borderId="26" xfId="194" applyNumberFormat="1" applyFont="1" applyFill="1" applyBorder="1" applyAlignment="1">
      <alignment horizontal="left" vertical="center" wrapText="1"/>
    </xf>
    <xf numFmtId="0" fontId="6" fillId="24" borderId="16" xfId="197" applyFont="1" applyFill="1" applyBorder="1" applyAlignment="1">
      <alignment horizontal="center" vertical="center"/>
    </xf>
    <xf numFmtId="0" fontId="6" fillId="24" borderId="25" xfId="197" applyFont="1" applyFill="1" applyBorder="1" applyAlignment="1">
      <alignment horizontal="center" vertical="center"/>
    </xf>
    <xf numFmtId="0" fontId="6" fillId="24" borderId="27" xfId="197" applyFont="1" applyFill="1" applyBorder="1" applyAlignment="1">
      <alignment horizontal="center" vertical="center"/>
    </xf>
    <xf numFmtId="1" fontId="6" fillId="24" borderId="26" xfId="194" applyNumberFormat="1" applyFont="1" applyFill="1" applyBorder="1" applyAlignment="1">
      <alignment horizontal="left" vertical="center"/>
    </xf>
    <xf numFmtId="3" fontId="64" fillId="30" borderId="21" xfId="197" applyNumberFormat="1" applyFont="1" applyFill="1" applyBorder="1" applyAlignment="1">
      <alignment horizontal="right" vertical="center"/>
    </xf>
    <xf numFmtId="0" fontId="74" fillId="30" borderId="0" xfId="192" applyFont="1" applyFill="1" applyBorder="1"/>
    <xf numFmtId="0" fontId="68" fillId="24" borderId="0" xfId="197" applyFont="1" applyFill="1" applyBorder="1"/>
    <xf numFmtId="0" fontId="78" fillId="24" borderId="0" xfId="197" applyFont="1" applyFill="1" applyBorder="1"/>
    <xf numFmtId="0" fontId="78" fillId="24" borderId="0" xfId="202" applyFont="1" applyFill="1" applyBorder="1"/>
    <xf numFmtId="169" fontId="78" fillId="24" borderId="0" xfId="192" applyNumberFormat="1" applyFont="1" applyFill="1"/>
    <xf numFmtId="0" fontId="71" fillId="30" borderId="0" xfId="197" applyFont="1" applyFill="1"/>
    <xf numFmtId="0" fontId="90" fillId="24" borderId="0" xfId="192" applyFont="1" applyFill="1"/>
    <xf numFmtId="169" fontId="68" fillId="24" borderId="28" xfId="203" applyNumberFormat="1" applyFont="1" applyFill="1" applyBorder="1" applyAlignment="1">
      <alignment horizontal="center" vertical="center"/>
    </xf>
    <xf numFmtId="0" fontId="92" fillId="0" borderId="0" xfId="0" applyFont="1"/>
    <xf numFmtId="1" fontId="93" fillId="24" borderId="22" xfId="194" applyNumberFormat="1" applyFont="1" applyFill="1" applyBorder="1" applyAlignment="1">
      <alignment horizontal="left" vertical="center"/>
    </xf>
    <xf numFmtId="1" fontId="93" fillId="24" borderId="0" xfId="194" applyNumberFormat="1" applyFont="1" applyFill="1" applyBorder="1" applyAlignment="1">
      <alignment horizontal="left" vertical="center"/>
    </xf>
    <xf numFmtId="0" fontId="94" fillId="0" borderId="0" xfId="0" applyFont="1" applyBorder="1" applyAlignment="1">
      <alignment vertical="center" wrapText="1"/>
    </xf>
    <xf numFmtId="1" fontId="75" fillId="30" borderId="25" xfId="194" applyNumberFormat="1" applyFont="1" applyFill="1" applyBorder="1" applyAlignment="1">
      <alignment horizontal="left" vertical="center"/>
    </xf>
    <xf numFmtId="0" fontId="94" fillId="30" borderId="0" xfId="0" applyFont="1" applyFill="1" applyBorder="1"/>
    <xf numFmtId="1" fontId="93" fillId="30" borderId="0" xfId="194" applyNumberFormat="1" applyFont="1" applyFill="1" applyBorder="1" applyAlignment="1">
      <alignment horizontal="left" vertical="center"/>
    </xf>
    <xf numFmtId="1" fontId="93" fillId="30" borderId="21" xfId="194" applyNumberFormat="1" applyFont="1" applyFill="1" applyBorder="1" applyAlignment="1">
      <alignment horizontal="left" vertical="center"/>
    </xf>
    <xf numFmtId="0" fontId="93" fillId="0" borderId="0" xfId="0" applyFont="1"/>
    <xf numFmtId="0" fontId="93" fillId="24" borderId="0" xfId="197" applyFont="1" applyFill="1"/>
    <xf numFmtId="0" fontId="93" fillId="0" borderId="0" xfId="0" applyFont="1" applyAlignment="1">
      <alignment vertical="center"/>
    </xf>
    <xf numFmtId="0" fontId="93" fillId="0" borderId="0" xfId="0" applyFont="1" applyBorder="1" applyAlignment="1">
      <alignment vertical="center"/>
    </xf>
    <xf numFmtId="0" fontId="93" fillId="24" borderId="0" xfId="197" applyFont="1" applyFill="1" applyBorder="1"/>
    <xf numFmtId="1" fontId="93" fillId="30" borderId="22" xfId="194" applyNumberFormat="1" applyFont="1" applyFill="1" applyBorder="1" applyAlignment="1">
      <alignment horizontal="left" vertical="center"/>
    </xf>
    <xf numFmtId="1" fontId="91" fillId="30" borderId="21" xfId="194" applyNumberFormat="1" applyFont="1" applyFill="1" applyBorder="1" applyAlignment="1">
      <alignment horizontal="left" vertical="center"/>
    </xf>
    <xf numFmtId="0" fontId="95" fillId="24" borderId="0" xfId="202" applyFont="1" applyFill="1"/>
    <xf numFmtId="0" fontId="93" fillId="24" borderId="0" xfId="200" applyFont="1" applyFill="1"/>
    <xf numFmtId="0" fontId="91" fillId="24" borderId="0" xfId="197" applyFont="1" applyFill="1"/>
    <xf numFmtId="0" fontId="91" fillId="24" borderId="0" xfId="202" applyFont="1" applyFill="1"/>
    <xf numFmtId="0" fontId="91" fillId="24" borderId="0" xfId="189" applyFont="1" applyFill="1"/>
    <xf numFmtId="173" fontId="93" fillId="24" borderId="0" xfId="188" applyNumberFormat="1" applyFont="1" applyFill="1" applyAlignment="1" applyProtection="1"/>
    <xf numFmtId="0" fontId="90" fillId="24" borderId="0" xfId="197" applyFont="1" applyFill="1"/>
    <xf numFmtId="170" fontId="90" fillId="24" borderId="0" xfId="192" applyNumberFormat="1" applyFont="1" applyFill="1" applyAlignment="1">
      <alignment horizontal="right" vertical="center"/>
    </xf>
    <xf numFmtId="0" fontId="90" fillId="24" borderId="0" xfId="200" applyFont="1" applyFill="1"/>
    <xf numFmtId="0" fontId="91" fillId="24" borderId="0" xfId="193" applyFont="1" applyFill="1" applyAlignment="1">
      <alignment horizontal="right"/>
    </xf>
    <xf numFmtId="0" fontId="90" fillId="0" borderId="0" xfId="0" applyFont="1" applyAlignment="1">
      <alignment vertical="center"/>
    </xf>
    <xf numFmtId="173" fontId="90" fillId="24" borderId="0" xfId="188" applyNumberFormat="1" applyFont="1" applyFill="1" applyAlignment="1" applyProtection="1"/>
    <xf numFmtId="0" fontId="91" fillId="24" borderId="0" xfId="192" applyFont="1" applyFill="1" applyBorder="1" applyAlignment="1">
      <alignment horizontal="center" vertical="center"/>
    </xf>
    <xf numFmtId="0" fontId="91" fillId="24" borderId="0" xfId="196" applyFont="1" applyFill="1" applyBorder="1" applyAlignment="1">
      <alignment horizontal="left" vertical="center" wrapText="1"/>
    </xf>
    <xf numFmtId="0" fontId="91" fillId="24" borderId="0" xfId="196" applyFont="1" applyFill="1" applyBorder="1" applyAlignment="1">
      <alignment horizontal="left" vertical="center"/>
    </xf>
    <xf numFmtId="0" fontId="90" fillId="24" borderId="0" xfId="192" applyFont="1" applyFill="1" applyBorder="1" applyAlignment="1">
      <alignment horizontal="center" vertical="center"/>
    </xf>
    <xf numFmtId="0" fontId="90" fillId="24" borderId="0" xfId="196" applyFont="1" applyFill="1" applyBorder="1" applyAlignment="1">
      <alignment vertical="center" wrapText="1"/>
    </xf>
    <xf numFmtId="0" fontId="91" fillId="24" borderId="0" xfId="196" applyFont="1" applyFill="1" applyBorder="1" applyAlignment="1">
      <alignment vertical="center" wrapText="1"/>
    </xf>
    <xf numFmtId="0" fontId="91" fillId="30" borderId="0" xfId="196" applyFont="1" applyFill="1" applyBorder="1" applyAlignment="1">
      <alignment vertical="center" wrapText="1"/>
    </xf>
    <xf numFmtId="0" fontId="91" fillId="0" borderId="0" xfId="196" applyFont="1" applyFill="1" applyBorder="1" applyAlignment="1">
      <alignment vertical="center" wrapText="1"/>
    </xf>
    <xf numFmtId="170" fontId="90" fillId="24" borderId="0" xfId="191" applyNumberFormat="1" applyFont="1" applyFill="1" applyBorder="1" applyAlignment="1">
      <alignment horizontal="left"/>
    </xf>
    <xf numFmtId="0" fontId="91" fillId="30" borderId="0" xfId="192" applyFont="1" applyFill="1" applyBorder="1" applyAlignment="1">
      <alignment horizontal="right" vertical="center"/>
    </xf>
    <xf numFmtId="0" fontId="91" fillId="30" borderId="21" xfId="192" applyFont="1" applyFill="1" applyBorder="1" applyAlignment="1">
      <alignment horizontal="right" vertical="center"/>
    </xf>
    <xf numFmtId="0" fontId="91" fillId="24" borderId="21" xfId="196" applyFont="1" applyFill="1" applyBorder="1" applyAlignment="1">
      <alignment horizontal="left" vertical="center" wrapText="1"/>
    </xf>
    <xf numFmtId="0" fontId="95" fillId="24" borderId="0" xfId="192" applyFont="1" applyFill="1"/>
    <xf numFmtId="0" fontId="97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73" fontId="63" fillId="24" borderId="0" xfId="188" applyNumberFormat="1" applyFont="1" applyFill="1" applyAlignment="1" applyProtection="1"/>
    <xf numFmtId="0" fontId="6" fillId="24" borderId="0" xfId="220" applyFont="1" applyFill="1"/>
    <xf numFmtId="1" fontId="93" fillId="30" borderId="21" xfId="201" applyNumberFormat="1" applyFont="1" applyFill="1" applyBorder="1" applyAlignment="1">
      <alignment horizontal="left" vertical="center"/>
    </xf>
    <xf numFmtId="1" fontId="93" fillId="24" borderId="22" xfId="201" applyNumberFormat="1" applyFont="1" applyFill="1" applyBorder="1" applyAlignment="1">
      <alignment horizontal="left" vertical="center"/>
    </xf>
    <xf numFmtId="1" fontId="93" fillId="24" borderId="0" xfId="199" applyNumberFormat="1" applyFont="1" applyFill="1" applyBorder="1" applyAlignment="1">
      <alignment horizontal="left" vertical="center"/>
    </xf>
    <xf numFmtId="1" fontId="93" fillId="24" borderId="0" xfId="201" applyNumberFormat="1" applyFont="1" applyFill="1" applyBorder="1" applyAlignment="1">
      <alignment horizontal="left" vertical="center"/>
    </xf>
    <xf numFmtId="1" fontId="93" fillId="30" borderId="0" xfId="199" applyNumberFormat="1" applyFont="1" applyFill="1" applyBorder="1" applyAlignment="1">
      <alignment horizontal="left" vertical="center"/>
    </xf>
    <xf numFmtId="0" fontId="81" fillId="24" borderId="0" xfId="197" applyFont="1" applyFill="1"/>
    <xf numFmtId="0" fontId="98" fillId="24" borderId="0" xfId="197" applyFont="1" applyFill="1"/>
    <xf numFmtId="0" fontId="99" fillId="24" borderId="0" xfId="197" applyFont="1" applyFill="1"/>
    <xf numFmtId="0" fontId="100" fillId="24" borderId="0" xfId="197" applyFont="1" applyFill="1"/>
    <xf numFmtId="0" fontId="99" fillId="24" borderId="0" xfId="202" applyFont="1" applyFill="1"/>
    <xf numFmtId="0" fontId="100" fillId="24" borderId="0" xfId="197" applyFont="1" applyFill="1" applyBorder="1"/>
    <xf numFmtId="169" fontId="98" fillId="24" borderId="0" xfId="197" applyNumberFormat="1" applyFont="1" applyFill="1" applyBorder="1" applyAlignment="1">
      <alignment horizontal="center" vertical="center" wrapText="1"/>
    </xf>
    <xf numFmtId="169" fontId="98" fillId="24" borderId="0" xfId="197" applyNumberFormat="1" applyFont="1" applyFill="1" applyBorder="1" applyAlignment="1">
      <alignment horizontal="center" vertical="center"/>
    </xf>
    <xf numFmtId="0" fontId="68" fillId="30" borderId="0" xfId="219" applyFont="1" applyFill="1" applyBorder="1" applyAlignment="1">
      <alignment horizontal="center" vertical="center" wrapText="1"/>
    </xf>
    <xf numFmtId="0" fontId="81" fillId="30" borderId="0" xfId="219" applyFont="1" applyFill="1" applyBorder="1" applyAlignment="1">
      <alignment horizontal="center" vertical="center" wrapText="1"/>
    </xf>
    <xf numFmtId="0" fontId="81" fillId="30" borderId="0" xfId="219" applyFont="1" applyFill="1" applyBorder="1" applyAlignment="1">
      <alignment horizontal="center" vertical="center" wrapText="1"/>
    </xf>
    <xf numFmtId="169" fontId="68" fillId="24" borderId="28" xfId="197" applyNumberFormat="1" applyFont="1" applyFill="1" applyBorder="1" applyAlignment="1">
      <alignment horizontal="center" vertical="center"/>
    </xf>
    <xf numFmtId="169" fontId="68" fillId="30" borderId="0" xfId="197" applyNumberFormat="1" applyFont="1" applyFill="1" applyBorder="1" applyAlignment="1">
      <alignment horizontal="center" vertical="center"/>
    </xf>
    <xf numFmtId="169" fontId="68" fillId="30" borderId="28" xfId="197" applyNumberFormat="1" applyFont="1" applyFill="1" applyBorder="1" applyAlignment="1">
      <alignment horizontal="center" vertical="center"/>
    </xf>
    <xf numFmtId="0" fontId="68" fillId="24" borderId="0" xfId="219" applyFont="1" applyFill="1" applyBorder="1" applyAlignment="1">
      <alignment horizontal="left" vertical="center"/>
    </xf>
    <xf numFmtId="0" fontId="86" fillId="24" borderId="0" xfId="193" applyFont="1" applyFill="1" applyBorder="1" applyAlignment="1">
      <alignment horizontal="centerContinuous" vertical="center"/>
    </xf>
    <xf numFmtId="1" fontId="93" fillId="24" borderId="24" xfId="194" applyNumberFormat="1" applyFont="1" applyFill="1" applyBorder="1" applyAlignment="1">
      <alignment horizontal="left" vertical="center"/>
    </xf>
    <xf numFmtId="1" fontId="77" fillId="24" borderId="19" xfId="194" applyNumberFormat="1" applyFont="1" applyFill="1" applyBorder="1" applyAlignment="1">
      <alignment horizontal="left" vertical="center"/>
    </xf>
    <xf numFmtId="1" fontId="91" fillId="24" borderId="17" xfId="194" applyNumberFormat="1" applyFont="1" applyFill="1" applyBorder="1" applyAlignment="1">
      <alignment horizontal="left" vertical="center"/>
    </xf>
    <xf numFmtId="0" fontId="90" fillId="24" borderId="24" xfId="202" applyFont="1" applyFill="1" applyBorder="1" applyAlignment="1">
      <alignment horizontal="left" vertical="center"/>
    </xf>
    <xf numFmtId="3" fontId="81" fillId="30" borderId="17" xfId="197" applyNumberFormat="1" applyFont="1" applyFill="1" applyBorder="1" applyAlignment="1">
      <alignment horizontal="right" vertical="center"/>
    </xf>
    <xf numFmtId="3" fontId="63" fillId="30" borderId="22" xfId="197" applyNumberFormat="1" applyFont="1" applyFill="1" applyBorder="1" applyAlignment="1">
      <alignment horizontal="right" vertical="center"/>
    </xf>
    <xf numFmtId="1" fontId="77" fillId="30" borderId="21" xfId="194" applyNumberFormat="1" applyFont="1" applyFill="1" applyBorder="1" applyAlignment="1">
      <alignment horizontal="left" vertical="center"/>
    </xf>
    <xf numFmtId="0" fontId="94" fillId="30" borderId="0" xfId="0" applyFont="1" applyFill="1" applyBorder="1" applyAlignment="1">
      <alignment vertical="center" wrapText="1"/>
    </xf>
    <xf numFmtId="1" fontId="75" fillId="24" borderId="27" xfId="194" applyNumberFormat="1" applyFont="1" applyFill="1" applyBorder="1" applyAlignment="1">
      <alignment horizontal="left" vertical="center"/>
    </xf>
    <xf numFmtId="0" fontId="91" fillId="24" borderId="0" xfId="196" applyFont="1" applyFill="1" applyBorder="1" applyAlignment="1">
      <alignment vertical="center"/>
    </xf>
    <xf numFmtId="0" fontId="91" fillId="30" borderId="0" xfId="196" applyFont="1" applyFill="1" applyBorder="1" applyAlignment="1">
      <alignment horizontal="left" vertical="center"/>
    </xf>
    <xf numFmtId="0" fontId="77" fillId="24" borderId="0" xfId="192" applyFont="1" applyFill="1" applyBorder="1" applyAlignment="1">
      <alignment horizontal="center" vertical="center"/>
    </xf>
    <xf numFmtId="0" fontId="77" fillId="24" borderId="0" xfId="196" applyFont="1" applyFill="1" applyBorder="1" applyAlignment="1">
      <alignment vertical="center" wrapText="1"/>
    </xf>
    <xf numFmtId="0" fontId="73" fillId="24" borderId="0" xfId="196" applyFont="1" applyFill="1" applyBorder="1" applyAlignment="1">
      <alignment vertical="center" wrapText="1"/>
    </xf>
    <xf numFmtId="0" fontId="77" fillId="24" borderId="0" xfId="196" applyFont="1" applyFill="1" applyBorder="1" applyAlignment="1">
      <alignment vertical="center"/>
    </xf>
    <xf numFmtId="0" fontId="77" fillId="0" borderId="0" xfId="196" applyFont="1" applyFill="1" applyBorder="1" applyAlignment="1">
      <alignment vertical="center" wrapText="1"/>
    </xf>
    <xf numFmtId="170" fontId="73" fillId="24" borderId="0" xfId="191" applyNumberFormat="1" applyFont="1" applyFill="1" applyBorder="1" applyAlignment="1">
      <alignment horizontal="left"/>
    </xf>
    <xf numFmtId="0" fontId="70" fillId="24" borderId="22" xfId="202" applyFont="1" applyFill="1" applyBorder="1" applyAlignment="1">
      <alignment horizontal="left" vertical="center"/>
    </xf>
    <xf numFmtId="0" fontId="75" fillId="24" borderId="22" xfId="0" applyFont="1" applyFill="1" applyBorder="1" applyAlignment="1">
      <alignment wrapText="1"/>
    </xf>
    <xf numFmtId="0" fontId="73" fillId="24" borderId="22" xfId="190" applyFont="1" applyFill="1" applyBorder="1" applyAlignment="1">
      <alignment horizontal="center" vertical="center"/>
    </xf>
    <xf numFmtId="0" fontId="73" fillId="24" borderId="22" xfId="117" applyFont="1" applyFill="1" applyBorder="1" applyAlignment="1">
      <alignment horizontal="center" vertical="center"/>
    </xf>
    <xf numFmtId="0" fontId="77" fillId="24" borderId="21" xfId="192" applyFont="1" applyFill="1" applyBorder="1" applyAlignment="1">
      <alignment horizontal="center" vertical="center"/>
    </xf>
    <xf numFmtId="0" fontId="77" fillId="24" borderId="21" xfId="196" applyFont="1" applyFill="1" applyBorder="1" applyAlignment="1">
      <alignment vertical="center" wrapText="1"/>
    </xf>
    <xf numFmtId="0" fontId="6" fillId="24" borderId="20" xfId="0" applyFont="1" applyFill="1" applyBorder="1" applyAlignment="1">
      <alignment wrapText="1"/>
    </xf>
    <xf numFmtId="0" fontId="91" fillId="24" borderId="0" xfId="192" applyFont="1" applyFill="1" applyBorder="1" applyAlignment="1">
      <alignment horizontal="center"/>
    </xf>
    <xf numFmtId="0" fontId="91" fillId="30" borderId="21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/>
    </xf>
    <xf numFmtId="0" fontId="101" fillId="24" borderId="22" xfId="202" applyFont="1" applyFill="1" applyBorder="1" applyAlignment="1">
      <alignment horizontal="left" vertical="center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4" fillId="24" borderId="0" xfId="0" applyFont="1" applyFill="1"/>
    <xf numFmtId="0" fontId="78" fillId="0" borderId="0" xfId="0" applyFont="1" applyAlignment="1">
      <alignment vertical="center"/>
    </xf>
    <xf numFmtId="0" fontId="71" fillId="24" borderId="0" xfId="0" applyFont="1" applyFill="1"/>
    <xf numFmtId="0" fontId="105" fillId="24" borderId="0" xfId="197" applyFont="1" applyFill="1"/>
    <xf numFmtId="0" fontId="74" fillId="24" borderId="0" xfId="197" applyFont="1" applyFill="1" applyBorder="1"/>
    <xf numFmtId="0" fontId="74" fillId="24" borderId="0" xfId="202" applyFont="1" applyFill="1" applyBorder="1"/>
    <xf numFmtId="1" fontId="93" fillId="30" borderId="22" xfId="201" applyNumberFormat="1" applyFont="1" applyFill="1" applyBorder="1" applyAlignment="1">
      <alignment horizontal="left" vertical="center"/>
    </xf>
    <xf numFmtId="1" fontId="93" fillId="30" borderId="0" xfId="201" applyNumberFormat="1" applyFont="1" applyFill="1" applyBorder="1" applyAlignment="1">
      <alignment horizontal="left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49" fontId="74" fillId="24" borderId="24" xfId="196" applyNumberFormat="1" applyFont="1" applyFill="1" applyBorder="1" applyAlignment="1">
      <alignment horizontal="center" vertical="center"/>
    </xf>
    <xf numFmtId="0" fontId="73" fillId="24" borderId="20" xfId="202" applyFont="1" applyFill="1" applyBorder="1" applyAlignment="1">
      <alignment horizontal="center" vertical="center"/>
    </xf>
    <xf numFmtId="0" fontId="73" fillId="24" borderId="26" xfId="202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70" fillId="24" borderId="20" xfId="202" applyFont="1" applyFill="1" applyBorder="1" applyAlignment="1">
      <alignment horizontal="center" vertical="center"/>
    </xf>
    <xf numFmtId="0" fontId="70" fillId="24" borderId="26" xfId="202" applyFont="1" applyFill="1" applyBorder="1" applyAlignment="1">
      <alignment horizontal="center" vertical="center"/>
    </xf>
    <xf numFmtId="0" fontId="73" fillId="24" borderId="20" xfId="79" applyFont="1" applyFill="1" applyBorder="1" applyAlignment="1">
      <alignment horizontal="center" vertical="center" wrapText="1"/>
    </xf>
    <xf numFmtId="0" fontId="73" fillId="24" borderId="26" xfId="79" applyFont="1" applyFill="1" applyBorder="1" applyAlignment="1">
      <alignment horizontal="center" vertical="center" wrapText="1"/>
    </xf>
    <xf numFmtId="0" fontId="40" fillId="24" borderId="20" xfId="79" applyFont="1" applyFill="1" applyBorder="1" applyAlignment="1">
      <alignment horizontal="center" vertical="center" wrapText="1"/>
    </xf>
    <xf numFmtId="0" fontId="40" fillId="24" borderId="26" xfId="79" applyFont="1" applyFill="1" applyBorder="1" applyAlignment="1">
      <alignment horizontal="center" vertical="center" wrapText="1"/>
    </xf>
    <xf numFmtId="0" fontId="54" fillId="24" borderId="20" xfId="79" applyFont="1" applyFill="1" applyBorder="1" applyAlignment="1">
      <alignment horizontal="center" vertical="center" wrapText="1"/>
    </xf>
    <xf numFmtId="0" fontId="54" fillId="24" borderId="26" xfId="79" applyFont="1" applyFill="1" applyBorder="1" applyAlignment="1">
      <alignment horizontal="center" vertical="center" wrapText="1"/>
    </xf>
    <xf numFmtId="0" fontId="54" fillId="24" borderId="20" xfId="202" applyFont="1" applyFill="1" applyBorder="1" applyAlignment="1">
      <alignment horizontal="center" vertical="center"/>
    </xf>
    <xf numFmtId="0" fontId="54" fillId="24" borderId="26" xfId="202" applyFont="1" applyFill="1" applyBorder="1" applyAlignment="1">
      <alignment horizontal="center" vertical="center"/>
    </xf>
    <xf numFmtId="49" fontId="40" fillId="24" borderId="16" xfId="196" applyNumberFormat="1" applyFont="1" applyFill="1" applyBorder="1" applyAlignment="1">
      <alignment horizontal="center" vertical="center"/>
    </xf>
    <xf numFmtId="49" fontId="40" fillId="24" borderId="23" xfId="196" applyNumberFormat="1" applyFont="1" applyFill="1" applyBorder="1" applyAlignment="1">
      <alignment horizontal="center" vertical="center"/>
    </xf>
    <xf numFmtId="0" fontId="41" fillId="24" borderId="20" xfId="202" applyFont="1" applyFill="1" applyBorder="1" applyAlignment="1">
      <alignment horizontal="center" vertical="center"/>
    </xf>
    <xf numFmtId="0" fontId="41" fillId="24" borderId="26" xfId="202" applyFont="1" applyFill="1" applyBorder="1" applyAlignment="1">
      <alignment horizontal="center" vertical="center"/>
    </xf>
    <xf numFmtId="49" fontId="74" fillId="24" borderId="23" xfId="196" applyNumberFormat="1" applyFont="1" applyFill="1" applyBorder="1" applyAlignment="1">
      <alignment horizontal="center" vertical="center"/>
    </xf>
    <xf numFmtId="49" fontId="74" fillId="24" borderId="28" xfId="196" applyNumberFormat="1" applyFont="1" applyFill="1" applyBorder="1" applyAlignment="1">
      <alignment horizontal="center" vertical="center"/>
    </xf>
    <xf numFmtId="0" fontId="64" fillId="24" borderId="20" xfId="193" applyFont="1" applyFill="1" applyBorder="1" applyAlignment="1">
      <alignment horizontal="center" vertical="center"/>
    </xf>
    <xf numFmtId="0" fontId="64" fillId="24" borderId="24" xfId="193" applyFont="1" applyFill="1" applyBorder="1" applyAlignment="1">
      <alignment horizontal="center" vertical="center"/>
    </xf>
    <xf numFmtId="0" fontId="89" fillId="30" borderId="0" xfId="0" applyFont="1" applyFill="1" applyBorder="1" applyAlignment="1">
      <alignment horizontal="left" wrapText="1"/>
    </xf>
    <xf numFmtId="0" fontId="88" fillId="30" borderId="0" xfId="0" applyFont="1" applyFill="1" applyBorder="1" applyAlignment="1">
      <alignment horizontal="left" wrapText="1"/>
    </xf>
    <xf numFmtId="0" fontId="64" fillId="24" borderId="20" xfId="192" applyFont="1" applyFill="1" applyBorder="1" applyAlignment="1">
      <alignment horizontal="center" vertical="center" wrapText="1"/>
    </xf>
    <xf numFmtId="0" fontId="6" fillId="24" borderId="24" xfId="0" applyFont="1" applyFill="1" applyBorder="1" applyAlignment="1">
      <alignment wrapText="1"/>
    </xf>
    <xf numFmtId="0" fontId="64" fillId="24" borderId="20" xfId="190" applyFont="1" applyFill="1" applyBorder="1" applyAlignment="1">
      <alignment horizontal="center" vertical="center"/>
    </xf>
    <xf numFmtId="0" fontId="64" fillId="24" borderId="24" xfId="190" applyFont="1" applyFill="1" applyBorder="1" applyAlignment="1">
      <alignment horizontal="center" vertical="center"/>
    </xf>
    <xf numFmtId="0" fontId="73" fillId="24" borderId="20" xfId="192" applyFont="1" applyFill="1" applyBorder="1" applyAlignment="1">
      <alignment horizontal="center" vertical="center" wrapText="1"/>
    </xf>
    <xf numFmtId="0" fontId="75" fillId="24" borderId="24" xfId="0" applyFont="1" applyFill="1" applyBorder="1" applyAlignment="1">
      <alignment wrapText="1"/>
    </xf>
    <xf numFmtId="0" fontId="73" fillId="24" borderId="20" xfId="190" applyFont="1" applyFill="1" applyBorder="1" applyAlignment="1">
      <alignment horizontal="center" vertical="center"/>
    </xf>
    <xf numFmtId="0" fontId="73" fillId="24" borderId="24" xfId="190" applyFont="1" applyFill="1" applyBorder="1" applyAlignment="1">
      <alignment horizontal="center" vertical="center"/>
    </xf>
    <xf numFmtId="0" fontId="73" fillId="24" borderId="3" xfId="186" applyFont="1" applyFill="1" applyBorder="1" applyAlignment="1">
      <alignment horizontal="center" vertical="center"/>
    </xf>
    <xf numFmtId="0" fontId="73" fillId="24" borderId="20" xfId="117" applyFont="1" applyFill="1" applyBorder="1" applyAlignment="1">
      <alignment horizontal="center" vertical="center"/>
    </xf>
    <xf numFmtId="0" fontId="64" fillId="24" borderId="23" xfId="193" applyFont="1" applyFill="1" applyBorder="1" applyAlignment="1">
      <alignment horizontal="center" vertical="center"/>
    </xf>
    <xf numFmtId="0" fontId="64" fillId="24" borderId="28" xfId="193" applyFont="1" applyFill="1" applyBorder="1" applyAlignment="1">
      <alignment horizontal="center" vertical="center"/>
    </xf>
    <xf numFmtId="0" fontId="64" fillId="24" borderId="16" xfId="193" applyFont="1" applyFill="1" applyBorder="1" applyAlignment="1">
      <alignment horizontal="center" vertical="center"/>
    </xf>
    <xf numFmtId="0" fontId="64" fillId="24" borderId="25" xfId="193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4" borderId="0" xfId="196" applyFont="1" applyFill="1"/>
    <xf numFmtId="0" fontId="106" fillId="0" borderId="0" xfId="0" applyFont="1" applyAlignment="1">
      <alignment vertical="center"/>
    </xf>
    <xf numFmtId="0" fontId="106" fillId="24" borderId="0" xfId="196" applyFont="1" applyFill="1"/>
  </cellXfs>
  <cellStyles count="2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8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4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219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І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5" xfId="199"/>
    <cellStyle name="Обычный_ПБ_4кв2012_АНФОР_2" xfId="200"/>
    <cellStyle name="Обычный_РЕГ.ВИД.Т+П  2014 рпб 6" xfId="220"/>
    <cellStyle name="Обычный_Таб ек кв." xfId="201"/>
    <cellStyle name="Обычный_Таб_ГС 5 -е  4 кв 2014 OK " xfId="202"/>
    <cellStyle name="Обычный_ТС_Екв." xfId="203"/>
    <cellStyle name="Підсумок" xfId="108" builtinId="25" customBuiltin="1"/>
    <cellStyle name="Поганий" xfId="204" builtinId="27" customBuiltin="1"/>
    <cellStyle name="Примітка" xfId="206" builtinId="10" customBuiltin="1"/>
    <cellStyle name="Процентный 2 2" xfId="207"/>
    <cellStyle name="Процентный 2 3" xfId="208"/>
    <cellStyle name="Процентный 2 4" xfId="209"/>
    <cellStyle name="Процентный 2 5" xfId="210"/>
    <cellStyle name="Процентный 2 6" xfId="211"/>
    <cellStyle name="Процентный 2 7" xfId="212"/>
    <cellStyle name="Процентный 3" xfId="213"/>
    <cellStyle name="Результат" xfId="101" builtinId="21" customBuiltin="1"/>
    <cellStyle name="Стиль 1" xfId="215"/>
    <cellStyle name="Текст попередження" xfId="216" builtinId="11" customBuiltin="1"/>
    <cellStyle name="Текст пояснення" xfId="205" builtinId="53" customBuiltin="1"/>
    <cellStyle name="Финансовый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List" dx="22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77511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38488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83824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44911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50625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75"/>
  <sheetViews>
    <sheetView tabSelected="1" zoomScale="72" zoomScaleNormal="72" workbookViewId="0">
      <selection activeCell="K24" sqref="K24"/>
    </sheetView>
  </sheetViews>
  <sheetFormatPr defaultColWidth="9.08984375" defaultRowHeight="14"/>
  <cols>
    <col min="1" max="1" width="10.36328125" style="91" customWidth="1"/>
    <col min="2" max="12" width="9.08984375" style="94"/>
    <col min="13" max="35" width="9.08984375" style="95"/>
    <col min="36" max="16384" width="9.08984375" style="94"/>
  </cols>
  <sheetData>
    <row r="1" spans="1:36" ht="14.25" customHeight="1">
      <c r="A1" s="174">
        <v>1</v>
      </c>
      <c r="B1" s="96" t="str">
        <f>IF('1'!$A$1=1,"1 Зовнішньоторговельні відносини України з країнами ЄС","1 Ukraine's External Trade with EU Countries")</f>
        <v>1 Зовнішньоторговельні відносини України з країнами ЄС</v>
      </c>
      <c r="C1" s="96"/>
      <c r="D1" s="96"/>
      <c r="E1" s="96"/>
    </row>
    <row r="2" spans="1:36" s="98" customFormat="1" ht="13">
      <c r="A2" s="174"/>
      <c r="B2" s="97" t="str">
        <f>IF('1'!$A$1=1,"1.1 Динаміка експорту товарів за країнами ЄС","1.1 Dynamics of Goods Exports by EU country")</f>
        <v>1.1 Динаміка експорту товарів за країнами ЄС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</row>
    <row r="3" spans="1:36" s="98" customFormat="1" ht="13">
      <c r="A3" s="176" t="s">
        <v>73</v>
      </c>
      <c r="B3" s="97" t="str">
        <f>IF('1'!$A$1=1,"1.2 Динаміка імпорту товарів за країнами ЄС","1.2 Dynamics of Goods Imports by EU country")</f>
        <v>1.2 Динаміка імпорту товарів за країнами ЄС</v>
      </c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</row>
    <row r="4" spans="1:36" s="98" customFormat="1" ht="13">
      <c r="A4" s="177" t="s">
        <v>74</v>
      </c>
      <c r="B4" s="97" t="str">
        <f>IF('1'!$A$1=1,"1.3 Динаміка товарної структури експорту в країни ЄС","1.3 Dynamics of the Commodity Composition of Exports to EU countries")</f>
        <v>1.3 Динаміка товарної структури експорту в країни ЄС</v>
      </c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6" s="135" customFormat="1" ht="13">
      <c r="A5" s="174"/>
      <c r="B5" s="99" t="str">
        <f>IF('1'!$A$1=1,"1.4 Динаміка товарної структури імпорту з країн ЄС","1.4 Dynamics of the Commodity Composition of Imports from EU countries")</f>
        <v>1.4 Динаміка товарної структури імпорту з країн ЄС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52"/>
      <c r="AB5" s="178"/>
      <c r="AC5" s="178"/>
      <c r="AD5" s="178"/>
      <c r="AE5" s="178"/>
      <c r="AF5" s="178"/>
      <c r="AG5" s="178"/>
      <c r="AH5" s="178"/>
      <c r="AI5" s="178"/>
      <c r="AJ5" s="100"/>
    </row>
    <row r="6" spans="1:36" ht="12.5">
      <c r="A6" s="174"/>
    </row>
    <row r="7" spans="1:36" s="92" customFormat="1">
      <c r="A7" s="91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</row>
    <row r="9" spans="1:36">
      <c r="B9" s="345" t="str">
        <f>IF('1'!$A$1=1,B64,B65)</f>
        <v>Дата останнього оновлення: 30.09.2025</v>
      </c>
    </row>
    <row r="11" spans="1:36">
      <c r="C11" s="92"/>
    </row>
    <row r="15" spans="1:36">
      <c r="B15" s="344" t="str">
        <f>IF('1'!$A$1=1,B70,B72)</f>
        <v>Перерахунок даних зовнішньої торгівлі товарами здійснюється за середньомісячними курсами</v>
      </c>
    </row>
    <row r="19" spans="11:11">
      <c r="K19" s="94" t="s">
        <v>179</v>
      </c>
    </row>
    <row r="64" spans="1:2" s="348" customFormat="1">
      <c r="A64" s="346"/>
      <c r="B64" s="347" t="s">
        <v>337</v>
      </c>
    </row>
    <row r="65" spans="1:2" s="348" customFormat="1">
      <c r="A65" s="346"/>
      <c r="B65" s="347" t="s">
        <v>338</v>
      </c>
    </row>
    <row r="66" spans="1:2" s="348" customFormat="1">
      <c r="A66" s="346"/>
    </row>
    <row r="67" spans="1:2" s="348" customFormat="1">
      <c r="A67" s="346"/>
    </row>
    <row r="68" spans="1:2" s="348" customFormat="1">
      <c r="A68" s="346"/>
    </row>
    <row r="69" spans="1:2" s="348" customFormat="1">
      <c r="A69" s="346"/>
    </row>
    <row r="70" spans="1:2" s="348" customFormat="1">
      <c r="A70" s="346"/>
      <c r="B70" s="347" t="s">
        <v>334</v>
      </c>
    </row>
    <row r="71" spans="1:2" s="348" customFormat="1">
      <c r="A71" s="346"/>
      <c r="B71" s="347"/>
    </row>
    <row r="72" spans="1:2" s="348" customFormat="1">
      <c r="A72" s="346"/>
      <c r="B72" s="347" t="s">
        <v>335</v>
      </c>
    </row>
    <row r="73" spans="1:2" s="348" customFormat="1">
      <c r="A73" s="346"/>
    </row>
    <row r="74" spans="1:2" s="348" customFormat="1">
      <c r="A74" s="346"/>
    </row>
    <row r="75" spans="1:2" s="95" customFormat="1">
      <c r="A75" s="93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M66"/>
  <sheetViews>
    <sheetView zoomScale="72" zoomScaleNormal="72" workbookViewId="0">
      <selection activeCell="T7" sqref="T7"/>
    </sheetView>
  </sheetViews>
  <sheetFormatPr defaultColWidth="8" defaultRowHeight="17.5" outlineLevelCol="1"/>
  <cols>
    <col min="1" max="1" width="7.54296875" style="103" customWidth="1"/>
    <col min="2" max="2" width="32.90625" style="103" customWidth="1"/>
    <col min="3" max="3" width="5" style="103" hidden="1" customWidth="1" outlineLevel="1"/>
    <col min="4" max="4" width="13.6328125" style="103" hidden="1" customWidth="1" outlineLevel="1"/>
    <col min="5" max="5" width="12.453125" style="103" hidden="1" customWidth="1" outlineLevel="1"/>
    <col min="6" max="6" width="29" style="103" hidden="1" customWidth="1" outlineLevel="1"/>
    <col min="7" max="7" width="9.1796875" style="103" customWidth="1" collapsed="1"/>
    <col min="8" max="15" width="9.1796875" style="103" customWidth="1"/>
    <col min="16" max="16" width="9.1796875" style="187" customWidth="1"/>
    <col min="17" max="42" width="8" style="111" customWidth="1"/>
    <col min="43" max="54" width="8" style="110" customWidth="1"/>
    <col min="55" max="55" width="13.36328125" style="109" customWidth="1"/>
    <col min="56" max="57" width="8" style="303" customWidth="1"/>
    <col min="58" max="58" width="9.6328125" style="303" customWidth="1"/>
    <col min="59" max="60" width="8" style="303"/>
    <col min="61" max="61" width="12.36328125" style="303" customWidth="1"/>
    <col min="62" max="62" width="8" style="303"/>
    <col min="63" max="67" width="8" style="109"/>
    <col min="68" max="68" width="8" style="213"/>
    <col min="69" max="83" width="8" style="103"/>
    <col min="84" max="91" width="8" style="109"/>
    <col min="92" max="16384" width="8" style="103"/>
  </cols>
  <sheetData>
    <row r="1" spans="1:91" s="102" customFormat="1" ht="13">
      <c r="A1" s="101" t="str">
        <f>IF('1'!A1=1,"до змісту","to title")</f>
        <v>до змісту</v>
      </c>
      <c r="P1" s="300"/>
      <c r="R1" s="349"/>
      <c r="AQ1" s="112"/>
      <c r="AR1" s="112"/>
      <c r="AS1" s="103"/>
      <c r="AT1" s="244"/>
      <c r="AU1" s="244"/>
      <c r="AV1" s="244"/>
      <c r="AW1" s="244"/>
      <c r="AX1" s="244"/>
      <c r="AY1" s="24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300"/>
      <c r="CF1" s="104"/>
      <c r="CG1" s="104"/>
      <c r="CH1" s="104"/>
      <c r="CI1" s="104"/>
      <c r="CJ1" s="104"/>
      <c r="CK1" s="104"/>
      <c r="CL1" s="104"/>
      <c r="CM1" s="104"/>
    </row>
    <row r="2" spans="1:91" s="98" customFormat="1" ht="18">
      <c r="A2" s="98" t="str">
        <f>IF('1'!$A$1=1,"1.1 Динаміка експорту товарів за країнами ЄС*","1.1 Dynamics of Goods Exports by EU country*")</f>
        <v>1.1 Динаміка експорту товарів за країнами ЄС*</v>
      </c>
      <c r="P2" s="35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129"/>
      <c r="BD2" s="302"/>
      <c r="BE2" s="302"/>
      <c r="BF2" s="302"/>
      <c r="BG2" s="302"/>
      <c r="BH2" s="302"/>
      <c r="BI2" s="302"/>
      <c r="BJ2" s="302"/>
      <c r="BK2" s="129"/>
      <c r="BL2" s="129"/>
      <c r="BM2" s="129"/>
      <c r="BN2" s="129"/>
      <c r="BO2" s="129"/>
      <c r="BP2" s="175"/>
      <c r="CF2" s="129"/>
      <c r="CG2" s="129"/>
      <c r="CH2" s="129"/>
      <c r="CI2" s="129"/>
      <c r="CJ2" s="129"/>
      <c r="CK2" s="129"/>
      <c r="CL2" s="129"/>
      <c r="CM2" s="129"/>
    </row>
    <row r="3" spans="1:91" ht="17.25" customHeight="1">
      <c r="A3" s="105" t="str">
        <f>IF('1'!$A$1=1,"(відповідно до КПБ6)","(according to BPM6 methodology)")</f>
        <v>(відповідно до КПБ6)</v>
      </c>
      <c r="B3" s="106"/>
      <c r="C3" s="106"/>
      <c r="D3" s="106"/>
      <c r="E3" s="106"/>
      <c r="F3" s="106"/>
    </row>
    <row r="4" spans="1:91" ht="17.25" customHeight="1">
      <c r="A4" s="294" t="str">
        <f>IF('1'!$A$1=1," Млн грн","UAH mln")</f>
        <v xml:space="preserve"> Млн грн</v>
      </c>
      <c r="B4" s="106"/>
      <c r="C4" s="106"/>
      <c r="D4" s="106"/>
      <c r="E4" s="106"/>
      <c r="F4" s="106"/>
    </row>
    <row r="5" spans="1:91" ht="24" customHeight="1">
      <c r="A5" s="360" t="str">
        <f>IF('1'!A1=1,C5,E5)</f>
        <v xml:space="preserve">№ </v>
      </c>
      <c r="B5" s="362" t="str">
        <f>IF('1'!A1=1,D5,F5)</f>
        <v>Країни</v>
      </c>
      <c r="C5" s="364" t="s">
        <v>71</v>
      </c>
      <c r="D5" s="358" t="s">
        <v>7</v>
      </c>
      <c r="E5" s="364" t="s">
        <v>79</v>
      </c>
      <c r="F5" s="358" t="s">
        <v>80</v>
      </c>
      <c r="G5" s="354" t="s">
        <v>274</v>
      </c>
      <c r="H5" s="354" t="s">
        <v>275</v>
      </c>
      <c r="I5" s="354" t="s">
        <v>276</v>
      </c>
      <c r="J5" s="354" t="s">
        <v>277</v>
      </c>
      <c r="K5" s="354" t="s">
        <v>180</v>
      </c>
      <c r="L5" s="354" t="s">
        <v>185</v>
      </c>
      <c r="M5" s="356" t="s">
        <v>234</v>
      </c>
      <c r="N5" s="356" t="s">
        <v>278</v>
      </c>
      <c r="O5" s="356" t="s">
        <v>327</v>
      </c>
      <c r="P5" s="354" t="s">
        <v>336</v>
      </c>
    </row>
    <row r="6" spans="1:91" ht="31.25" customHeight="1">
      <c r="A6" s="361"/>
      <c r="B6" s="363"/>
      <c r="C6" s="365"/>
      <c r="D6" s="359"/>
      <c r="E6" s="365"/>
      <c r="F6" s="359"/>
      <c r="G6" s="355"/>
      <c r="H6" s="355"/>
      <c r="I6" s="355"/>
      <c r="J6" s="355"/>
      <c r="K6" s="355"/>
      <c r="L6" s="355"/>
      <c r="M6" s="357"/>
      <c r="N6" s="357"/>
      <c r="O6" s="357"/>
      <c r="P6" s="355"/>
    </row>
    <row r="7" spans="1:91" ht="17" customHeight="1">
      <c r="A7" s="188"/>
      <c r="B7" s="192" t="str">
        <f>IF('1'!$A$1=1,D7,F7)</f>
        <v>ЄС 28</v>
      </c>
      <c r="C7" s="189"/>
      <c r="D7" s="319" t="s">
        <v>187</v>
      </c>
      <c r="E7" s="190"/>
      <c r="F7" s="210" t="s">
        <v>199</v>
      </c>
      <c r="G7" s="200">
        <v>229204.50769729196</v>
      </c>
      <c r="H7" s="200">
        <v>273779.55253334425</v>
      </c>
      <c r="I7" s="200">
        <v>375455.0810746951</v>
      </c>
      <c r="J7" s="200">
        <v>444641.8280263138</v>
      </c>
      <c r="K7" s="200">
        <v>442341.50778163061</v>
      </c>
      <c r="L7" s="200">
        <v>410743.96643558604</v>
      </c>
      <c r="M7" s="200">
        <v>648844.21928472212</v>
      </c>
      <c r="N7" s="200">
        <v>821336.21951698046</v>
      </c>
      <c r="O7" s="200">
        <v>815016.60003893718</v>
      </c>
      <c r="P7" s="200">
        <v>912449.06772900373</v>
      </c>
    </row>
    <row r="8" spans="1:91" ht="19.25" customHeight="1">
      <c r="A8" s="188"/>
      <c r="B8" s="192" t="str">
        <f>IF('1'!$A$1=1,D8,F8)</f>
        <v>ЄС 27 **</v>
      </c>
      <c r="C8" s="189"/>
      <c r="D8" s="319" t="s">
        <v>188</v>
      </c>
      <c r="E8" s="190"/>
      <c r="F8" s="210" t="s">
        <v>200</v>
      </c>
      <c r="G8" s="201">
        <v>222136.806201695</v>
      </c>
      <c r="H8" s="201">
        <v>266513.39743895439</v>
      </c>
      <c r="I8" s="201">
        <v>363727.21559699473</v>
      </c>
      <c r="J8" s="201">
        <v>430024.23169413465</v>
      </c>
      <c r="K8" s="201">
        <v>427529.65396120353</v>
      </c>
      <c r="L8" s="201">
        <v>394849.70274006453</v>
      </c>
      <c r="M8" s="201">
        <v>622106.85201823968</v>
      </c>
      <c r="N8" s="201">
        <v>809599.35435609822</v>
      </c>
      <c r="O8" s="201">
        <v>801993.15213297424</v>
      </c>
      <c r="P8" s="201">
        <v>889520.21963764681</v>
      </c>
      <c r="AY8" s="314" t="s">
        <v>320</v>
      </c>
      <c r="AZ8" s="315"/>
      <c r="BA8" s="315"/>
      <c r="BB8" s="109"/>
      <c r="BD8" s="109"/>
      <c r="BE8" s="104" t="s">
        <v>321</v>
      </c>
      <c r="BF8" s="104"/>
      <c r="BG8" s="104"/>
      <c r="BH8" s="104"/>
      <c r="BI8" s="104"/>
    </row>
    <row r="9" spans="1:91" ht="25.25" customHeight="1">
      <c r="A9" s="181">
        <v>1</v>
      </c>
      <c r="B9" s="185" t="str">
        <f>IF('1'!A1=1,D9,F9)</f>
        <v>Польща</v>
      </c>
      <c r="C9" s="182"/>
      <c r="D9" s="252" t="s">
        <v>25</v>
      </c>
      <c r="E9" s="252"/>
      <c r="F9" s="296" t="s">
        <v>84</v>
      </c>
      <c r="G9" s="321">
        <v>32956.59593977761</v>
      </c>
      <c r="H9" s="321">
        <v>43145.901833192445</v>
      </c>
      <c r="I9" s="321">
        <v>54150.251314792804</v>
      </c>
      <c r="J9" s="321">
        <v>67058.630765940354</v>
      </c>
      <c r="K9" s="321">
        <v>65735.993236111273</v>
      </c>
      <c r="L9" s="321">
        <v>68062.410966700874</v>
      </c>
      <c r="M9" s="321">
        <v>119073.76938611802</v>
      </c>
      <c r="N9" s="321">
        <v>194575.88069869732</v>
      </c>
      <c r="O9" s="321">
        <v>161576.50616131391</v>
      </c>
      <c r="P9" s="321">
        <v>164186.36770951949</v>
      </c>
    </row>
    <row r="10" spans="1:91" ht="25.25" customHeight="1">
      <c r="A10" s="113">
        <v>2</v>
      </c>
      <c r="B10" s="114" t="str">
        <f>IF('1'!A1=1,D10,F10)</f>
        <v>Іспанія</v>
      </c>
      <c r="C10" s="183"/>
      <c r="D10" s="254" t="s">
        <v>330</v>
      </c>
      <c r="E10" s="253"/>
      <c r="F10" s="298" t="s">
        <v>86</v>
      </c>
      <c r="G10" s="204">
        <v>22667.893309151026</v>
      </c>
      <c r="H10" s="204">
        <v>25237.778765576229</v>
      </c>
      <c r="I10" s="204">
        <v>33082.459345624826</v>
      </c>
      <c r="J10" s="204">
        <v>37264.790509346996</v>
      </c>
      <c r="K10" s="204">
        <v>38397.562437227927</v>
      </c>
      <c r="L10" s="204">
        <v>33188.393779565362</v>
      </c>
      <c r="M10" s="204">
        <v>45190.776699955568</v>
      </c>
      <c r="N10" s="204">
        <v>51447.722909422038</v>
      </c>
      <c r="O10" s="204">
        <v>73321.534418474854</v>
      </c>
      <c r="P10" s="204">
        <v>114162.5934588332</v>
      </c>
    </row>
    <row r="11" spans="1:91" ht="27.65" customHeight="1">
      <c r="A11" s="113">
        <v>3</v>
      </c>
      <c r="B11" s="220" t="str">
        <f>IF('1'!A1=1,D11,F11)</f>
        <v>Німеччина</v>
      </c>
      <c r="C11" s="183"/>
      <c r="D11" s="253" t="s">
        <v>24</v>
      </c>
      <c r="E11" s="253"/>
      <c r="F11" s="298" t="s">
        <v>87</v>
      </c>
      <c r="G11" s="204">
        <v>17514.412461806001</v>
      </c>
      <c r="H11" s="204">
        <v>21800.570272200828</v>
      </c>
      <c r="I11" s="204">
        <v>28940.437274701351</v>
      </c>
      <c r="J11" s="204">
        <v>41740.026850628579</v>
      </c>
      <c r="K11" s="204">
        <v>45505.714358423254</v>
      </c>
      <c r="L11" s="204">
        <v>40718.676977845149</v>
      </c>
      <c r="M11" s="204">
        <v>61807.528611580412</v>
      </c>
      <c r="N11" s="204">
        <v>58490.580623533482</v>
      </c>
      <c r="O11" s="204">
        <v>67547.11002421072</v>
      </c>
      <c r="P11" s="204">
        <v>91382.671825381578</v>
      </c>
    </row>
    <row r="12" spans="1:91" ht="24" customHeight="1">
      <c r="A12" s="113">
        <v>4</v>
      </c>
      <c r="B12" s="184" t="str">
        <f>IF('1'!A1=1,D12,F12)</f>
        <v>Нідерланди</v>
      </c>
      <c r="C12" s="183"/>
      <c r="D12" s="253" t="s">
        <v>23</v>
      </c>
      <c r="E12" s="253"/>
      <c r="F12" s="297" t="s">
        <v>85</v>
      </c>
      <c r="G12" s="204">
        <v>16428.50632101162</v>
      </c>
      <c r="H12" s="204">
        <v>22389.557532618128</v>
      </c>
      <c r="I12" s="204">
        <v>40923.982896431451</v>
      </c>
      <c r="J12" s="204">
        <v>39166.083235012658</v>
      </c>
      <c r="K12" s="204">
        <v>44369.410753581491</v>
      </c>
      <c r="L12" s="204">
        <v>43584.579100500399</v>
      </c>
      <c r="M12" s="204">
        <v>57558.482281673583</v>
      </c>
      <c r="N12" s="204">
        <v>45854.061850176804</v>
      </c>
      <c r="O12" s="204">
        <v>54133.63286228689</v>
      </c>
      <c r="P12" s="204">
        <v>79087.61532852627</v>
      </c>
    </row>
    <row r="13" spans="1:91" ht="24" customHeight="1">
      <c r="A13" s="113">
        <v>5</v>
      </c>
      <c r="B13" s="114" t="str">
        <f>IF('1'!A1=1,D13,F13)</f>
        <v>Італія</v>
      </c>
      <c r="C13" s="183"/>
      <c r="D13" s="253" t="s">
        <v>328</v>
      </c>
      <c r="E13" s="253"/>
      <c r="F13" s="298" t="s">
        <v>83</v>
      </c>
      <c r="G13" s="204">
        <v>39772.531639852692</v>
      </c>
      <c r="H13" s="204">
        <v>45428.503822651801</v>
      </c>
      <c r="I13" s="204">
        <v>61965.740193009202</v>
      </c>
      <c r="J13" s="204">
        <v>67779.927502463092</v>
      </c>
      <c r="K13" s="204">
        <v>59305.796494014168</v>
      </c>
      <c r="L13" s="204">
        <v>50103.575967949393</v>
      </c>
      <c r="M13" s="204">
        <v>90829.830450897396</v>
      </c>
      <c r="N13" s="204">
        <v>50837.245983513705</v>
      </c>
      <c r="O13" s="204">
        <v>55639.912034083995</v>
      </c>
      <c r="P13" s="204">
        <v>76212.947571997356</v>
      </c>
    </row>
    <row r="14" spans="1:91" ht="24" customHeight="1">
      <c r="A14" s="113">
        <v>6</v>
      </c>
      <c r="B14" s="114" t="str">
        <f>IF('1'!A1=1,D14,F14)</f>
        <v>Румунія</v>
      </c>
      <c r="C14" s="183"/>
      <c r="D14" s="253" t="s">
        <v>27</v>
      </c>
      <c r="E14" s="253"/>
      <c r="F14" s="297" t="s">
        <v>88</v>
      </c>
      <c r="G14" s="204">
        <v>10263.761537052525</v>
      </c>
      <c r="H14" s="204">
        <v>13622.446567900894</v>
      </c>
      <c r="I14" s="204">
        <v>15627.066581146089</v>
      </c>
      <c r="J14" s="204">
        <v>17726.538403231491</v>
      </c>
      <c r="K14" s="204">
        <v>17634.402719571961</v>
      </c>
      <c r="L14" s="204">
        <v>21263.417397114492</v>
      </c>
      <c r="M14" s="204">
        <v>32719.6789452456</v>
      </c>
      <c r="N14" s="204">
        <v>122303.32665285465</v>
      </c>
      <c r="O14" s="204">
        <v>132749.61906613156</v>
      </c>
      <c r="P14" s="204">
        <v>60829.758775451264</v>
      </c>
    </row>
    <row r="15" spans="1:91" ht="24" customHeight="1">
      <c r="A15" s="113">
        <v>7</v>
      </c>
      <c r="B15" s="114" t="str">
        <f>IF('1'!A1=1,D15,F15)</f>
        <v>Болгарія</v>
      </c>
      <c r="C15" s="183"/>
      <c r="D15" s="253" t="s">
        <v>14</v>
      </c>
      <c r="E15" s="253"/>
      <c r="F15" s="297" t="s">
        <v>90</v>
      </c>
      <c r="G15" s="204">
        <v>9233.9235189631472</v>
      </c>
      <c r="H15" s="204">
        <v>10680.965375265998</v>
      </c>
      <c r="I15" s="204">
        <v>11403.138536684059</v>
      </c>
      <c r="J15" s="204">
        <v>13890.893859737171</v>
      </c>
      <c r="K15" s="204">
        <v>12130.277102625259</v>
      </c>
      <c r="L15" s="204">
        <v>13427.871876745776</v>
      </c>
      <c r="M15" s="204">
        <v>21954.880582667793</v>
      </c>
      <c r="N15" s="204">
        <v>45755.689438633664</v>
      </c>
      <c r="O15" s="204">
        <v>33088.510700046281</v>
      </c>
      <c r="P15" s="204">
        <v>45325.478836023503</v>
      </c>
    </row>
    <row r="16" spans="1:91" ht="21.65" customHeight="1">
      <c r="A16" s="113">
        <v>8</v>
      </c>
      <c r="B16" s="114" t="str">
        <f>IF('1'!A1=1,D16,F16)</f>
        <v>Словаччина</v>
      </c>
      <c r="C16" s="183"/>
      <c r="D16" s="253" t="s">
        <v>28</v>
      </c>
      <c r="E16" s="253"/>
      <c r="F16" s="297" t="s">
        <v>93</v>
      </c>
      <c r="G16" s="204">
        <v>8110.4162896508697</v>
      </c>
      <c r="H16" s="204">
        <v>9598.9453534082695</v>
      </c>
      <c r="I16" s="204">
        <v>14728.716405098652</v>
      </c>
      <c r="J16" s="204">
        <v>19395.323191289812</v>
      </c>
      <c r="K16" s="204">
        <v>14396.628664594989</v>
      </c>
      <c r="L16" s="204">
        <v>9496.084478892757</v>
      </c>
      <c r="M16" s="204">
        <v>25110.064392963322</v>
      </c>
      <c r="N16" s="204">
        <v>46026.610619256186</v>
      </c>
      <c r="O16" s="204">
        <v>38574.10009910848</v>
      </c>
      <c r="P16" s="204">
        <v>35932.9948348939</v>
      </c>
    </row>
    <row r="17" spans="1:61" ht="23.4" customHeight="1">
      <c r="A17" s="113">
        <v>9</v>
      </c>
      <c r="B17" s="114" t="str">
        <f>IF('1'!A1=1,D17,F17)</f>
        <v>Бельгія</v>
      </c>
      <c r="C17" s="183"/>
      <c r="D17" s="253" t="s">
        <v>13</v>
      </c>
      <c r="E17" s="253"/>
      <c r="F17" s="297" t="s">
        <v>98</v>
      </c>
      <c r="G17" s="204">
        <v>6004.4114516409545</v>
      </c>
      <c r="H17" s="204">
        <v>5732.1619339665613</v>
      </c>
      <c r="I17" s="204">
        <v>11265.414543726311</v>
      </c>
      <c r="J17" s="204">
        <v>15668.514584445746</v>
      </c>
      <c r="K17" s="204">
        <v>16557.827610473654</v>
      </c>
      <c r="L17" s="204">
        <v>14423.935853659008</v>
      </c>
      <c r="M17" s="204">
        <v>16599.899318303906</v>
      </c>
      <c r="N17" s="204">
        <v>15072.26946289586</v>
      </c>
      <c r="O17" s="204">
        <v>12911.630514646644</v>
      </c>
      <c r="P17" s="204">
        <v>33756.344368020429</v>
      </c>
      <c r="BC17" s="110"/>
    </row>
    <row r="18" spans="1:61" ht="22.25" customHeight="1">
      <c r="A18" s="113">
        <v>10</v>
      </c>
      <c r="B18" s="114" t="str">
        <f>IF('1'!A1=1,D18,F18)</f>
        <v>Чехія</v>
      </c>
      <c r="C18" s="183"/>
      <c r="D18" s="253" t="s">
        <v>329</v>
      </c>
      <c r="E18" s="253"/>
      <c r="F18" s="297" t="s">
        <v>91</v>
      </c>
      <c r="G18" s="204">
        <v>8294.2000838934873</v>
      </c>
      <c r="H18" s="204">
        <v>10411.68716610477</v>
      </c>
      <c r="I18" s="204">
        <v>14102.102418882849</v>
      </c>
      <c r="J18" s="204">
        <v>17456.416755676863</v>
      </c>
      <c r="K18" s="204">
        <v>17308.144705622697</v>
      </c>
      <c r="L18" s="204">
        <v>16471.10915451777</v>
      </c>
      <c r="M18" s="204">
        <v>30121.73693416499</v>
      </c>
      <c r="N18" s="204">
        <v>33184.83213626971</v>
      </c>
      <c r="O18" s="204">
        <v>31010.213118581625</v>
      </c>
      <c r="P18" s="204">
        <v>29664.735606984999</v>
      </c>
    </row>
    <row r="19" spans="1:61" ht="30" customHeight="1">
      <c r="A19" s="113">
        <v>11</v>
      </c>
      <c r="B19" s="114" t="str">
        <f>IF('1'!A1=1,D19,F19)</f>
        <v>Франція</v>
      </c>
      <c r="C19" s="183"/>
      <c r="D19" s="253" t="s">
        <v>33</v>
      </c>
      <c r="E19" s="253"/>
      <c r="F19" s="297" t="s">
        <v>92</v>
      </c>
      <c r="G19" s="204">
        <v>10263.306389578856</v>
      </c>
      <c r="H19" s="204">
        <v>10713.231279856143</v>
      </c>
      <c r="I19" s="204">
        <v>9964.4258943488312</v>
      </c>
      <c r="J19" s="204">
        <v>13398.065026210164</v>
      </c>
      <c r="K19" s="204">
        <v>14039.344148497883</v>
      </c>
      <c r="L19" s="204">
        <v>14617.460601220662</v>
      </c>
      <c r="M19" s="204">
        <v>22957.577737027939</v>
      </c>
      <c r="N19" s="204">
        <v>18246.82102220544</v>
      </c>
      <c r="O19" s="204">
        <v>17230.907136314272</v>
      </c>
      <c r="P19" s="204">
        <v>28902.646226151061</v>
      </c>
    </row>
    <row r="20" spans="1:61" ht="23.4" customHeight="1">
      <c r="A20" s="113">
        <v>12</v>
      </c>
      <c r="B20" s="114" t="str">
        <f>IF('1'!A1=1,D20,F20)</f>
        <v>Литва</v>
      </c>
      <c r="C20" s="183"/>
      <c r="D20" s="253" t="s">
        <v>20</v>
      </c>
      <c r="E20" s="253"/>
      <c r="F20" s="297" t="s">
        <v>96</v>
      </c>
      <c r="G20" s="204">
        <v>4877.3289346095435</v>
      </c>
      <c r="H20" s="204">
        <v>6151.2635654868409</v>
      </c>
      <c r="I20" s="204">
        <v>9523.8015843570684</v>
      </c>
      <c r="J20" s="204">
        <v>8994.4908958257001</v>
      </c>
      <c r="K20" s="204">
        <v>10238.388609115294</v>
      </c>
      <c r="L20" s="204">
        <v>11357.350801395793</v>
      </c>
      <c r="M20" s="204">
        <v>14797.37686195777</v>
      </c>
      <c r="N20" s="204">
        <v>20798.551463394273</v>
      </c>
      <c r="O20" s="204">
        <v>22899.359705404178</v>
      </c>
      <c r="P20" s="204">
        <v>22980.75089044249</v>
      </c>
    </row>
    <row r="21" spans="1:61" ht="22.25" customHeight="1">
      <c r="A21" s="113">
        <v>13</v>
      </c>
      <c r="B21" s="114" t="str">
        <f>IF('1'!A1=1,D21,F21)</f>
        <v>Австрія</v>
      </c>
      <c r="C21" s="183"/>
      <c r="D21" s="253" t="s">
        <v>12</v>
      </c>
      <c r="E21" s="253"/>
      <c r="F21" s="297" t="s">
        <v>95</v>
      </c>
      <c r="G21" s="204">
        <v>6392.4509137601872</v>
      </c>
      <c r="H21" s="204">
        <v>7661.8746669117972</v>
      </c>
      <c r="I21" s="204">
        <v>12238.984265401938</v>
      </c>
      <c r="J21" s="204">
        <v>12838.605422724893</v>
      </c>
      <c r="K21" s="204">
        <v>13316.64239357509</v>
      </c>
      <c r="L21" s="204">
        <v>14085.726287393338</v>
      </c>
      <c r="M21" s="204">
        <v>23756.45861215924</v>
      </c>
      <c r="N21" s="204">
        <v>24152.664348304039</v>
      </c>
      <c r="O21" s="204">
        <v>20215.079980972849</v>
      </c>
      <c r="P21" s="204">
        <v>22568.154577997961</v>
      </c>
    </row>
    <row r="22" spans="1:61" ht="22.75" customHeight="1">
      <c r="A22" s="113">
        <v>14</v>
      </c>
      <c r="B22" s="114" t="str">
        <f>IF('1'!A1=1,D22,F22)</f>
        <v>Угорщина</v>
      </c>
      <c r="C22" s="183"/>
      <c r="D22" s="253" t="s">
        <v>31</v>
      </c>
      <c r="E22" s="253"/>
      <c r="F22" s="297" t="s">
        <v>89</v>
      </c>
      <c r="G22" s="204">
        <v>8373.3163259635003</v>
      </c>
      <c r="H22" s="204">
        <v>11254.150741712296</v>
      </c>
      <c r="I22" s="204">
        <v>14656.405686597531</v>
      </c>
      <c r="J22" s="204">
        <v>19848.823529082012</v>
      </c>
      <c r="K22" s="204">
        <v>19435.516637625482</v>
      </c>
      <c r="L22" s="204">
        <v>13181.939689776236</v>
      </c>
      <c r="M22" s="204">
        <v>16536.543400618517</v>
      </c>
      <c r="N22" s="204">
        <v>44516.261414802626</v>
      </c>
      <c r="O22" s="204">
        <v>26470.440314224958</v>
      </c>
      <c r="P22" s="204">
        <v>18938.644478303861</v>
      </c>
    </row>
    <row r="23" spans="1:61" ht="23.4" customHeight="1">
      <c r="A23" s="113">
        <v>15</v>
      </c>
      <c r="B23" s="114" t="str">
        <f>IF('1'!A1=1,D23,F23)</f>
        <v>Греція</v>
      </c>
      <c r="C23" s="255"/>
      <c r="D23" s="256" t="s">
        <v>15</v>
      </c>
      <c r="E23" s="257"/>
      <c r="F23" s="299" t="s">
        <v>97</v>
      </c>
      <c r="G23" s="204">
        <v>3388.164938102997</v>
      </c>
      <c r="H23" s="204">
        <v>4071.166647236309</v>
      </c>
      <c r="I23" s="204">
        <v>5197.7280207801941</v>
      </c>
      <c r="J23" s="204">
        <v>7599.7978352950922</v>
      </c>
      <c r="K23" s="204">
        <v>7097.6522014061511</v>
      </c>
      <c r="L23" s="204">
        <v>4786.0447570971082</v>
      </c>
      <c r="M23" s="204">
        <v>5698.2372628407338</v>
      </c>
      <c r="N23" s="204">
        <v>6141.5990255781362</v>
      </c>
      <c r="O23" s="204">
        <v>9422.1872000617259</v>
      </c>
      <c r="P23" s="204">
        <v>16407.461186092849</v>
      </c>
      <c r="BC23" s="110"/>
    </row>
    <row r="24" spans="1:61" ht="23.4" customHeight="1">
      <c r="A24" s="113">
        <v>16</v>
      </c>
      <c r="B24" s="114" t="str">
        <f>IF('1'!A1=1,D24,F24)</f>
        <v>Латвія</v>
      </c>
      <c r="C24" s="255"/>
      <c r="D24" s="256" t="s">
        <v>19</v>
      </c>
      <c r="E24" s="257"/>
      <c r="F24" s="299" t="s">
        <v>100</v>
      </c>
      <c r="G24" s="204">
        <v>2985.3320175019744</v>
      </c>
      <c r="H24" s="204">
        <v>3198.6892313792182</v>
      </c>
      <c r="I24" s="204">
        <v>5366.311910213436</v>
      </c>
      <c r="J24" s="204">
        <v>7683.2524643616216</v>
      </c>
      <c r="K24" s="204">
        <v>7234.008278146759</v>
      </c>
      <c r="L24" s="204">
        <v>6009.9755665450075</v>
      </c>
      <c r="M24" s="204">
        <v>7385.1824494530174</v>
      </c>
      <c r="N24" s="204">
        <v>9219.7545342656285</v>
      </c>
      <c r="O24" s="204">
        <v>11758.622549744108</v>
      </c>
      <c r="P24" s="204">
        <v>11695.542339383082</v>
      </c>
      <c r="BC24" s="110"/>
    </row>
    <row r="25" spans="1:61" ht="24" customHeight="1">
      <c r="A25" s="113">
        <v>17</v>
      </c>
      <c r="B25" s="114" t="str">
        <f>IF('1'!A1=1,D25,F25)</f>
        <v>Португалія</v>
      </c>
      <c r="C25" s="255"/>
      <c r="D25" s="256" t="s">
        <v>26</v>
      </c>
      <c r="E25" s="257"/>
      <c r="F25" s="299" t="s">
        <v>99</v>
      </c>
      <c r="G25" s="204">
        <v>6273.6176634705262</v>
      </c>
      <c r="H25" s="204">
        <v>5140.6057008650469</v>
      </c>
      <c r="I25" s="204">
        <v>6278.7654482598109</v>
      </c>
      <c r="J25" s="204">
        <v>6121.978908351326</v>
      </c>
      <c r="K25" s="204">
        <v>7335.1965076776632</v>
      </c>
      <c r="L25" s="204">
        <v>6216.4540774919933</v>
      </c>
      <c r="M25" s="204">
        <v>9059.7508810295112</v>
      </c>
      <c r="N25" s="204">
        <v>4240.6000202606774</v>
      </c>
      <c r="O25" s="204">
        <v>8144.4286352019935</v>
      </c>
      <c r="P25" s="204">
        <v>9330.8508898483851</v>
      </c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32" t="s">
        <v>154</v>
      </c>
      <c r="BE25" s="303" t="s">
        <v>168</v>
      </c>
      <c r="BF25" s="303" t="s">
        <v>170</v>
      </c>
    </row>
    <row r="26" spans="1:61" ht="27.65" customHeight="1">
      <c r="A26" s="113">
        <v>18</v>
      </c>
      <c r="B26" s="114" t="str">
        <f>IF('1'!A1=1,D26,F26)</f>
        <v>Кіпр</v>
      </c>
      <c r="C26" s="255"/>
      <c r="D26" s="256" t="s">
        <v>18</v>
      </c>
      <c r="E26" s="257"/>
      <c r="F26" s="299" t="s">
        <v>103</v>
      </c>
      <c r="G26" s="204">
        <v>1260.338393029813</v>
      </c>
      <c r="H26" s="204">
        <v>1361.0815356278415</v>
      </c>
      <c r="I26" s="204">
        <v>2120.4388514014804</v>
      </c>
      <c r="J26" s="204">
        <v>1092.2413643125692</v>
      </c>
      <c r="K26" s="204">
        <v>1102.2018554180022</v>
      </c>
      <c r="L26" s="204">
        <v>826.64426472156902</v>
      </c>
      <c r="M26" s="204">
        <v>1284.0055150709095</v>
      </c>
      <c r="N26" s="204">
        <v>1837.7305716802348</v>
      </c>
      <c r="O26" s="204">
        <v>3946.2536578285408</v>
      </c>
      <c r="P26" s="204">
        <v>5592.7164127617143</v>
      </c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15"/>
      <c r="AR26" s="115"/>
      <c r="AS26" s="115"/>
      <c r="AT26" s="109"/>
      <c r="AU26" s="115" t="s">
        <v>68</v>
      </c>
      <c r="AV26" s="115"/>
      <c r="AW26" s="115"/>
      <c r="AX26" s="115"/>
      <c r="AY26" s="115"/>
      <c r="AZ26" s="115"/>
      <c r="BA26" s="115"/>
      <c r="BB26" s="115"/>
      <c r="BC26" s="132" t="s">
        <v>151</v>
      </c>
      <c r="BE26" s="307" t="s">
        <v>169</v>
      </c>
      <c r="BF26" s="306" t="s">
        <v>171</v>
      </c>
    </row>
    <row r="27" spans="1:61" ht="24" customHeight="1">
      <c r="A27" s="113">
        <v>19</v>
      </c>
      <c r="B27" s="114" t="str">
        <f>IF('1'!A1=1,D27,F27)</f>
        <v>Данія</v>
      </c>
      <c r="C27" s="255"/>
      <c r="D27" s="256" t="s">
        <v>16</v>
      </c>
      <c r="E27" s="257"/>
      <c r="F27" s="299" t="s">
        <v>102</v>
      </c>
      <c r="G27" s="204">
        <v>1753.4778045344692</v>
      </c>
      <c r="H27" s="204">
        <v>1992.1859930088251</v>
      </c>
      <c r="I27" s="204">
        <v>2334.0629672641412</v>
      </c>
      <c r="J27" s="204">
        <v>3537.9998629925931</v>
      </c>
      <c r="K27" s="204">
        <v>3713.0244190806457</v>
      </c>
      <c r="L27" s="204">
        <v>2558.0208258593302</v>
      </c>
      <c r="M27" s="204">
        <v>3409.3558147554368</v>
      </c>
      <c r="N27" s="204">
        <v>3464.7569796406592</v>
      </c>
      <c r="O27" s="204">
        <v>5089.1495216608419</v>
      </c>
      <c r="P27" s="204">
        <v>4519.3091836021449</v>
      </c>
      <c r="BC27" s="110"/>
    </row>
    <row r="28" spans="1:61" ht="24.65" customHeight="1">
      <c r="A28" s="113">
        <v>20</v>
      </c>
      <c r="B28" s="114" t="str">
        <f>IF('1'!A1=1,D28,F28)</f>
        <v>Швеція</v>
      </c>
      <c r="C28" s="255"/>
      <c r="D28" s="256" t="s">
        <v>36</v>
      </c>
      <c r="E28" s="257"/>
      <c r="F28" s="299" t="s">
        <v>104</v>
      </c>
      <c r="G28" s="204">
        <v>1045.4444262359684</v>
      </c>
      <c r="H28" s="204">
        <v>1303.8996648628979</v>
      </c>
      <c r="I28" s="204">
        <v>1673.9849855144771</v>
      </c>
      <c r="J28" s="204">
        <v>1612.1606866224538</v>
      </c>
      <c r="K28" s="204">
        <v>1543.6270764976234</v>
      </c>
      <c r="L28" s="204">
        <v>1698.0567597295194</v>
      </c>
      <c r="M28" s="204">
        <v>2436.9848244310579</v>
      </c>
      <c r="N28" s="204">
        <v>2133.6678087488999</v>
      </c>
      <c r="O28" s="204">
        <v>2609.5378976181537</v>
      </c>
      <c r="P28" s="204">
        <v>3521.779674290241</v>
      </c>
      <c r="BC28" s="110"/>
    </row>
    <row r="29" spans="1:61" ht="23.4" customHeight="1">
      <c r="A29" s="113">
        <v>21</v>
      </c>
      <c r="B29" s="114" t="str">
        <f>IF('1'!A1=1,D29,F29)</f>
        <v>Естонія</v>
      </c>
      <c r="C29" s="255"/>
      <c r="D29" s="256" t="s">
        <v>17</v>
      </c>
      <c r="E29" s="257"/>
      <c r="F29" s="299" t="s">
        <v>101</v>
      </c>
      <c r="G29" s="204">
        <v>1050.1112859969849</v>
      </c>
      <c r="H29" s="204">
        <v>1944.8599112927691</v>
      </c>
      <c r="I29" s="204">
        <v>2856.0151271485352</v>
      </c>
      <c r="J29" s="204">
        <v>3341.9503330141229</v>
      </c>
      <c r="K29" s="204">
        <v>2848.2387929849569</v>
      </c>
      <c r="L29" s="204">
        <v>2400.4656949196892</v>
      </c>
      <c r="M29" s="204">
        <v>3966.2306304087538</v>
      </c>
      <c r="N29" s="204">
        <v>3331.172226790768</v>
      </c>
      <c r="O29" s="204">
        <v>3316.601305929009</v>
      </c>
      <c r="P29" s="204">
        <v>2803.0611872923041</v>
      </c>
      <c r="BC29" s="110"/>
    </row>
    <row r="30" spans="1:61" ht="23.4" customHeight="1">
      <c r="A30" s="113">
        <v>22</v>
      </c>
      <c r="B30" s="114" t="str">
        <f>IF('1'!A1=1,D30,F30)</f>
        <v>Хорватія</v>
      </c>
      <c r="C30" s="255"/>
      <c r="D30" s="256" t="s">
        <v>34</v>
      </c>
      <c r="E30" s="257"/>
      <c r="F30" s="299" t="s">
        <v>107</v>
      </c>
      <c r="G30" s="204">
        <v>572.68354843426835</v>
      </c>
      <c r="H30" s="204">
        <v>951.62698087414424</v>
      </c>
      <c r="I30" s="204">
        <v>632.14591033400438</v>
      </c>
      <c r="J30" s="204">
        <v>935.3491247560786</v>
      </c>
      <c r="K30" s="204">
        <v>937.87588744811524</v>
      </c>
      <c r="L30" s="204">
        <v>757.58562359281689</v>
      </c>
      <c r="M30" s="204">
        <v>1167.3473014113008</v>
      </c>
      <c r="N30" s="204">
        <v>2311.6515898915059</v>
      </c>
      <c r="O30" s="204">
        <v>3174.7916411868173</v>
      </c>
      <c r="P30" s="204">
        <v>2568.8977603210919</v>
      </c>
      <c r="BC30" s="110"/>
      <c r="BH30" s="303" t="s">
        <v>285</v>
      </c>
      <c r="BI30" s="306" t="s">
        <v>286</v>
      </c>
    </row>
    <row r="31" spans="1:61" ht="21.65" customHeight="1">
      <c r="A31" s="113">
        <v>23</v>
      </c>
      <c r="B31" s="114" t="str">
        <f>IF('1'!A1=1,D31,F31)</f>
        <v>Словенія</v>
      </c>
      <c r="C31" s="255"/>
      <c r="D31" s="256" t="s">
        <v>29</v>
      </c>
      <c r="E31" s="257"/>
      <c r="F31" s="299" t="s">
        <v>109</v>
      </c>
      <c r="G31" s="204">
        <v>325.04315302399277</v>
      </c>
      <c r="H31" s="204">
        <v>397.28869731867098</v>
      </c>
      <c r="I31" s="204">
        <v>741.04608186008033</v>
      </c>
      <c r="J31" s="204">
        <v>893.33041026460864</v>
      </c>
      <c r="K31" s="204">
        <v>993.37128762119994</v>
      </c>
      <c r="L31" s="204">
        <v>1070.1741760968084</v>
      </c>
      <c r="M31" s="204">
        <v>2040.771911462976</v>
      </c>
      <c r="N31" s="204">
        <v>1883.8248362729209</v>
      </c>
      <c r="O31" s="204">
        <v>2351.6895080343393</v>
      </c>
      <c r="P31" s="204">
        <v>2522.4149964688518</v>
      </c>
      <c r="BC31" s="110"/>
      <c r="BH31" s="301" t="s">
        <v>283</v>
      </c>
      <c r="BI31" s="306" t="s">
        <v>284</v>
      </c>
    </row>
    <row r="32" spans="1:61" ht="20" customHeight="1">
      <c r="A32" s="113">
        <v>24</v>
      </c>
      <c r="B32" s="114" t="str">
        <f>IF('1'!A1=1,D32,F32)</f>
        <v>Iрландія</v>
      </c>
      <c r="C32" s="255"/>
      <c r="D32" s="257" t="s">
        <v>9</v>
      </c>
      <c r="E32" s="257"/>
      <c r="F32" s="299" t="s">
        <v>105</v>
      </c>
      <c r="G32" s="204">
        <v>1242.9750693342307</v>
      </c>
      <c r="H32" s="204">
        <v>1169.7782528338173</v>
      </c>
      <c r="I32" s="204">
        <v>1476.3681176399184</v>
      </c>
      <c r="J32" s="204">
        <v>2095.6581208921398</v>
      </c>
      <c r="K32" s="204">
        <v>3973.2017108110149</v>
      </c>
      <c r="L32" s="204">
        <v>2457.7873312749457</v>
      </c>
      <c r="M32" s="204">
        <v>2651.9847280554927</v>
      </c>
      <c r="N32" s="204">
        <v>1325.0113615537005</v>
      </c>
      <c r="O32" s="204">
        <v>542.87909432010508</v>
      </c>
      <c r="P32" s="204">
        <v>2430.2593155244517</v>
      </c>
      <c r="BC32" s="110"/>
    </row>
    <row r="33" spans="1:91" ht="25.75" customHeight="1">
      <c r="A33" s="113">
        <v>25</v>
      </c>
      <c r="B33" s="114" t="str">
        <f>IF('1'!A1=1,D33,F33)</f>
        <v>Мальта</v>
      </c>
      <c r="C33" s="255"/>
      <c r="D33" s="256" t="s">
        <v>22</v>
      </c>
      <c r="E33" s="257"/>
      <c r="F33" s="299" t="s">
        <v>108</v>
      </c>
      <c r="G33" s="204">
        <v>261.37557051491376</v>
      </c>
      <c r="H33" s="204">
        <v>178.25042842909022</v>
      </c>
      <c r="I33" s="204">
        <v>1171.1949838781311</v>
      </c>
      <c r="J33" s="204">
        <v>1317.7817439816718</v>
      </c>
      <c r="K33" s="204">
        <v>764.5142865026271</v>
      </c>
      <c r="L33" s="204">
        <v>215.77594571202309</v>
      </c>
      <c r="M33" s="204">
        <v>722.50056279495402</v>
      </c>
      <c r="N33" s="204">
        <v>330.46252145844676</v>
      </c>
      <c r="O33" s="204">
        <v>2565.5609361139782</v>
      </c>
      <c r="P33" s="204">
        <v>2215.022328581279</v>
      </c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15"/>
      <c r="AR33" s="115"/>
      <c r="AS33" s="115"/>
      <c r="AT33" s="109" t="s">
        <v>175</v>
      </c>
      <c r="AU33" s="115" t="s">
        <v>70</v>
      </c>
      <c r="AV33" s="115"/>
      <c r="AW33" s="115"/>
      <c r="AX33" s="115"/>
      <c r="AY33" s="115"/>
      <c r="AZ33" s="115"/>
      <c r="BA33" s="115"/>
      <c r="BB33" s="115"/>
      <c r="BC33" s="132" t="s">
        <v>152</v>
      </c>
      <c r="BE33" s="307" t="s">
        <v>279</v>
      </c>
      <c r="BF33" s="306" t="s">
        <v>280</v>
      </c>
      <c r="BH33" s="307" t="s">
        <v>282</v>
      </c>
      <c r="BI33" s="306" t="s">
        <v>281</v>
      </c>
      <c r="CI33" s="109" t="s">
        <v>324</v>
      </c>
      <c r="CJ33" s="109" t="s">
        <v>246</v>
      </c>
    </row>
    <row r="34" spans="1:91" ht="24" customHeight="1">
      <c r="A34" s="113">
        <v>26</v>
      </c>
      <c r="B34" s="114" t="str">
        <f>IF('1'!A1=1,D34,F34)</f>
        <v>Фінляндія</v>
      </c>
      <c r="C34" s="255"/>
      <c r="D34" s="256" t="s">
        <v>32</v>
      </c>
      <c r="E34" s="257"/>
      <c r="F34" s="299" t="s">
        <v>106</v>
      </c>
      <c r="G34" s="204">
        <v>698.3344056696169</v>
      </c>
      <c r="H34" s="204">
        <v>844.80875509941393</v>
      </c>
      <c r="I34" s="204">
        <v>1113.4534940584833</v>
      </c>
      <c r="J34" s="204">
        <v>1367.7931686390752</v>
      </c>
      <c r="K34" s="204">
        <v>1109.8704027507154</v>
      </c>
      <c r="L34" s="204">
        <v>1402.4815364683664</v>
      </c>
      <c r="M34" s="204">
        <v>2842.7535465203018</v>
      </c>
      <c r="N34" s="204">
        <v>1834.2928365747505</v>
      </c>
      <c r="O34" s="204">
        <v>1578.133416828801</v>
      </c>
      <c r="P34" s="204">
        <v>1775.5762827925505</v>
      </c>
      <c r="BC34" s="110"/>
    </row>
    <row r="35" spans="1:91" ht="27" customHeight="1">
      <c r="A35" s="113">
        <v>27</v>
      </c>
      <c r="B35" s="114" t="str">
        <f>IF('1'!A1=1,D35,F35)</f>
        <v>Люксембург</v>
      </c>
      <c r="C35" s="255"/>
      <c r="D35" s="316" t="s">
        <v>21</v>
      </c>
      <c r="E35" s="257"/>
      <c r="F35" s="299" t="s">
        <v>110</v>
      </c>
      <c r="G35" s="204">
        <v>126.85280913321175</v>
      </c>
      <c r="H35" s="204">
        <v>130.11676327332509</v>
      </c>
      <c r="I35" s="204">
        <v>192.77275783899228</v>
      </c>
      <c r="J35" s="204">
        <v>197.80713903572575</v>
      </c>
      <c r="K35" s="204">
        <v>505.22138379753062</v>
      </c>
      <c r="L35" s="204">
        <v>467.70324727832428</v>
      </c>
      <c r="M35" s="204">
        <v>427.14237467109621</v>
      </c>
      <c r="N35" s="204">
        <v>282.31141942218608</v>
      </c>
      <c r="O35" s="204">
        <v>124.76063264459</v>
      </c>
      <c r="P35" s="204">
        <v>205.6235921604472</v>
      </c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15"/>
      <c r="AR35" s="115"/>
      <c r="AS35" s="115"/>
      <c r="AT35" s="109"/>
      <c r="AU35" s="115" t="s">
        <v>69</v>
      </c>
      <c r="AV35" s="115"/>
      <c r="AW35" s="115"/>
      <c r="AX35" s="115"/>
      <c r="AY35" s="115"/>
      <c r="AZ35" s="115"/>
      <c r="BA35" s="115"/>
      <c r="BB35" s="115"/>
      <c r="BC35" s="132" t="s">
        <v>153</v>
      </c>
    </row>
    <row r="36" spans="1:91" ht="51" customHeight="1">
      <c r="A36" s="209"/>
      <c r="B36" s="221" t="str">
        <f>IF('1'!A1=1,D36,F36)</f>
        <v>Довідково: Сполучене Королівство Великої Британії та Північної Ірландії</v>
      </c>
      <c r="C36" s="317"/>
      <c r="D36" s="318" t="s">
        <v>224</v>
      </c>
      <c r="E36" s="318"/>
      <c r="F36" s="318" t="s">
        <v>225</v>
      </c>
      <c r="G36" s="320">
        <v>7067.7014955969516</v>
      </c>
      <c r="H36" s="320">
        <v>7266.1550943898546</v>
      </c>
      <c r="I36" s="320">
        <v>11727.865477700432</v>
      </c>
      <c r="J36" s="320">
        <v>14617.596332179113</v>
      </c>
      <c r="K36" s="320">
        <v>14811.853820427139</v>
      </c>
      <c r="L36" s="320">
        <v>15894.263695521489</v>
      </c>
      <c r="M36" s="320">
        <v>26737.367266482499</v>
      </c>
      <c r="N36" s="320">
        <v>11736.865160882124</v>
      </c>
      <c r="O36" s="320">
        <v>13023.447905962832</v>
      </c>
      <c r="P36" s="320">
        <v>22928.848091356991</v>
      </c>
    </row>
    <row r="37" spans="1:91" ht="17" customHeight="1">
      <c r="A37" s="103" t="str">
        <f>IF('1'!$A$1=1,C37,E37)</f>
        <v>*За даними Державної служби статистики України</v>
      </c>
      <c r="B37" s="121"/>
      <c r="C37" s="169" t="s">
        <v>178</v>
      </c>
      <c r="D37" s="172"/>
      <c r="E37" s="170" t="s">
        <v>186</v>
      </c>
      <c r="F37" s="171"/>
      <c r="BC37" s="110"/>
    </row>
    <row r="38" spans="1:91" ht="13.25" customHeight="1">
      <c r="A38" s="102" t="str">
        <f>IF('1'!A1=1,C38,E38)</f>
        <v>Примітки:</v>
      </c>
      <c r="B38" s="116"/>
      <c r="C38" s="117" t="s">
        <v>183</v>
      </c>
      <c r="D38" s="118"/>
      <c r="E38" s="119" t="s">
        <v>184</v>
      </c>
      <c r="F38" s="118"/>
      <c r="BC38" s="110"/>
      <c r="BH38" s="307" t="s">
        <v>155</v>
      </c>
      <c r="BI38" s="306" t="s">
        <v>156</v>
      </c>
    </row>
    <row r="39" spans="1:91" s="125" customFormat="1" ht="18">
      <c r="A39" s="103" t="str">
        <f>IF('1'!A1=1,C39,E39)</f>
        <v xml:space="preserve"> З 2014 року дані подаються без урахування тимчасово окупованої російською федерацією території України.</v>
      </c>
      <c r="B39" s="122"/>
      <c r="C39" s="259" t="s">
        <v>331</v>
      </c>
      <c r="D39" s="260"/>
      <c r="E39" s="291" t="s">
        <v>332</v>
      </c>
      <c r="F39" s="260"/>
      <c r="G39" s="124"/>
      <c r="H39" s="124"/>
      <c r="I39" s="124"/>
      <c r="J39" s="124"/>
      <c r="K39" s="124"/>
      <c r="L39" s="124"/>
      <c r="M39" s="124"/>
      <c r="N39" s="124"/>
      <c r="O39" s="124"/>
      <c r="P39" s="351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  <c r="BA39" s="246"/>
      <c r="BB39" s="246"/>
      <c r="BC39" s="127"/>
      <c r="BD39" s="304"/>
      <c r="BE39" s="304"/>
      <c r="BF39" s="304"/>
      <c r="BG39" s="304"/>
      <c r="BH39" s="304"/>
      <c r="BI39" s="304"/>
      <c r="BJ39" s="304"/>
      <c r="BK39" s="127"/>
      <c r="BL39" s="127"/>
      <c r="BM39" s="127"/>
      <c r="BN39" s="127"/>
      <c r="BO39" s="127"/>
      <c r="BP39" s="214"/>
      <c r="CF39" s="127"/>
      <c r="CG39" s="127"/>
      <c r="CH39" s="127"/>
      <c r="CI39" s="127"/>
      <c r="CJ39" s="127"/>
      <c r="CK39" s="127"/>
      <c r="CL39" s="127"/>
      <c r="CM39" s="127"/>
    </row>
    <row r="40" spans="1:91" s="108" customFormat="1" ht="19.25" customHeight="1">
      <c r="A40" s="193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262" t="s">
        <v>226</v>
      </c>
      <c r="D40" s="263"/>
      <c r="E40" s="262"/>
      <c r="F40" s="262" t="s">
        <v>241</v>
      </c>
      <c r="P40" s="187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305"/>
      <c r="BE40" s="305"/>
      <c r="BF40" s="305"/>
      <c r="BG40" s="305"/>
      <c r="BH40" s="305"/>
      <c r="BI40" s="305"/>
      <c r="BJ40" s="305"/>
      <c r="BK40" s="110"/>
      <c r="BL40" s="110"/>
      <c r="BM40" s="110"/>
      <c r="BN40" s="110"/>
      <c r="BO40" s="110"/>
      <c r="BP40" s="187"/>
      <c r="CF40" s="110"/>
      <c r="CG40" s="110"/>
      <c r="CH40" s="110"/>
      <c r="CI40" s="110"/>
      <c r="CJ40" s="110"/>
      <c r="CK40" s="110"/>
      <c r="CL40" s="110"/>
      <c r="CM40" s="110"/>
    </row>
    <row r="41" spans="1:91">
      <c r="A41" s="396" t="str">
        <f>IF('1'!$A$1=1,C41,E41)</f>
        <v xml:space="preserve">  Дані за 2024 рік було скориговано у зв'язку з уточненням звітної інформації.</v>
      </c>
      <c r="C41" s="396" t="s">
        <v>339</v>
      </c>
      <c r="E41" s="397" t="s">
        <v>340</v>
      </c>
    </row>
    <row r="44" spans="1:91">
      <c r="A44" s="251"/>
    </row>
    <row r="64" spans="2:6">
      <c r="B64" s="120"/>
      <c r="C64" s="120"/>
      <c r="D64" s="120"/>
      <c r="E64" s="120"/>
      <c r="F64" s="120"/>
    </row>
    <row r="66" spans="7:15">
      <c r="G66" s="107"/>
      <c r="H66" s="107"/>
      <c r="I66" s="107"/>
      <c r="J66" s="107"/>
      <c r="K66" s="107"/>
      <c r="L66" s="107"/>
      <c r="M66" s="107"/>
      <c r="N66" s="107"/>
      <c r="O66" s="107"/>
    </row>
  </sheetData>
  <mergeCells count="16">
    <mergeCell ref="A5:A6"/>
    <mergeCell ref="B5:B6"/>
    <mergeCell ref="C5:C6"/>
    <mergeCell ref="D5:D6"/>
    <mergeCell ref="E5:E6"/>
    <mergeCell ref="F5:F6"/>
    <mergeCell ref="J5:J6"/>
    <mergeCell ref="N5:N6"/>
    <mergeCell ref="K5:K6"/>
    <mergeCell ref="L5:L6"/>
    <mergeCell ref="M5:M6"/>
    <mergeCell ref="P5:P6"/>
    <mergeCell ref="O5:O6"/>
    <mergeCell ref="G5:G6"/>
    <mergeCell ref="H5:H6"/>
    <mergeCell ref="I5:I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9685039370078741" top="0.43307086614173229" bottom="0.35433070866141736" header="0.23622047244094491" footer="0.27559055118110237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BO47"/>
  <sheetViews>
    <sheetView workbookViewId="0">
      <selection activeCell="Y12" sqref="Y12"/>
    </sheetView>
  </sheetViews>
  <sheetFormatPr defaultColWidth="8" defaultRowHeight="13" outlineLevelCol="2"/>
  <cols>
    <col min="1" max="1" width="5.453125" style="14" customWidth="1"/>
    <col min="2" max="2" width="21.90625" style="14" customWidth="1"/>
    <col min="3" max="3" width="5.08984375" style="14" hidden="1" customWidth="1" outlineLevel="2"/>
    <col min="4" max="4" width="19.36328125" style="14" hidden="1" customWidth="1" outlineLevel="2"/>
    <col min="5" max="5" width="5.36328125" style="14" hidden="1" customWidth="1" outlineLevel="2"/>
    <col min="6" max="6" width="15.54296875" style="14" hidden="1" customWidth="1" outlineLevel="2"/>
    <col min="7" max="7" width="6.90625" style="14" hidden="1" customWidth="1" outlineLevel="1" collapsed="1"/>
    <col min="8" max="8" width="6.6328125" style="14" hidden="1" customWidth="1" outlineLevel="1"/>
    <col min="9" max="9" width="7.54296875" style="14" hidden="1" customWidth="1" outlineLevel="1"/>
    <col min="10" max="10" width="7" style="14" hidden="1" customWidth="1" outlineLevel="1"/>
    <col min="11" max="11" width="6.54296875" style="14" hidden="1" customWidth="1" outlineLevel="1"/>
    <col min="12" max="12" width="6.453125" style="14" hidden="1" customWidth="1" outlineLevel="1"/>
    <col min="13" max="13" width="6.54296875" style="14" hidden="1" customWidth="1" outlineLevel="1"/>
    <col min="14" max="14" width="7.453125" style="14" hidden="1" customWidth="1" outlineLevel="1"/>
    <col min="15" max="15" width="6.453125" style="14" hidden="1" customWidth="1" outlineLevel="1"/>
    <col min="16" max="16" width="6.54296875" style="14" hidden="1" customWidth="1" outlineLevel="1"/>
    <col min="17" max="17" width="7.08984375" style="14" hidden="1" customWidth="1" outlineLevel="1"/>
    <col min="18" max="18" width="6.453125" style="14" hidden="1" customWidth="1" outlineLevel="1"/>
    <col min="19" max="19" width="5.6328125" style="14" customWidth="1" collapsed="1"/>
    <col min="20" max="34" width="5.6328125" style="14" customWidth="1"/>
    <col min="35" max="36" width="6.36328125" style="14" customWidth="1"/>
    <col min="37" max="44" width="6.6328125" style="14" customWidth="1"/>
    <col min="45" max="45" width="6.453125" style="14" customWidth="1"/>
    <col min="46" max="48" width="6.6328125" style="14" customWidth="1"/>
    <col min="49" max="16384" width="8" style="14"/>
  </cols>
  <sheetData>
    <row r="1" spans="1:67" ht="14">
      <c r="A1" s="88" t="str">
        <f>IF('1'!A1=1,"до змісту","to title")</f>
        <v>до змісту</v>
      </c>
      <c r="AG1" s="90"/>
      <c r="AH1" s="90"/>
      <c r="AI1" s="90"/>
      <c r="AJ1" s="90"/>
      <c r="AK1" s="32"/>
    </row>
    <row r="2" spans="1:67" s="32" customFormat="1" ht="14">
      <c r="A2" s="32" t="str">
        <f>IF('1'!A1=1,"1.2 Динаміка імпорту товарів у розрізі країн ЄС*","1.2 Dynamics of Goods Imports by EU country*")</f>
        <v>1.2 Динаміка імпорту товарів у розрізі країн ЄС*</v>
      </c>
    </row>
    <row r="3" spans="1:67" ht="14.25" customHeight="1">
      <c r="A3" s="34" t="str">
        <f>IF('1'!$A$1=1,"(відповідно до КПБ6)","(according to BPM6 methodology)")</f>
        <v>(відповідно до КПБ6)</v>
      </c>
      <c r="B3" s="35"/>
      <c r="C3" s="35"/>
      <c r="D3" s="35"/>
      <c r="E3" s="35"/>
      <c r="F3" s="35"/>
      <c r="G3" s="35"/>
      <c r="H3" s="35"/>
      <c r="I3" s="35"/>
      <c r="J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</row>
    <row r="4" spans="1:67" ht="14.25" customHeight="1">
      <c r="A4" s="36" t="str">
        <f>IF('1'!$A$1=1,"Млн.дол.США","Million USD")</f>
        <v>Млн.дол.США</v>
      </c>
      <c r="G4" s="35"/>
      <c r="H4" s="35"/>
      <c r="I4" s="35"/>
      <c r="J4" s="35"/>
      <c r="Y4" s="35"/>
      <c r="Z4" s="35"/>
      <c r="AA4" s="67"/>
      <c r="AB4" s="68"/>
      <c r="AC4" s="35"/>
      <c r="AD4" s="35"/>
      <c r="AE4" s="35"/>
      <c r="AF4" s="35"/>
      <c r="AG4" s="35"/>
      <c r="AH4" s="35"/>
      <c r="AI4" s="35"/>
      <c r="AJ4" s="35"/>
      <c r="AK4" s="22" t="str">
        <f>IF('1'!A1=1," у % до відповідного періоду минулого року","Index on values on a year-on-year basis in %")</f>
        <v xml:space="preserve"> у % до відповідного періоду минулого року</v>
      </c>
      <c r="AL4" s="22"/>
      <c r="AM4" s="22"/>
      <c r="AN4" s="22"/>
      <c r="AP4" s="22"/>
      <c r="AQ4" s="22"/>
      <c r="AR4" s="22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</row>
    <row r="5" spans="1:67" ht="19.5" customHeight="1">
      <c r="A5" s="366" t="str">
        <f>IF('1'!A1=1,C5,E5)</f>
        <v xml:space="preserve">№ </v>
      </c>
      <c r="B5" s="374" t="str">
        <f>IF('1'!A1=1,D5,F5)</f>
        <v>Країни</v>
      </c>
      <c r="C5" s="368" t="s">
        <v>71</v>
      </c>
      <c r="D5" s="370" t="s">
        <v>7</v>
      </c>
      <c r="E5" s="368" t="s">
        <v>79</v>
      </c>
      <c r="F5" s="370" t="s">
        <v>80</v>
      </c>
      <c r="G5" s="2">
        <v>2010</v>
      </c>
      <c r="H5" s="2"/>
      <c r="I5" s="2"/>
      <c r="J5" s="3"/>
      <c r="K5" s="2">
        <v>2011</v>
      </c>
      <c r="L5" s="2"/>
      <c r="M5" s="2"/>
      <c r="N5" s="3"/>
      <c r="O5" s="2">
        <v>2012</v>
      </c>
      <c r="P5" s="2"/>
      <c r="Q5" s="2"/>
      <c r="R5" s="3"/>
      <c r="S5" s="4">
        <v>2013</v>
      </c>
      <c r="T5" s="2"/>
      <c r="U5" s="2"/>
      <c r="V5" s="3"/>
      <c r="W5" s="4">
        <v>2014</v>
      </c>
      <c r="X5" s="2"/>
      <c r="Y5" s="2"/>
      <c r="Z5" s="3"/>
      <c r="AA5" s="4">
        <v>2015</v>
      </c>
      <c r="AB5" s="2"/>
      <c r="AC5" s="2"/>
      <c r="AD5" s="2"/>
      <c r="AE5" s="4">
        <v>2016</v>
      </c>
      <c r="AF5" s="3"/>
      <c r="AG5" s="3"/>
      <c r="AH5" s="3"/>
      <c r="AI5" s="80">
        <v>2015</v>
      </c>
      <c r="AJ5" s="80">
        <v>2016</v>
      </c>
      <c r="AK5" s="5">
        <v>2014</v>
      </c>
      <c r="AL5" s="6"/>
      <c r="AM5" s="6"/>
      <c r="AN5" s="6"/>
      <c r="AO5" s="5">
        <v>2015</v>
      </c>
      <c r="AP5" s="6"/>
      <c r="AQ5" s="6"/>
      <c r="AR5" s="63"/>
      <c r="AS5" s="65">
        <v>2016</v>
      </c>
      <c r="AT5" s="66"/>
      <c r="AU5" s="66"/>
      <c r="AV5" s="66"/>
      <c r="AW5" s="47"/>
    </row>
    <row r="6" spans="1:67" ht="27" customHeight="1">
      <c r="A6" s="367"/>
      <c r="B6" s="375"/>
      <c r="C6" s="369"/>
      <c r="D6" s="371"/>
      <c r="E6" s="369"/>
      <c r="F6" s="371"/>
      <c r="G6" s="1" t="s">
        <v>111</v>
      </c>
      <c r="H6" s="1" t="s">
        <v>76</v>
      </c>
      <c r="I6" s="1" t="s">
        <v>112</v>
      </c>
      <c r="J6" s="1" t="s">
        <v>78</v>
      </c>
      <c r="K6" s="1" t="s">
        <v>111</v>
      </c>
      <c r="L6" s="1" t="s">
        <v>76</v>
      </c>
      <c r="M6" s="1" t="s">
        <v>112</v>
      </c>
      <c r="N6" s="1" t="s">
        <v>78</v>
      </c>
      <c r="O6" s="1" t="s">
        <v>111</v>
      </c>
      <c r="P6" s="1" t="s">
        <v>76</v>
      </c>
      <c r="Q6" s="1" t="s">
        <v>112</v>
      </c>
      <c r="R6" s="1" t="s">
        <v>78</v>
      </c>
      <c r="S6" s="1" t="s">
        <v>111</v>
      </c>
      <c r="T6" s="1" t="s">
        <v>76</v>
      </c>
      <c r="U6" s="1" t="s">
        <v>112</v>
      </c>
      <c r="V6" s="1" t="s">
        <v>78</v>
      </c>
      <c r="W6" s="1" t="s">
        <v>111</v>
      </c>
      <c r="X6" s="1" t="s">
        <v>76</v>
      </c>
      <c r="Y6" s="1" t="s">
        <v>112</v>
      </c>
      <c r="Z6" s="1" t="s">
        <v>78</v>
      </c>
      <c r="AA6" s="1" t="s">
        <v>111</v>
      </c>
      <c r="AB6" s="1" t="s">
        <v>76</v>
      </c>
      <c r="AC6" s="1" t="s">
        <v>112</v>
      </c>
      <c r="AD6" s="1" t="s">
        <v>78</v>
      </c>
      <c r="AE6" s="41" t="s">
        <v>111</v>
      </c>
      <c r="AF6" s="41" t="s">
        <v>76</v>
      </c>
      <c r="AG6" s="1" t="s">
        <v>112</v>
      </c>
      <c r="AH6" s="1" t="s">
        <v>78</v>
      </c>
      <c r="AI6" s="372" t="s">
        <v>163</v>
      </c>
      <c r="AJ6" s="373"/>
      <c r="AK6" s="7" t="s">
        <v>75</v>
      </c>
      <c r="AL6" s="7" t="s">
        <v>76</v>
      </c>
      <c r="AM6" s="7" t="s">
        <v>77</v>
      </c>
      <c r="AN6" s="7" t="s">
        <v>78</v>
      </c>
      <c r="AO6" s="7" t="s">
        <v>75</v>
      </c>
      <c r="AP6" s="7" t="s">
        <v>76</v>
      </c>
      <c r="AQ6" s="7" t="s">
        <v>77</v>
      </c>
      <c r="AR6" s="7" t="s">
        <v>78</v>
      </c>
      <c r="AS6" s="64" t="s">
        <v>75</v>
      </c>
      <c r="AT6" s="37" t="s">
        <v>76</v>
      </c>
      <c r="AU6" s="7" t="s">
        <v>77</v>
      </c>
      <c r="AV6" s="7" t="s">
        <v>78</v>
      </c>
      <c r="AW6" s="37" t="s">
        <v>163</v>
      </c>
    </row>
    <row r="7" spans="1:67">
      <c r="A7" s="72"/>
      <c r="B7" s="38" t="str">
        <f>IF('1'!A1=1,D7,F7)</f>
        <v>Країни ЄС</v>
      </c>
      <c r="C7" s="75"/>
      <c r="D7" s="49" t="s">
        <v>8</v>
      </c>
      <c r="E7" s="75"/>
      <c r="F7" s="50" t="s">
        <v>81</v>
      </c>
      <c r="G7" s="23">
        <v>3278.1780242099999</v>
      </c>
      <c r="H7" s="23">
        <v>4065.7543020000003</v>
      </c>
      <c r="I7" s="23">
        <v>4902.5362369999993</v>
      </c>
      <c r="J7" s="23">
        <v>5567.7936660000005</v>
      </c>
      <c r="K7" s="15">
        <v>4785.0933194399995</v>
      </c>
      <c r="L7" s="15">
        <v>5670.4847929999996</v>
      </c>
      <c r="M7" s="15">
        <v>6573.1505429999997</v>
      </c>
      <c r="N7" s="15">
        <v>7023.4967230000002</v>
      </c>
      <c r="O7" s="15">
        <v>5095.5021900000002</v>
      </c>
      <c r="P7" s="15">
        <v>6512.4250360000005</v>
      </c>
      <c r="Q7" s="15">
        <v>6103.7321179999999</v>
      </c>
      <c r="R7" s="15">
        <v>6889.0031339999996</v>
      </c>
      <c r="S7" s="16">
        <v>5302.5623009999999</v>
      </c>
      <c r="T7" s="15">
        <v>6110.093151</v>
      </c>
      <c r="U7" s="15">
        <v>6817.4333499999993</v>
      </c>
      <c r="V7" s="15">
        <v>7047.8187209999996</v>
      </c>
      <c r="W7" s="15">
        <v>4476.6761919999999</v>
      </c>
      <c r="X7" s="15">
        <v>4453.2891903199998</v>
      </c>
      <c r="Y7" s="15">
        <v>5133.1147199999996</v>
      </c>
      <c r="Z7" s="15">
        <v>5071.0928739999999</v>
      </c>
      <c r="AA7" s="15">
        <v>3544.8361229400002</v>
      </c>
      <c r="AB7" s="15">
        <v>3149.620195</v>
      </c>
      <c r="AC7" s="15">
        <v>3433.9015690000001</v>
      </c>
      <c r="AD7" s="15">
        <v>3618.533993</v>
      </c>
      <c r="AE7" s="15">
        <v>3457.1209610000001</v>
      </c>
      <c r="AF7" s="15">
        <v>3354.9465110000001</v>
      </c>
      <c r="AG7" s="15">
        <v>3987.6558679999998</v>
      </c>
      <c r="AH7" s="69">
        <v>4613.9552140400001</v>
      </c>
      <c r="AI7" s="16">
        <f>AA7+AB7+AC7+AD7</f>
        <v>13746.891879940002</v>
      </c>
      <c r="AJ7" s="15">
        <f>AE7+AF7+AG7+AH7</f>
        <v>15413.678554040001</v>
      </c>
      <c r="AK7" s="42">
        <f t="shared" ref="AK7:AS7" si="0">W7/S7*100</f>
        <v>84.424773116871293</v>
      </c>
      <c r="AL7" s="17">
        <f t="shared" si="0"/>
        <v>72.884145630270112</v>
      </c>
      <c r="AM7" s="17">
        <f t="shared" si="0"/>
        <v>75.293947978237298</v>
      </c>
      <c r="AN7" s="17">
        <f t="shared" si="0"/>
        <v>71.952657620008623</v>
      </c>
      <c r="AO7" s="17">
        <f t="shared" si="0"/>
        <v>79.18455503381648</v>
      </c>
      <c r="AP7" s="17">
        <f t="shared" si="0"/>
        <v>70.725705436921743</v>
      </c>
      <c r="AQ7" s="17">
        <f t="shared" si="0"/>
        <v>66.897035354004331</v>
      </c>
      <c r="AR7" s="17">
        <f t="shared" si="0"/>
        <v>71.35609784534978</v>
      </c>
      <c r="AS7" s="17">
        <f t="shared" si="0"/>
        <v>97.525551001572069</v>
      </c>
      <c r="AT7" s="17">
        <f>AF7/AB7*100</f>
        <v>106.51908177138165</v>
      </c>
      <c r="AU7" s="17">
        <f>AG7/AC7*100</f>
        <v>116.12609703199095</v>
      </c>
      <c r="AV7" s="17">
        <f>AH7/AD7*100</f>
        <v>127.50896420941817</v>
      </c>
      <c r="AW7" s="83">
        <f>AJ7/AI7*100</f>
        <v>112.12482565991691</v>
      </c>
    </row>
    <row r="8" spans="1:67" ht="18" customHeight="1">
      <c r="A8" s="73">
        <v>1</v>
      </c>
      <c r="B8" s="39" t="str">
        <f>IF('1'!A1=1,D8,F8)</f>
        <v>Німеччина</v>
      </c>
      <c r="C8" s="76"/>
      <c r="D8" s="51" t="s">
        <v>24</v>
      </c>
      <c r="E8" s="76"/>
      <c r="F8" s="52" t="s">
        <v>87</v>
      </c>
      <c r="G8" s="24">
        <v>719.52063112999997</v>
      </c>
      <c r="H8" s="24">
        <v>948.12687899999992</v>
      </c>
      <c r="I8" s="24">
        <v>1212.1535530000001</v>
      </c>
      <c r="J8" s="24">
        <v>1345.0425789999999</v>
      </c>
      <c r="K8" s="19">
        <v>1319.5565954499998</v>
      </c>
      <c r="L8" s="19">
        <v>1452.2026149999999</v>
      </c>
      <c r="M8" s="19">
        <v>1652.2448649999999</v>
      </c>
      <c r="N8" s="19">
        <v>1965.1595249999998</v>
      </c>
      <c r="O8" s="19">
        <v>1350.5704779999999</v>
      </c>
      <c r="P8" s="19">
        <v>1708.667162</v>
      </c>
      <c r="Q8" s="19">
        <v>1538.5755670000001</v>
      </c>
      <c r="R8" s="19">
        <v>1746.3157960000001</v>
      </c>
      <c r="S8" s="25">
        <v>1326.180564</v>
      </c>
      <c r="T8" s="19">
        <v>1636.3477520000001</v>
      </c>
      <c r="U8" s="19">
        <v>1712.7658219999998</v>
      </c>
      <c r="V8" s="19">
        <v>1578.3443179999999</v>
      </c>
      <c r="W8" s="19">
        <v>994.57682199999999</v>
      </c>
      <c r="X8" s="19">
        <v>1069.1312972800001</v>
      </c>
      <c r="Y8" s="19">
        <v>1483.579193</v>
      </c>
      <c r="Z8" s="19">
        <v>1330.2483940000002</v>
      </c>
      <c r="AA8" s="19">
        <v>978.09678879000001</v>
      </c>
      <c r="AB8" s="19">
        <v>811.68107499999996</v>
      </c>
      <c r="AC8" s="19">
        <v>952.33524499999999</v>
      </c>
      <c r="AD8" s="19">
        <v>761.50557200000003</v>
      </c>
      <c r="AE8" s="19">
        <v>864.63965000000007</v>
      </c>
      <c r="AF8" s="19">
        <v>834.98877800000002</v>
      </c>
      <c r="AG8" s="19">
        <v>1040.0091729999999</v>
      </c>
      <c r="AH8" s="70">
        <v>1172.3204816999998</v>
      </c>
      <c r="AI8" s="25">
        <f>AA8+AB8+AC8+AD8</f>
        <v>3503.6186807900003</v>
      </c>
      <c r="AJ8" s="19">
        <f>AE8+AF8+AG8+AH8</f>
        <v>3911.9580827</v>
      </c>
      <c r="AK8" s="84">
        <f t="shared" ref="AK8:AS9" si="1">W8/S8*100</f>
        <v>74.995581220115056</v>
      </c>
      <c r="AL8" s="18">
        <f t="shared" si="1"/>
        <v>65.336435728485668</v>
      </c>
      <c r="AM8" s="18">
        <f t="shared" si="1"/>
        <v>86.61891625485741</v>
      </c>
      <c r="AN8" s="18">
        <f t="shared" si="1"/>
        <v>84.281254655867826</v>
      </c>
      <c r="AO8" s="18">
        <f t="shared" si="1"/>
        <v>98.343010530160939</v>
      </c>
      <c r="AP8" s="18">
        <f t="shared" si="1"/>
        <v>75.919681433423108</v>
      </c>
      <c r="AQ8" s="18">
        <f t="shared" si="1"/>
        <v>64.19173640971924</v>
      </c>
      <c r="AR8" s="18">
        <f t="shared" si="1"/>
        <v>57.245366762682956</v>
      </c>
      <c r="AS8" s="18">
        <f t="shared" si="1"/>
        <v>88.400213548358806</v>
      </c>
      <c r="AT8" s="18">
        <f t="shared" ref="AT8:AT35" si="2">AF8/AB8*100</f>
        <v>102.87153461105399</v>
      </c>
      <c r="AU8" s="18">
        <f t="shared" ref="AU8:AU35" si="3">AG8/AC8*100</f>
        <v>109.20620427106003</v>
      </c>
      <c r="AV8" s="18">
        <f>AH8/AD8*100</f>
        <v>153.94772209230791</v>
      </c>
      <c r="AW8" s="85">
        <f t="shared" ref="AW8:AW34" si="4">AJ8/AI8*100</f>
        <v>111.65479006459478</v>
      </c>
    </row>
    <row r="9" spans="1:67" ht="18" customHeight="1">
      <c r="A9" s="73">
        <v>2</v>
      </c>
      <c r="B9" s="39" t="str">
        <f>IF('1'!A1=1,D9,F9)</f>
        <v>Польща</v>
      </c>
      <c r="C9" s="76"/>
      <c r="D9" s="51" t="s">
        <v>25</v>
      </c>
      <c r="E9" s="76"/>
      <c r="F9" s="52" t="s">
        <v>84</v>
      </c>
      <c r="G9" s="27">
        <v>487.50147311000001</v>
      </c>
      <c r="H9" s="27">
        <v>625.74336800000003</v>
      </c>
      <c r="I9" s="27">
        <v>749.79963899999996</v>
      </c>
      <c r="J9" s="27">
        <v>782.05004899999994</v>
      </c>
      <c r="K9" s="19">
        <v>588.24589075000006</v>
      </c>
      <c r="L9" s="19">
        <v>718.70385099999999</v>
      </c>
      <c r="M9" s="19">
        <v>853.36763800000006</v>
      </c>
      <c r="N9" s="19">
        <v>812.654901</v>
      </c>
      <c r="O9" s="12">
        <v>651.46978000000001</v>
      </c>
      <c r="P9" s="12">
        <v>853.00531000000001</v>
      </c>
      <c r="Q9" s="12">
        <v>904.29229199999997</v>
      </c>
      <c r="R9" s="12">
        <v>955.11708900000008</v>
      </c>
      <c r="S9" s="26">
        <v>783.32534400000009</v>
      </c>
      <c r="T9" s="12">
        <v>913.64929500000005</v>
      </c>
      <c r="U9" s="19">
        <v>1035.476719</v>
      </c>
      <c r="V9" s="19">
        <v>1052.979106</v>
      </c>
      <c r="W9" s="12">
        <v>609.19844699999999</v>
      </c>
      <c r="X9" s="12">
        <v>667.33548124999993</v>
      </c>
      <c r="Y9" s="12">
        <v>737.83988899999997</v>
      </c>
      <c r="Z9" s="12">
        <v>700.17673300000001</v>
      </c>
      <c r="AA9" s="19">
        <v>426.75117609</v>
      </c>
      <c r="AB9" s="19">
        <v>496.20080799999999</v>
      </c>
      <c r="AC9" s="19">
        <v>545.17657099999997</v>
      </c>
      <c r="AD9" s="19">
        <v>551.95799099999999</v>
      </c>
      <c r="AE9" s="19">
        <v>465.36854999999997</v>
      </c>
      <c r="AF9" s="19">
        <v>554.664804</v>
      </c>
      <c r="AG9" s="19">
        <v>613.10902899999996</v>
      </c>
      <c r="AH9" s="70">
        <v>715.48383476000004</v>
      </c>
      <c r="AI9" s="25">
        <f t="shared" ref="AI9:AI35" si="5">AA9+AB9+AC9+AD9</f>
        <v>2020.08654609</v>
      </c>
      <c r="AJ9" s="19">
        <f t="shared" ref="AJ9:AJ35" si="6">AE9+AF9+AG9+AH9</f>
        <v>2348.6262177600001</v>
      </c>
      <c r="AK9" s="84">
        <f t="shared" si="1"/>
        <v>77.77080770668897</v>
      </c>
      <c r="AL9" s="18">
        <f t="shared" si="1"/>
        <v>73.040660667285891</v>
      </c>
      <c r="AM9" s="18">
        <f t="shared" si="1"/>
        <v>71.256057761739015</v>
      </c>
      <c r="AN9" s="18">
        <f t="shared" si="1"/>
        <v>66.494836318243145</v>
      </c>
      <c r="AO9" s="18">
        <f t="shared" si="1"/>
        <v>70.051258041043567</v>
      </c>
      <c r="AP9" s="18">
        <f t="shared" si="1"/>
        <v>74.355526109679644</v>
      </c>
      <c r="AQ9" s="18">
        <f t="shared" si="1"/>
        <v>73.888194326127035</v>
      </c>
      <c r="AR9" s="18">
        <f t="shared" si="1"/>
        <v>78.83123859815548</v>
      </c>
      <c r="AS9" s="18">
        <f t="shared" si="1"/>
        <v>109.04915465349667</v>
      </c>
      <c r="AT9" s="18">
        <f t="shared" si="2"/>
        <v>111.78232583611593</v>
      </c>
      <c r="AU9" s="18">
        <f t="shared" si="3"/>
        <v>112.46063415296692</v>
      </c>
      <c r="AV9" s="18">
        <f t="shared" ref="AV9:AV35" si="7">AH9/AD9*100</f>
        <v>129.62650173136095</v>
      </c>
      <c r="AW9" s="85">
        <f t="shared" si="4"/>
        <v>116.26364337240445</v>
      </c>
    </row>
    <row r="10" spans="1:67" ht="18" customHeight="1">
      <c r="A10" s="73">
        <v>3</v>
      </c>
      <c r="B10" s="39" t="str">
        <f>IF('1'!A1=1,D10,F10)</f>
        <v>Франція</v>
      </c>
      <c r="C10" s="76"/>
      <c r="D10" s="51" t="s">
        <v>33</v>
      </c>
      <c r="E10" s="76"/>
      <c r="F10" s="52" t="s">
        <v>92</v>
      </c>
      <c r="G10" s="24">
        <v>211.40326696</v>
      </c>
      <c r="H10" s="24">
        <v>262.81561900000003</v>
      </c>
      <c r="I10" s="24">
        <v>267.68199099999998</v>
      </c>
      <c r="J10" s="24">
        <v>329.19396</v>
      </c>
      <c r="K10" s="19">
        <v>302.33384856000004</v>
      </c>
      <c r="L10" s="19">
        <v>377.96830399999999</v>
      </c>
      <c r="M10" s="19">
        <v>355.29844199999997</v>
      </c>
      <c r="N10" s="19">
        <v>426.32339899999999</v>
      </c>
      <c r="O10" s="12">
        <v>374.32896999999997</v>
      </c>
      <c r="P10" s="12">
        <v>415.07336599999996</v>
      </c>
      <c r="Q10" s="12">
        <v>372.42221799999999</v>
      </c>
      <c r="R10" s="12">
        <v>467.18633399999999</v>
      </c>
      <c r="S10" s="26">
        <v>452.93445800000001</v>
      </c>
      <c r="T10" s="12">
        <v>423.90756699999997</v>
      </c>
      <c r="U10" s="12">
        <v>384.05775799999998</v>
      </c>
      <c r="V10" s="12">
        <v>422.68649900000003</v>
      </c>
      <c r="W10" s="12">
        <v>365.80168800000001</v>
      </c>
      <c r="X10" s="12">
        <v>297.66770906000005</v>
      </c>
      <c r="Y10" s="12">
        <v>261.68944199999999</v>
      </c>
      <c r="Z10" s="12">
        <v>294.58189299999998</v>
      </c>
      <c r="AA10" s="19">
        <v>263.40195590000002</v>
      </c>
      <c r="AB10" s="19">
        <v>189.93973399999999</v>
      </c>
      <c r="AC10" s="19">
        <v>180.68446900000001</v>
      </c>
      <c r="AD10" s="19">
        <v>222.614788</v>
      </c>
      <c r="AE10" s="19">
        <v>419.74922800000002</v>
      </c>
      <c r="AF10" s="19">
        <v>225.03781099999998</v>
      </c>
      <c r="AG10" s="19">
        <v>361.38597600000003</v>
      </c>
      <c r="AH10" s="70">
        <v>483.33176745999998</v>
      </c>
      <c r="AI10" s="25">
        <f t="shared" si="5"/>
        <v>856.64094690000002</v>
      </c>
      <c r="AJ10" s="19">
        <f t="shared" si="6"/>
        <v>1489.5047824600001</v>
      </c>
      <c r="AK10" s="84">
        <f t="shared" ref="AK10:AT10" si="8">W10/S10*100</f>
        <v>80.762609587102773</v>
      </c>
      <c r="AL10" s="18">
        <f t="shared" si="8"/>
        <v>70.219956479333163</v>
      </c>
      <c r="AM10" s="18">
        <f t="shared" si="8"/>
        <v>68.138043445017459</v>
      </c>
      <c r="AN10" s="18">
        <f t="shared" si="8"/>
        <v>69.692761348405398</v>
      </c>
      <c r="AO10" s="18">
        <f t="shared" si="8"/>
        <v>72.006763375023027</v>
      </c>
      <c r="AP10" s="18">
        <f t="shared" si="8"/>
        <v>63.809317644768235</v>
      </c>
      <c r="AQ10" s="18">
        <f t="shared" si="8"/>
        <v>69.045379752080336</v>
      </c>
      <c r="AR10" s="18">
        <f t="shared" si="8"/>
        <v>75.569745897450673</v>
      </c>
      <c r="AS10" s="18">
        <f t="shared" si="8"/>
        <v>159.3569138717242</v>
      </c>
      <c r="AT10" s="18">
        <f t="shared" si="8"/>
        <v>118.47853330151553</v>
      </c>
      <c r="AU10" s="18">
        <f t="shared" si="3"/>
        <v>200.00942969813303</v>
      </c>
      <c r="AV10" s="18">
        <f t="shared" si="7"/>
        <v>217.11575039659988</v>
      </c>
      <c r="AW10" s="85">
        <f>AJ10/AI10*100</f>
        <v>173.87737392780471</v>
      </c>
    </row>
    <row r="11" spans="1:67" ht="18" customHeight="1">
      <c r="A11" s="73">
        <v>4</v>
      </c>
      <c r="B11" s="39" t="str">
        <f>IF('1'!A1=1,D11,F11)</f>
        <v>Iталія</v>
      </c>
      <c r="C11" s="76"/>
      <c r="D11" s="51" t="s">
        <v>11</v>
      </c>
      <c r="E11" s="76"/>
      <c r="F11" s="52" t="s">
        <v>83</v>
      </c>
      <c r="G11" s="24">
        <v>251.62372737999999</v>
      </c>
      <c r="H11" s="24">
        <v>270.83025199999997</v>
      </c>
      <c r="I11" s="24">
        <v>312.04384299999998</v>
      </c>
      <c r="J11" s="24">
        <v>399.65373199999999</v>
      </c>
      <c r="K11" s="19">
        <v>309.67987178999999</v>
      </c>
      <c r="L11" s="19">
        <v>442.08376400000003</v>
      </c>
      <c r="M11" s="19">
        <v>487.69420100000002</v>
      </c>
      <c r="N11" s="19">
        <v>583.80039099999999</v>
      </c>
      <c r="O11" s="12">
        <v>408.08780300000001</v>
      </c>
      <c r="P11" s="12">
        <v>623.93454299999996</v>
      </c>
      <c r="Q11" s="12">
        <v>481.53974800000003</v>
      </c>
      <c r="R11" s="12">
        <v>554.78304000000003</v>
      </c>
      <c r="S11" s="26">
        <v>369.26139000000001</v>
      </c>
      <c r="T11" s="12">
        <v>500.495406</v>
      </c>
      <c r="U11" s="12">
        <v>483.52710300000001</v>
      </c>
      <c r="V11" s="12">
        <v>545.28275699999995</v>
      </c>
      <c r="W11" s="12">
        <v>321.653639</v>
      </c>
      <c r="X11" s="12">
        <v>366.68986971999999</v>
      </c>
      <c r="Y11" s="12">
        <v>304.62364000000002</v>
      </c>
      <c r="Z11" s="12">
        <v>315.944501</v>
      </c>
      <c r="AA11" s="19">
        <v>177.06111428</v>
      </c>
      <c r="AB11" s="19">
        <v>179.711859</v>
      </c>
      <c r="AC11" s="19">
        <v>226.41556199999999</v>
      </c>
      <c r="AD11" s="19">
        <v>246.59079699999998</v>
      </c>
      <c r="AE11" s="19">
        <v>253.26093</v>
      </c>
      <c r="AF11" s="19">
        <v>256.411427</v>
      </c>
      <c r="AG11" s="19">
        <v>365.66059100000001</v>
      </c>
      <c r="AH11" s="70">
        <v>306.27097180999999</v>
      </c>
      <c r="AI11" s="25">
        <f t="shared" si="5"/>
        <v>829.77933227999995</v>
      </c>
      <c r="AJ11" s="19">
        <f t="shared" si="6"/>
        <v>1181.60391981</v>
      </c>
      <c r="AK11" s="84">
        <f t="shared" ref="AK11:AS11" si="9">W11/S11*100</f>
        <v>87.107303311618907</v>
      </c>
      <c r="AL11" s="18">
        <f t="shared" si="9"/>
        <v>73.26538172460269</v>
      </c>
      <c r="AM11" s="18">
        <f t="shared" si="9"/>
        <v>63.000323686095427</v>
      </c>
      <c r="AN11" s="18">
        <f t="shared" si="9"/>
        <v>57.941406902034146</v>
      </c>
      <c r="AO11" s="18">
        <f t="shared" si="9"/>
        <v>55.047135431289185</v>
      </c>
      <c r="AP11" s="18">
        <f t="shared" si="9"/>
        <v>49.009223826451993</v>
      </c>
      <c r="AQ11" s="18">
        <f t="shared" si="9"/>
        <v>74.326326742074244</v>
      </c>
      <c r="AR11" s="18">
        <f t="shared" si="9"/>
        <v>78.048770027492893</v>
      </c>
      <c r="AS11" s="18">
        <f t="shared" si="9"/>
        <v>143.03588398269059</v>
      </c>
      <c r="AT11" s="18">
        <f t="shared" si="2"/>
        <v>142.67919124914289</v>
      </c>
      <c r="AU11" s="18">
        <f t="shared" si="3"/>
        <v>161.49976078057745</v>
      </c>
      <c r="AV11" s="18">
        <f t="shared" si="7"/>
        <v>124.20210954182529</v>
      </c>
      <c r="AW11" s="85">
        <f t="shared" si="4"/>
        <v>142.3997771266832</v>
      </c>
    </row>
    <row r="12" spans="1:67" ht="18" customHeight="1">
      <c r="A12" s="73">
        <v>5</v>
      </c>
      <c r="B12" s="39" t="str">
        <f>IF('1'!A1=1,D12,F12)</f>
        <v>Сполучене Королівство</v>
      </c>
      <c r="C12" s="76"/>
      <c r="D12" s="51" t="s">
        <v>30</v>
      </c>
      <c r="E12" s="76"/>
      <c r="F12" s="52" t="s">
        <v>94</v>
      </c>
      <c r="G12" s="24">
        <v>170.59720637999999</v>
      </c>
      <c r="H12" s="24">
        <v>200.441462</v>
      </c>
      <c r="I12" s="24">
        <v>193.79530600000001</v>
      </c>
      <c r="J12" s="24">
        <v>233.13645199999999</v>
      </c>
      <c r="K12" s="19">
        <v>214.85536395</v>
      </c>
      <c r="L12" s="19">
        <v>244.15563</v>
      </c>
      <c r="M12" s="19">
        <v>335.131124</v>
      </c>
      <c r="N12" s="19">
        <v>296.762382</v>
      </c>
      <c r="O12" s="12">
        <v>237.577268</v>
      </c>
      <c r="P12" s="12">
        <v>310.72932099999997</v>
      </c>
      <c r="Q12" s="12">
        <v>275.07282799999996</v>
      </c>
      <c r="R12" s="12">
        <v>295.78324900000001</v>
      </c>
      <c r="S12" s="26">
        <v>262.41240700000003</v>
      </c>
      <c r="T12" s="12">
        <v>261.78306099999998</v>
      </c>
      <c r="U12" s="12">
        <v>277.94980900000002</v>
      </c>
      <c r="V12" s="12">
        <v>302.56141700000001</v>
      </c>
      <c r="W12" s="12">
        <v>192.86066399999999</v>
      </c>
      <c r="X12" s="12">
        <v>167.76406928</v>
      </c>
      <c r="Y12" s="12">
        <v>142.12136900000002</v>
      </c>
      <c r="Z12" s="12">
        <v>167.35809700000001</v>
      </c>
      <c r="AA12" s="19">
        <v>198.14330713999999</v>
      </c>
      <c r="AB12" s="19">
        <v>128.08923200000001</v>
      </c>
      <c r="AC12" s="19">
        <v>100</v>
      </c>
      <c r="AD12" s="19">
        <v>118.57897</v>
      </c>
      <c r="AE12" s="19">
        <v>196.31248499999998</v>
      </c>
      <c r="AF12" s="19">
        <v>114.682211</v>
      </c>
      <c r="AG12" s="19">
        <v>136.23789300000001</v>
      </c>
      <c r="AH12" s="70">
        <v>237.16797702</v>
      </c>
      <c r="AI12" s="25">
        <f t="shared" si="5"/>
        <v>544.81150914</v>
      </c>
      <c r="AJ12" s="19">
        <f t="shared" si="6"/>
        <v>684.40056601999993</v>
      </c>
      <c r="AK12" s="84">
        <f t="shared" ref="AK12:AS12" si="10">W12/S12*100</f>
        <v>73.495253599041902</v>
      </c>
      <c r="AL12" s="18">
        <f t="shared" si="10"/>
        <v>64.085150750070881</v>
      </c>
      <c r="AM12" s="18">
        <f t="shared" si="10"/>
        <v>51.132026142173025</v>
      </c>
      <c r="AN12" s="18">
        <f t="shared" si="10"/>
        <v>55.313760313331692</v>
      </c>
      <c r="AO12" s="18">
        <f t="shared" si="10"/>
        <v>102.73909828496701</v>
      </c>
      <c r="AP12" s="18">
        <f t="shared" si="10"/>
        <v>76.35081370505965</v>
      </c>
      <c r="AQ12" s="18">
        <f t="shared" si="10"/>
        <v>70.362395678865141</v>
      </c>
      <c r="AR12" s="18">
        <f t="shared" si="10"/>
        <v>70.853440691309956</v>
      </c>
      <c r="AS12" s="18">
        <f t="shared" si="10"/>
        <v>99.076011112146006</v>
      </c>
      <c r="AT12" s="18">
        <f>AF12/AB12*100</f>
        <v>89.533061608176396</v>
      </c>
      <c r="AU12" s="18">
        <f t="shared" si="3"/>
        <v>136.23789300000001</v>
      </c>
      <c r="AV12" s="18">
        <f t="shared" si="7"/>
        <v>200.00846441826909</v>
      </c>
      <c r="AW12" s="85">
        <f>AJ12/AI12*100</f>
        <v>125.621532316809</v>
      </c>
    </row>
    <row r="13" spans="1:67" ht="18" customHeight="1">
      <c r="A13" s="73">
        <v>6</v>
      </c>
      <c r="B13" s="39" t="str">
        <f>IF('1'!A1=1,D13,F13)</f>
        <v>Чеська Республіка</v>
      </c>
      <c r="C13" s="76"/>
      <c r="D13" s="51" t="s">
        <v>35</v>
      </c>
      <c r="E13" s="76"/>
      <c r="F13" s="52" t="s">
        <v>91</v>
      </c>
      <c r="G13" s="24">
        <v>109.68943377000001</v>
      </c>
      <c r="H13" s="24">
        <v>153.988798</v>
      </c>
      <c r="I13" s="24">
        <v>205.656554</v>
      </c>
      <c r="J13" s="24">
        <v>231.86819599999998</v>
      </c>
      <c r="K13" s="19">
        <v>202.65962898000001</v>
      </c>
      <c r="L13" s="19">
        <v>260.33686499999999</v>
      </c>
      <c r="M13" s="19">
        <v>298.14805899999999</v>
      </c>
      <c r="N13" s="19">
        <v>358.21447499999999</v>
      </c>
      <c r="O13" s="12">
        <v>293.04478</v>
      </c>
      <c r="P13" s="12">
        <v>298.17068999999998</v>
      </c>
      <c r="Q13" s="12">
        <v>287.60810499999997</v>
      </c>
      <c r="R13" s="12">
        <v>319.44000199999999</v>
      </c>
      <c r="S13" s="26">
        <v>194.74413699999999</v>
      </c>
      <c r="T13" s="12">
        <v>238.62007199999999</v>
      </c>
      <c r="U13" s="12">
        <v>250.85310099999998</v>
      </c>
      <c r="V13" s="12">
        <v>235.686823</v>
      </c>
      <c r="W13" s="12">
        <v>154.52817999999999</v>
      </c>
      <c r="X13" s="12">
        <v>134.98265817999999</v>
      </c>
      <c r="Y13" s="12">
        <v>137.87627499999999</v>
      </c>
      <c r="Z13" s="12">
        <v>160.50869800000001</v>
      </c>
      <c r="AA13" s="19">
        <v>78</v>
      </c>
      <c r="AB13" s="19">
        <v>97.480626999999998</v>
      </c>
      <c r="AC13" s="19">
        <v>110.10377899999999</v>
      </c>
      <c r="AD13" s="19">
        <v>106.70969000000001</v>
      </c>
      <c r="AE13" s="19">
        <v>100.251454</v>
      </c>
      <c r="AF13" s="19">
        <v>133.29776800000002</v>
      </c>
      <c r="AG13" s="19">
        <v>172.60239999999999</v>
      </c>
      <c r="AH13" s="70">
        <v>160.46971166</v>
      </c>
      <c r="AI13" s="25">
        <f t="shared" si="5"/>
        <v>392.29409600000002</v>
      </c>
      <c r="AJ13" s="19">
        <f t="shared" si="6"/>
        <v>566.62133366</v>
      </c>
      <c r="AK13" s="84">
        <f t="shared" ref="AK13:AS13" si="11">W13/S13*100</f>
        <v>79.34933620106878</v>
      </c>
      <c r="AL13" s="18">
        <f t="shared" si="11"/>
        <v>56.568023405843235</v>
      </c>
      <c r="AM13" s="18">
        <f t="shared" si="11"/>
        <v>54.962954195252301</v>
      </c>
      <c r="AN13" s="18">
        <f t="shared" si="11"/>
        <v>68.102533674527919</v>
      </c>
      <c r="AO13" s="18">
        <f t="shared" si="11"/>
        <v>50.476230290164558</v>
      </c>
      <c r="AP13" s="18">
        <f t="shared" si="11"/>
        <v>72.217148716992327</v>
      </c>
      <c r="AQ13" s="18">
        <f t="shared" si="11"/>
        <v>79.856943480667724</v>
      </c>
      <c r="AR13" s="18">
        <f t="shared" si="11"/>
        <v>66.482185283192564</v>
      </c>
      <c r="AS13" s="18">
        <f t="shared" si="11"/>
        <v>128.52750512820512</v>
      </c>
      <c r="AT13" s="18">
        <f>AF13/AB13*100</f>
        <v>136.74282993686532</v>
      </c>
      <c r="AU13" s="18">
        <f t="shared" si="3"/>
        <v>156.76337503365804</v>
      </c>
      <c r="AV13" s="18">
        <f t="shared" si="7"/>
        <v>150.37969996914055</v>
      </c>
      <c r="AW13" s="85">
        <f>AJ13/AI13*100</f>
        <v>144.43789479309422</v>
      </c>
    </row>
    <row r="14" spans="1:67" ht="18" customHeight="1">
      <c r="A14" s="73">
        <v>7</v>
      </c>
      <c r="B14" s="39" t="str">
        <f>IF('1'!A1=1,D14,F14)</f>
        <v>Угорщина</v>
      </c>
      <c r="C14" s="76"/>
      <c r="D14" s="51" t="s">
        <v>31</v>
      </c>
      <c r="E14" s="76"/>
      <c r="F14" s="52" t="s">
        <v>89</v>
      </c>
      <c r="G14" s="24">
        <v>184.89290066000001</v>
      </c>
      <c r="H14" s="24">
        <v>217.64404099999999</v>
      </c>
      <c r="I14" s="24">
        <v>306.30684600000001</v>
      </c>
      <c r="J14" s="24">
        <v>301.10177600000003</v>
      </c>
      <c r="K14" s="19">
        <v>215.97889233999999</v>
      </c>
      <c r="L14" s="19">
        <v>233.513668</v>
      </c>
      <c r="M14" s="19">
        <v>270.72492099999999</v>
      </c>
      <c r="N14" s="19">
        <v>254.112413</v>
      </c>
      <c r="O14" s="12">
        <v>203.13095899999999</v>
      </c>
      <c r="P14" s="12">
        <v>240.12760399999999</v>
      </c>
      <c r="Q14" s="12">
        <v>212.21782999999999</v>
      </c>
      <c r="R14" s="12">
        <v>245.84154500000002</v>
      </c>
      <c r="S14" s="26">
        <v>249.861976</v>
      </c>
      <c r="T14" s="12">
        <v>269.10122100000001</v>
      </c>
      <c r="U14" s="12">
        <v>299.92105099999998</v>
      </c>
      <c r="V14" s="12">
        <v>351.619235</v>
      </c>
      <c r="W14" s="12">
        <v>206.52624499999999</v>
      </c>
      <c r="X14" s="12">
        <v>260.60608343999996</v>
      </c>
      <c r="Y14" s="12">
        <v>274.92785700000002</v>
      </c>
      <c r="Z14" s="12">
        <v>432.14731800000004</v>
      </c>
      <c r="AA14" s="19">
        <v>479.59796179</v>
      </c>
      <c r="AB14" s="19">
        <v>315.90752299999997</v>
      </c>
      <c r="AC14" s="19">
        <v>279.28915500000005</v>
      </c>
      <c r="AD14" s="19">
        <v>195.98719699999998</v>
      </c>
      <c r="AE14" s="19">
        <v>146.08075299999999</v>
      </c>
      <c r="AF14" s="19">
        <v>119.468171</v>
      </c>
      <c r="AG14" s="19">
        <v>121.460098</v>
      </c>
      <c r="AH14" s="70">
        <v>115.00926252000001</v>
      </c>
      <c r="AI14" s="25">
        <f t="shared" si="5"/>
        <v>1270.7818367899999</v>
      </c>
      <c r="AJ14" s="19">
        <f t="shared" si="6"/>
        <v>502.01828452000001</v>
      </c>
      <c r="AK14" s="84">
        <f t="shared" ref="AK14:AS15" si="12">W14/S14*100</f>
        <v>82.65613211991888</v>
      </c>
      <c r="AL14" s="18">
        <f t="shared" si="12"/>
        <v>96.843144178821831</v>
      </c>
      <c r="AM14" s="18">
        <f t="shared" si="12"/>
        <v>91.666742325466188</v>
      </c>
      <c r="AN14" s="18">
        <f t="shared" si="12"/>
        <v>122.9020699052485</v>
      </c>
      <c r="AO14" s="18">
        <f t="shared" si="12"/>
        <v>232.22131491811129</v>
      </c>
      <c r="AP14" s="18">
        <f t="shared" si="12"/>
        <v>121.22031797186814</v>
      </c>
      <c r="AQ14" s="18">
        <f t="shared" si="12"/>
        <v>101.58634270371519</v>
      </c>
      <c r="AR14" s="18">
        <f t="shared" si="12"/>
        <v>45.351941071169612</v>
      </c>
      <c r="AS14" s="18">
        <f t="shared" si="12"/>
        <v>30.459002047211349</v>
      </c>
      <c r="AT14" s="18">
        <f>AF14/AB14*100</f>
        <v>37.817450456854111</v>
      </c>
      <c r="AU14" s="18">
        <f t="shared" si="3"/>
        <v>43.489013384712329</v>
      </c>
      <c r="AV14" s="18">
        <f t="shared" si="7"/>
        <v>58.682028357189076</v>
      </c>
      <c r="AW14" s="85">
        <f>AJ14/AI14*100</f>
        <v>39.504678929634387</v>
      </c>
    </row>
    <row r="15" spans="1:67" ht="18" customHeight="1">
      <c r="A15" s="73">
        <v>8</v>
      </c>
      <c r="B15" s="39" t="str">
        <f>IF('1'!A1=1,D15,F15)</f>
        <v>Нідерланди</v>
      </c>
      <c r="C15" s="76"/>
      <c r="D15" s="51" t="s">
        <v>23</v>
      </c>
      <c r="E15" s="76"/>
      <c r="F15" s="52" t="s">
        <v>85</v>
      </c>
      <c r="G15" s="24">
        <v>144.98575774999998</v>
      </c>
      <c r="H15" s="24">
        <v>168.90413699999999</v>
      </c>
      <c r="I15" s="24">
        <v>218.39947000000001</v>
      </c>
      <c r="J15" s="24">
        <v>269.83687099999997</v>
      </c>
      <c r="K15" s="19">
        <v>217.62981864000002</v>
      </c>
      <c r="L15" s="19">
        <v>270.29024800000002</v>
      </c>
      <c r="M15" s="19">
        <v>321.00822600000004</v>
      </c>
      <c r="N15" s="19">
        <v>332.17534600000005</v>
      </c>
      <c r="O15" s="12">
        <v>203.89738200000002</v>
      </c>
      <c r="P15" s="12">
        <v>296.27873100000005</v>
      </c>
      <c r="Q15" s="12">
        <v>261.81496400000003</v>
      </c>
      <c r="R15" s="12">
        <v>304.712715</v>
      </c>
      <c r="S15" s="26">
        <v>196.66337200000001</v>
      </c>
      <c r="T15" s="12">
        <v>252.013408</v>
      </c>
      <c r="U15" s="12">
        <v>253.154157</v>
      </c>
      <c r="V15" s="12">
        <v>301.32289800000001</v>
      </c>
      <c r="W15" s="12">
        <v>210.74160599999999</v>
      </c>
      <c r="X15" s="12">
        <v>164.81073587999998</v>
      </c>
      <c r="Y15" s="12">
        <v>197.89999799999998</v>
      </c>
      <c r="Z15" s="12">
        <v>146.674564</v>
      </c>
      <c r="AA15" s="19">
        <v>82.663759779999992</v>
      </c>
      <c r="AB15" s="19">
        <v>102.203182</v>
      </c>
      <c r="AC15" s="19">
        <v>111.63408</v>
      </c>
      <c r="AD15" s="19">
        <v>120.82781900000001</v>
      </c>
      <c r="AE15" s="19">
        <v>109.318505</v>
      </c>
      <c r="AF15" s="19">
        <v>130.10711499999999</v>
      </c>
      <c r="AG15" s="19">
        <v>133.044523</v>
      </c>
      <c r="AH15" s="70">
        <v>148.75894794000001</v>
      </c>
      <c r="AI15" s="25">
        <f t="shared" si="5"/>
        <v>417.32884077999995</v>
      </c>
      <c r="AJ15" s="19">
        <f t="shared" si="6"/>
        <v>521.22909093999999</v>
      </c>
      <c r="AK15" s="84">
        <f t="shared" si="12"/>
        <v>107.15854399160816</v>
      </c>
      <c r="AL15" s="18">
        <f t="shared" si="12"/>
        <v>65.397606098799315</v>
      </c>
      <c r="AM15" s="18">
        <f t="shared" si="12"/>
        <v>78.173710574304337</v>
      </c>
      <c r="AN15" s="18">
        <f t="shared" si="12"/>
        <v>48.676872874095352</v>
      </c>
      <c r="AO15" s="18">
        <f t="shared" si="12"/>
        <v>39.225173115554597</v>
      </c>
      <c r="AP15" s="18">
        <f t="shared" si="12"/>
        <v>62.012454136734732</v>
      </c>
      <c r="AQ15" s="18">
        <f t="shared" si="12"/>
        <v>56.409338619599183</v>
      </c>
      <c r="AR15" s="18">
        <f t="shared" si="12"/>
        <v>82.378168173726436</v>
      </c>
      <c r="AS15" s="18">
        <f t="shared" si="12"/>
        <v>132.24477726507786</v>
      </c>
      <c r="AT15" s="18">
        <f>AF15/AB15*100</f>
        <v>127.30241119107231</v>
      </c>
      <c r="AU15" s="18">
        <f t="shared" si="3"/>
        <v>119.17912791505962</v>
      </c>
      <c r="AV15" s="18">
        <f t="shared" si="7"/>
        <v>123.11647199392056</v>
      </c>
      <c r="AW15" s="85">
        <f>AJ15/AI15*100</f>
        <v>124.89649408504991</v>
      </c>
    </row>
    <row r="16" spans="1:67" ht="18" customHeight="1">
      <c r="A16" s="73">
        <v>9</v>
      </c>
      <c r="B16" s="39" t="str">
        <f>IF('1'!A1=1,D16,F16)</f>
        <v>Iспанія</v>
      </c>
      <c r="C16" s="76"/>
      <c r="D16" s="51" t="s">
        <v>10</v>
      </c>
      <c r="E16" s="76"/>
      <c r="F16" s="52" t="s">
        <v>86</v>
      </c>
      <c r="G16" s="24">
        <v>75.552218070000009</v>
      </c>
      <c r="H16" s="24">
        <v>104.379057</v>
      </c>
      <c r="I16" s="24">
        <v>118.813379</v>
      </c>
      <c r="J16" s="24">
        <v>156.43528800000001</v>
      </c>
      <c r="K16" s="19">
        <v>155.36867762</v>
      </c>
      <c r="L16" s="19">
        <v>160.24670999999998</v>
      </c>
      <c r="M16" s="19">
        <v>165.973827</v>
      </c>
      <c r="N16" s="19">
        <v>187.54371700000002</v>
      </c>
      <c r="O16" s="12">
        <v>141.66939199999999</v>
      </c>
      <c r="P16" s="12">
        <v>193.520321</v>
      </c>
      <c r="Q16" s="12">
        <v>186.82587000000001</v>
      </c>
      <c r="R16" s="12">
        <v>208.91648900000001</v>
      </c>
      <c r="S16" s="26">
        <v>191.49624700000001</v>
      </c>
      <c r="T16" s="12">
        <v>209.38798800000001</v>
      </c>
      <c r="U16" s="12">
        <v>199.12441699999999</v>
      </c>
      <c r="V16" s="12">
        <v>246.67308799999998</v>
      </c>
      <c r="W16" s="12">
        <v>175.476112</v>
      </c>
      <c r="X16" s="12">
        <v>135.29832289999999</v>
      </c>
      <c r="Y16" s="12">
        <v>139.99932699999999</v>
      </c>
      <c r="Z16" s="12">
        <v>135.99198800000002</v>
      </c>
      <c r="AA16" s="19">
        <v>127.39615266999999</v>
      </c>
      <c r="AB16" s="19">
        <v>84.568550000000002</v>
      </c>
      <c r="AC16" s="19">
        <v>99.387134000000003</v>
      </c>
      <c r="AD16" s="19">
        <v>112.407611</v>
      </c>
      <c r="AE16" s="19">
        <v>119.582375</v>
      </c>
      <c r="AF16" s="19">
        <v>111.105433</v>
      </c>
      <c r="AG16" s="19">
        <v>118.723597</v>
      </c>
      <c r="AH16" s="70">
        <v>132.74974626000002</v>
      </c>
      <c r="AI16" s="25">
        <f t="shared" si="5"/>
        <v>423.75944766999999</v>
      </c>
      <c r="AJ16" s="19">
        <f t="shared" si="6"/>
        <v>482.16115126</v>
      </c>
      <c r="AK16" s="84">
        <f t="shared" ref="AK16:AS16" si="13">W16/S16*100</f>
        <v>91.634230304262815</v>
      </c>
      <c r="AL16" s="18">
        <f t="shared" si="13"/>
        <v>64.616086238910697</v>
      </c>
      <c r="AM16" s="18">
        <f t="shared" si="13"/>
        <v>70.307463599504231</v>
      </c>
      <c r="AN16" s="18">
        <f t="shared" si="13"/>
        <v>55.130451847264361</v>
      </c>
      <c r="AO16" s="18">
        <f t="shared" si="13"/>
        <v>72.600282293694761</v>
      </c>
      <c r="AP16" s="18">
        <f t="shared" si="13"/>
        <v>62.505246323345233</v>
      </c>
      <c r="AQ16" s="18">
        <f t="shared" si="13"/>
        <v>70.991151264605719</v>
      </c>
      <c r="AR16" s="18">
        <f t="shared" si="13"/>
        <v>82.657524647702033</v>
      </c>
      <c r="AS16" s="18">
        <f t="shared" si="13"/>
        <v>93.866551299833702</v>
      </c>
      <c r="AT16" s="18">
        <f>AF16/AB16*100</f>
        <v>131.37913917171335</v>
      </c>
      <c r="AU16" s="18">
        <f t="shared" si="3"/>
        <v>119.45570037264581</v>
      </c>
      <c r="AV16" s="18">
        <f t="shared" si="7"/>
        <v>118.09675971140425</v>
      </c>
      <c r="AW16" s="85">
        <f>AJ16/AI16*100</f>
        <v>113.78180567090979</v>
      </c>
    </row>
    <row r="17" spans="1:49" ht="18" customHeight="1">
      <c r="A17" s="73">
        <v>10</v>
      </c>
      <c r="B17" s="39" t="str">
        <f>IF('1'!A1=1,D17,F17)</f>
        <v>Австрія</v>
      </c>
      <c r="C17" s="76"/>
      <c r="D17" s="51" t="s">
        <v>12</v>
      </c>
      <c r="E17" s="76"/>
      <c r="F17" s="52" t="s">
        <v>95</v>
      </c>
      <c r="G17" s="24">
        <v>161.62358603999999</v>
      </c>
      <c r="H17" s="24">
        <v>123.521159</v>
      </c>
      <c r="I17" s="24">
        <v>184.98486300000002</v>
      </c>
      <c r="J17" s="24">
        <v>168.246882</v>
      </c>
      <c r="K17" s="19">
        <v>146.48008272000001</v>
      </c>
      <c r="L17" s="19">
        <v>145.15151800000001</v>
      </c>
      <c r="M17" s="19">
        <v>159.77451600000001</v>
      </c>
      <c r="N17" s="19">
        <v>204.50511399999999</v>
      </c>
      <c r="O17" s="12">
        <v>128.86218300000002</v>
      </c>
      <c r="P17" s="12">
        <v>164.916483</v>
      </c>
      <c r="Q17" s="12">
        <v>164.030214</v>
      </c>
      <c r="R17" s="12">
        <v>219.47918200000001</v>
      </c>
      <c r="S17" s="26">
        <v>123.75469</v>
      </c>
      <c r="T17" s="12">
        <v>197.76569699999999</v>
      </c>
      <c r="U17" s="12">
        <v>307.30979400000001</v>
      </c>
      <c r="V17" s="12">
        <v>287.41029400000002</v>
      </c>
      <c r="W17" s="12">
        <v>130.84842800000001</v>
      </c>
      <c r="X17" s="12">
        <v>188.51527165000002</v>
      </c>
      <c r="Y17" s="12">
        <v>131.44413200000002</v>
      </c>
      <c r="Z17" s="12">
        <v>100.42600400000001</v>
      </c>
      <c r="AA17" s="19">
        <v>58.316059660000001</v>
      </c>
      <c r="AB17" s="19">
        <v>64.301142999999996</v>
      </c>
      <c r="AC17" s="19">
        <v>79.752474000000007</v>
      </c>
      <c r="AD17" s="19">
        <v>107.05460400000001</v>
      </c>
      <c r="AE17" s="19">
        <v>113.124859</v>
      </c>
      <c r="AF17" s="19">
        <v>115.84674800000001</v>
      </c>
      <c r="AG17" s="19">
        <v>97.371082000000001</v>
      </c>
      <c r="AH17" s="70">
        <v>97.361659539999991</v>
      </c>
      <c r="AI17" s="25">
        <f t="shared" si="5"/>
        <v>309.42428066000002</v>
      </c>
      <c r="AJ17" s="19">
        <f t="shared" si="6"/>
        <v>423.70434854000001</v>
      </c>
      <c r="AK17" s="84">
        <f t="shared" ref="AK17:AS17" si="14">W17/S17*100</f>
        <v>105.73209629469397</v>
      </c>
      <c r="AL17" s="18">
        <f t="shared" si="14"/>
        <v>95.322532931482058</v>
      </c>
      <c r="AM17" s="18">
        <f t="shared" si="14"/>
        <v>42.772516387811585</v>
      </c>
      <c r="AN17" s="18">
        <f t="shared" si="14"/>
        <v>34.941686535416856</v>
      </c>
      <c r="AO17" s="18">
        <f t="shared" si="14"/>
        <v>44.567642539809491</v>
      </c>
      <c r="AP17" s="18">
        <f t="shared" si="14"/>
        <v>34.109248782444723</v>
      </c>
      <c r="AQ17" s="18">
        <f t="shared" si="14"/>
        <v>60.674046674065295</v>
      </c>
      <c r="AR17" s="18">
        <f t="shared" si="14"/>
        <v>106.60048168400687</v>
      </c>
      <c r="AS17" s="18">
        <f t="shared" si="14"/>
        <v>193.98577280349809</v>
      </c>
      <c r="AT17" s="18">
        <f t="shared" si="2"/>
        <v>180.16281296897009</v>
      </c>
      <c r="AU17" s="18">
        <f t="shared" si="3"/>
        <v>122.09161310782659</v>
      </c>
      <c r="AV17" s="18">
        <f t="shared" si="7"/>
        <v>90.945793924005343</v>
      </c>
      <c r="AW17" s="85">
        <f t="shared" si="4"/>
        <v>136.93312872417164</v>
      </c>
    </row>
    <row r="18" spans="1:49" ht="18" customHeight="1">
      <c r="A18" s="73">
        <v>11</v>
      </c>
      <c r="B18" s="39" t="str">
        <f>IF('1'!A1=1,D18,F18)</f>
        <v>Литва</v>
      </c>
      <c r="C18" s="76"/>
      <c r="D18" s="51" t="s">
        <v>20</v>
      </c>
      <c r="E18" s="76"/>
      <c r="F18" s="52" t="s">
        <v>96</v>
      </c>
      <c r="G18" s="24">
        <v>129.68968097999999</v>
      </c>
      <c r="H18" s="24">
        <v>138.01159799999999</v>
      </c>
      <c r="I18" s="24">
        <v>194.90008799999998</v>
      </c>
      <c r="J18" s="24">
        <v>167.88781800000001</v>
      </c>
      <c r="K18" s="19">
        <v>112.87668136000001</v>
      </c>
      <c r="L18" s="19">
        <v>182.100819</v>
      </c>
      <c r="M18" s="19">
        <v>263.56309499999998</v>
      </c>
      <c r="N18" s="19">
        <v>256.53689300000002</v>
      </c>
      <c r="O18" s="12">
        <v>199.02996100000001</v>
      </c>
      <c r="P18" s="12">
        <v>190.24403700000002</v>
      </c>
      <c r="Q18" s="12">
        <v>254.75153499999999</v>
      </c>
      <c r="R18" s="12">
        <v>261.12473999999997</v>
      </c>
      <c r="S18" s="26">
        <v>198.871771</v>
      </c>
      <c r="T18" s="12">
        <v>162.78306700000002</v>
      </c>
      <c r="U18" s="12">
        <v>289.332897</v>
      </c>
      <c r="V18" s="12">
        <v>307.13399800000002</v>
      </c>
      <c r="W18" s="12">
        <v>161.33619099999999</v>
      </c>
      <c r="X18" s="12">
        <v>195.61814554999998</v>
      </c>
      <c r="Y18" s="12">
        <v>336.577676</v>
      </c>
      <c r="Z18" s="12">
        <v>326.08590600000002</v>
      </c>
      <c r="AA18" s="19">
        <v>89.954406680000005</v>
      </c>
      <c r="AB18" s="19">
        <v>110.57858900000001</v>
      </c>
      <c r="AC18" s="19">
        <v>135.77591800000002</v>
      </c>
      <c r="AD18" s="19">
        <v>209.72148999999999</v>
      </c>
      <c r="AE18" s="19">
        <v>78.202429000000009</v>
      </c>
      <c r="AF18" s="19">
        <v>87.656829000000002</v>
      </c>
      <c r="AG18" s="19">
        <v>143.62371400000001</v>
      </c>
      <c r="AH18" s="70">
        <v>178.54021483000002</v>
      </c>
      <c r="AI18" s="25">
        <f t="shared" si="5"/>
        <v>546.03040368000006</v>
      </c>
      <c r="AJ18" s="19">
        <f t="shared" si="6"/>
        <v>488.02318683000004</v>
      </c>
      <c r="AK18" s="84">
        <f t="shared" ref="AK18:AT18" si="15">W18/S18*100</f>
        <v>81.125737548744397</v>
      </c>
      <c r="AL18" s="18">
        <f t="shared" si="15"/>
        <v>120.17106518210518</v>
      </c>
      <c r="AM18" s="18">
        <f t="shared" si="15"/>
        <v>116.32886529318509</v>
      </c>
      <c r="AN18" s="18">
        <f t="shared" si="15"/>
        <v>106.17056663326474</v>
      </c>
      <c r="AO18" s="18">
        <f t="shared" si="15"/>
        <v>55.755876051393841</v>
      </c>
      <c r="AP18" s="18">
        <f t="shared" si="15"/>
        <v>56.527776954994259</v>
      </c>
      <c r="AQ18" s="18">
        <f t="shared" si="15"/>
        <v>40.340143652308072</v>
      </c>
      <c r="AR18" s="18">
        <f t="shared" si="15"/>
        <v>64.31479746321817</v>
      </c>
      <c r="AS18" s="18">
        <f t="shared" si="15"/>
        <v>86.935628710435523</v>
      </c>
      <c r="AT18" s="18">
        <f t="shared" si="15"/>
        <v>79.27106847058792</v>
      </c>
      <c r="AU18" s="18">
        <f t="shared" si="3"/>
        <v>105.77996165711801</v>
      </c>
      <c r="AV18" s="18">
        <f t="shared" si="7"/>
        <v>85.13205529390433</v>
      </c>
      <c r="AW18" s="85">
        <f>AJ18/AI18*100</f>
        <v>89.37655916977198</v>
      </c>
    </row>
    <row r="19" spans="1:49" ht="18" customHeight="1">
      <c r="A19" s="73">
        <v>12</v>
      </c>
      <c r="B19" s="39" t="str">
        <f>IF('1'!A1=1,D19,F19)</f>
        <v>Бельгія</v>
      </c>
      <c r="C19" s="76"/>
      <c r="D19" s="51" t="s">
        <v>13</v>
      </c>
      <c r="E19" s="76"/>
      <c r="F19" s="52" t="s">
        <v>98</v>
      </c>
      <c r="G19" s="24">
        <v>92.3615621</v>
      </c>
      <c r="H19" s="24">
        <v>137.82305300000002</v>
      </c>
      <c r="I19" s="24">
        <v>135.113619</v>
      </c>
      <c r="J19" s="24">
        <v>183.73086600000002</v>
      </c>
      <c r="K19" s="19">
        <v>112.88740512</v>
      </c>
      <c r="L19" s="19">
        <v>160.408478</v>
      </c>
      <c r="M19" s="19">
        <v>176.04558399999999</v>
      </c>
      <c r="N19" s="19">
        <v>184.56535500000001</v>
      </c>
      <c r="O19" s="12">
        <v>119.09765399999999</v>
      </c>
      <c r="P19" s="12">
        <v>214.788016</v>
      </c>
      <c r="Q19" s="12">
        <v>153.61988699999998</v>
      </c>
      <c r="R19" s="12">
        <v>200.20038500000001</v>
      </c>
      <c r="S19" s="26">
        <v>127.92986399999999</v>
      </c>
      <c r="T19" s="12">
        <v>169.47872099999998</v>
      </c>
      <c r="U19" s="12">
        <v>199.37378000000001</v>
      </c>
      <c r="V19" s="12">
        <v>171.358215</v>
      </c>
      <c r="W19" s="12">
        <v>128.502882</v>
      </c>
      <c r="X19" s="12">
        <v>118.55983061000001</v>
      </c>
      <c r="Y19" s="12">
        <v>140.292586</v>
      </c>
      <c r="Z19" s="12">
        <v>139.811724</v>
      </c>
      <c r="AA19" s="19">
        <v>80.188148699999999</v>
      </c>
      <c r="AB19" s="19">
        <v>90.849716999999998</v>
      </c>
      <c r="AC19" s="19">
        <v>89.041393999999997</v>
      </c>
      <c r="AD19" s="19">
        <v>83.956210000000013</v>
      </c>
      <c r="AE19" s="19">
        <v>87.251933999999991</v>
      </c>
      <c r="AF19" s="19">
        <v>114.58187</v>
      </c>
      <c r="AG19" s="19">
        <v>104.15498600000001</v>
      </c>
      <c r="AH19" s="70">
        <v>119.85489489</v>
      </c>
      <c r="AI19" s="25">
        <f t="shared" si="5"/>
        <v>344.03546969999996</v>
      </c>
      <c r="AJ19" s="19">
        <f t="shared" si="6"/>
        <v>425.84368488999996</v>
      </c>
      <c r="AK19" s="84">
        <f t="shared" ref="AK19:AS19" si="16">W19/S19*100</f>
        <v>100.44791574233207</v>
      </c>
      <c r="AL19" s="18">
        <f t="shared" si="16"/>
        <v>69.955584931514807</v>
      </c>
      <c r="AM19" s="18">
        <f t="shared" si="16"/>
        <v>70.36661791736104</v>
      </c>
      <c r="AN19" s="18">
        <f t="shared" si="16"/>
        <v>81.590324689131478</v>
      </c>
      <c r="AO19" s="18">
        <f t="shared" si="16"/>
        <v>62.401829011118991</v>
      </c>
      <c r="AP19" s="18">
        <f t="shared" si="16"/>
        <v>76.627738528783979</v>
      </c>
      <c r="AQ19" s="18">
        <f t="shared" si="16"/>
        <v>63.46835320292692</v>
      </c>
      <c r="AR19" s="18">
        <f t="shared" si="16"/>
        <v>60.049477681857368</v>
      </c>
      <c r="AS19" s="18">
        <f t="shared" si="16"/>
        <v>108.80901406818487</v>
      </c>
      <c r="AT19" s="18">
        <f t="shared" si="2"/>
        <v>126.12242919810086</v>
      </c>
      <c r="AU19" s="18">
        <f t="shared" si="3"/>
        <v>116.97366957215429</v>
      </c>
      <c r="AV19" s="18">
        <f t="shared" si="7"/>
        <v>142.7588202111553</v>
      </c>
      <c r="AW19" s="85">
        <f t="shared" si="4"/>
        <v>123.77900606043238</v>
      </c>
    </row>
    <row r="20" spans="1:49" ht="18" customHeight="1">
      <c r="A20" s="73">
        <v>13</v>
      </c>
      <c r="B20" s="39" t="str">
        <f>IF('1'!A1=1,D20,F20)</f>
        <v>Словаччина</v>
      </c>
      <c r="C20" s="76"/>
      <c r="D20" s="51" t="s">
        <v>28</v>
      </c>
      <c r="E20" s="76"/>
      <c r="F20" s="52" t="s">
        <v>93</v>
      </c>
      <c r="G20" s="24">
        <v>67.756976509999987</v>
      </c>
      <c r="H20" s="24">
        <v>98.315794999999994</v>
      </c>
      <c r="I20" s="24">
        <v>118.189279</v>
      </c>
      <c r="J20" s="24">
        <v>146.69774900000002</v>
      </c>
      <c r="K20" s="19">
        <v>111.23818945000001</v>
      </c>
      <c r="L20" s="19">
        <v>138.50217999999998</v>
      </c>
      <c r="M20" s="19">
        <v>173.37310200000002</v>
      </c>
      <c r="N20" s="19">
        <v>162.18381500000001</v>
      </c>
      <c r="O20" s="12">
        <v>124.57305199999999</v>
      </c>
      <c r="P20" s="12">
        <v>146.07604199999997</v>
      </c>
      <c r="Q20" s="12">
        <v>142.27189799999999</v>
      </c>
      <c r="R20" s="12">
        <v>162.68571299999999</v>
      </c>
      <c r="S20" s="26">
        <v>130.11039200000002</v>
      </c>
      <c r="T20" s="12">
        <v>165.29108400000001</v>
      </c>
      <c r="U20" s="12">
        <v>159.109915</v>
      </c>
      <c r="V20" s="12">
        <v>197.498627</v>
      </c>
      <c r="W20" s="12">
        <v>106.293993</v>
      </c>
      <c r="X20" s="12">
        <v>106.95628134</v>
      </c>
      <c r="Y20" s="12">
        <v>103.77919199999999</v>
      </c>
      <c r="Z20" s="12">
        <v>98.063948000000011</v>
      </c>
      <c r="AA20" s="19">
        <v>70.852653049999986</v>
      </c>
      <c r="AB20" s="19">
        <v>75.139433000000011</v>
      </c>
      <c r="AC20" s="19">
        <v>93.870580000000004</v>
      </c>
      <c r="AD20" s="19">
        <v>263.64672100000001</v>
      </c>
      <c r="AE20" s="19">
        <v>88.233602000000005</v>
      </c>
      <c r="AF20" s="19">
        <v>104.66314200000001</v>
      </c>
      <c r="AG20" s="19">
        <v>101.428287</v>
      </c>
      <c r="AH20" s="70">
        <v>122.98724619999999</v>
      </c>
      <c r="AI20" s="25">
        <f t="shared" si="5"/>
        <v>503.50938705000004</v>
      </c>
      <c r="AJ20" s="19">
        <f t="shared" si="6"/>
        <v>417.31227720000004</v>
      </c>
      <c r="AK20" s="84">
        <f t="shared" ref="AK20:AS20" si="17">W20/S20*100</f>
        <v>81.695236918508385</v>
      </c>
      <c r="AL20" s="18">
        <f t="shared" si="17"/>
        <v>64.707834658522785</v>
      </c>
      <c r="AM20" s="18">
        <f t="shared" si="17"/>
        <v>65.224842838989645</v>
      </c>
      <c r="AN20" s="18">
        <f t="shared" si="17"/>
        <v>49.652977081202707</v>
      </c>
      <c r="AO20" s="18">
        <f t="shared" si="17"/>
        <v>66.657250377262599</v>
      </c>
      <c r="AP20" s="18">
        <f t="shared" si="17"/>
        <v>70.252473308361942</v>
      </c>
      <c r="AQ20" s="18">
        <f t="shared" si="17"/>
        <v>90.452217049444755</v>
      </c>
      <c r="AR20" s="18">
        <f t="shared" si="17"/>
        <v>268.85183227581251</v>
      </c>
      <c r="AS20" s="18">
        <f t="shared" si="17"/>
        <v>124.53111944549833</v>
      </c>
      <c r="AT20" s="18">
        <f t="shared" si="2"/>
        <v>139.29189750473628</v>
      </c>
      <c r="AU20" s="18">
        <f t="shared" si="3"/>
        <v>108.05119878880049</v>
      </c>
      <c r="AV20" s="18">
        <f t="shared" si="7"/>
        <v>46.648502106726362</v>
      </c>
      <c r="AW20" s="85">
        <f t="shared" si="4"/>
        <v>82.880734288784893</v>
      </c>
    </row>
    <row r="21" spans="1:49" ht="18" customHeight="1">
      <c r="A21" s="73">
        <v>14</v>
      </c>
      <c r="B21" s="39" t="str">
        <f>IF('1'!A1=1,D21,F21)</f>
        <v>Швеція</v>
      </c>
      <c r="C21" s="76"/>
      <c r="D21" s="51" t="s">
        <v>36</v>
      </c>
      <c r="E21" s="76"/>
      <c r="F21" s="52" t="s">
        <v>104</v>
      </c>
      <c r="G21" s="24">
        <v>65.992217260000004</v>
      </c>
      <c r="H21" s="24">
        <v>78.076081000000002</v>
      </c>
      <c r="I21" s="24">
        <v>74.007781000000008</v>
      </c>
      <c r="J21" s="24">
        <v>95.766839000000004</v>
      </c>
      <c r="K21" s="19">
        <v>119.92529721000001</v>
      </c>
      <c r="L21" s="19">
        <v>153.96107000000001</v>
      </c>
      <c r="M21" s="19">
        <v>112.389842</v>
      </c>
      <c r="N21" s="19">
        <v>196.67159899999999</v>
      </c>
      <c r="O21" s="12">
        <v>96.188952</v>
      </c>
      <c r="P21" s="12">
        <v>109.10377800000001</v>
      </c>
      <c r="Q21" s="12">
        <v>116.715568</v>
      </c>
      <c r="R21" s="12">
        <v>124.319236</v>
      </c>
      <c r="S21" s="26">
        <v>98.491420000000005</v>
      </c>
      <c r="T21" s="12">
        <v>97.632745</v>
      </c>
      <c r="U21" s="12">
        <v>117.30409399999999</v>
      </c>
      <c r="V21" s="12">
        <v>108.54656299999999</v>
      </c>
      <c r="W21" s="12">
        <v>69.729407999999992</v>
      </c>
      <c r="X21" s="12">
        <v>64.367529130000008</v>
      </c>
      <c r="Y21" s="12">
        <v>77.139082999999999</v>
      </c>
      <c r="Z21" s="12">
        <v>64.308869999999999</v>
      </c>
      <c r="AA21" s="19">
        <v>43.344699150000004</v>
      </c>
      <c r="AB21" s="19">
        <v>50.891561000000003</v>
      </c>
      <c r="AC21" s="19">
        <v>51.247434999999996</v>
      </c>
      <c r="AD21" s="19">
        <v>50.491593000000002</v>
      </c>
      <c r="AE21" s="19">
        <v>49.513438999999998</v>
      </c>
      <c r="AF21" s="19">
        <v>82.612100000000012</v>
      </c>
      <c r="AG21" s="19">
        <v>92.409655000000001</v>
      </c>
      <c r="AH21" s="70">
        <v>124.45145969000001</v>
      </c>
      <c r="AI21" s="25">
        <f t="shared" si="5"/>
        <v>195.97528815000001</v>
      </c>
      <c r="AJ21" s="19">
        <f t="shared" si="6"/>
        <v>348.98665369000003</v>
      </c>
      <c r="AK21" s="84">
        <f t="shared" ref="AK21:AT21" si="18">W21/S21*100</f>
        <v>70.797444081931189</v>
      </c>
      <c r="AL21" s="18">
        <f t="shared" si="18"/>
        <v>65.928218171065467</v>
      </c>
      <c r="AM21" s="18">
        <f t="shared" si="18"/>
        <v>65.759923946047451</v>
      </c>
      <c r="AN21" s="18">
        <f t="shared" si="18"/>
        <v>59.245422630286328</v>
      </c>
      <c r="AO21" s="18">
        <f t="shared" si="18"/>
        <v>62.161289466275129</v>
      </c>
      <c r="AP21" s="18">
        <f t="shared" si="18"/>
        <v>79.064027605000589</v>
      </c>
      <c r="AQ21" s="18">
        <f t="shared" si="18"/>
        <v>66.43511046145052</v>
      </c>
      <c r="AR21" s="18">
        <f t="shared" si="18"/>
        <v>78.514197186173533</v>
      </c>
      <c r="AS21" s="18">
        <f t="shared" si="18"/>
        <v>114.23182066312714</v>
      </c>
      <c r="AT21" s="18">
        <f t="shared" si="18"/>
        <v>162.32966404783696</v>
      </c>
      <c r="AU21" s="18">
        <f t="shared" si="3"/>
        <v>180.3205467746825</v>
      </c>
      <c r="AV21" s="18">
        <f t="shared" si="7"/>
        <v>246.47956678649456</v>
      </c>
      <c r="AW21" s="85">
        <f>AJ21/AI21*100</f>
        <v>178.07686723383443</v>
      </c>
    </row>
    <row r="22" spans="1:49" ht="18" customHeight="1">
      <c r="A22" s="73">
        <v>15</v>
      </c>
      <c r="B22" s="39" t="str">
        <f>IF('1'!A1=1,D22,F22)</f>
        <v>Румунія</v>
      </c>
      <c r="C22" s="76"/>
      <c r="D22" s="51" t="s">
        <v>27</v>
      </c>
      <c r="E22" s="76"/>
      <c r="F22" s="52" t="s">
        <v>88</v>
      </c>
      <c r="G22" s="24">
        <v>126.26313533000001</v>
      </c>
      <c r="H22" s="24">
        <v>167.44965200000001</v>
      </c>
      <c r="I22" s="24">
        <v>173.54733100000001</v>
      </c>
      <c r="J22" s="24">
        <v>184.25546700000001</v>
      </c>
      <c r="K22" s="19">
        <v>225.69362948999998</v>
      </c>
      <c r="L22" s="19">
        <v>269.22528499999999</v>
      </c>
      <c r="M22" s="19">
        <v>364.10921999999999</v>
      </c>
      <c r="N22" s="19">
        <v>222.295905</v>
      </c>
      <c r="O22" s="12">
        <v>193.76617000000002</v>
      </c>
      <c r="P22" s="12">
        <v>239.01782600000001</v>
      </c>
      <c r="Q22" s="12">
        <v>209.99651</v>
      </c>
      <c r="R22" s="12">
        <v>248.317046</v>
      </c>
      <c r="S22" s="26">
        <v>167.20799100000002</v>
      </c>
      <c r="T22" s="12">
        <v>135.348569</v>
      </c>
      <c r="U22" s="12">
        <v>292.59646000000004</v>
      </c>
      <c r="V22" s="12">
        <v>269.09744699999999</v>
      </c>
      <c r="W22" s="12">
        <v>239.95560599999999</v>
      </c>
      <c r="X22" s="12">
        <v>159.30846256000001</v>
      </c>
      <c r="Y22" s="12">
        <v>224.77411999999998</v>
      </c>
      <c r="Z22" s="12">
        <v>164.55016800000001</v>
      </c>
      <c r="AA22" s="19">
        <v>101.61244572</v>
      </c>
      <c r="AB22" s="19">
        <v>56.481911999999994</v>
      </c>
      <c r="AC22" s="19">
        <v>60.324683999999998</v>
      </c>
      <c r="AD22" s="19">
        <v>69.978966</v>
      </c>
      <c r="AE22" s="19">
        <v>88.968437000000009</v>
      </c>
      <c r="AF22" s="19">
        <v>65.043495000000007</v>
      </c>
      <c r="AG22" s="19">
        <v>69.318190000000001</v>
      </c>
      <c r="AH22" s="70">
        <v>91.616859480000002</v>
      </c>
      <c r="AI22" s="25">
        <f t="shared" si="5"/>
        <v>288.39800772000001</v>
      </c>
      <c r="AJ22" s="19">
        <f t="shared" si="6"/>
        <v>314.94698148000003</v>
      </c>
      <c r="AK22" s="84">
        <f t="shared" ref="AK22:AS22" si="19">W22/S22*100</f>
        <v>143.50725976966015</v>
      </c>
      <c r="AL22" s="18">
        <f t="shared" si="19"/>
        <v>117.70236193631276</v>
      </c>
      <c r="AM22" s="18">
        <f t="shared" si="19"/>
        <v>76.820519291313346</v>
      </c>
      <c r="AN22" s="18">
        <f t="shared" si="19"/>
        <v>61.148914578888601</v>
      </c>
      <c r="AO22" s="18">
        <f t="shared" si="19"/>
        <v>42.3463520664735</v>
      </c>
      <c r="AP22" s="18">
        <f t="shared" si="19"/>
        <v>35.454432923629106</v>
      </c>
      <c r="AQ22" s="18">
        <f t="shared" si="19"/>
        <v>26.837913546274812</v>
      </c>
      <c r="AR22" s="18">
        <f t="shared" si="19"/>
        <v>42.527435158862914</v>
      </c>
      <c r="AS22" s="18">
        <f t="shared" si="19"/>
        <v>87.55663380562514</v>
      </c>
      <c r="AT22" s="18">
        <f>AF22/AB22*100</f>
        <v>115.15809698510209</v>
      </c>
      <c r="AU22" s="18">
        <f t="shared" si="3"/>
        <v>114.90850080540828</v>
      </c>
      <c r="AV22" s="18">
        <f t="shared" si="7"/>
        <v>130.92056758883805</v>
      </c>
      <c r="AW22" s="85">
        <f>AJ22/AI22*100</f>
        <v>109.20567169304994</v>
      </c>
    </row>
    <row r="23" spans="1:49" ht="18" customHeight="1">
      <c r="A23" s="73">
        <v>16</v>
      </c>
      <c r="B23" s="39" t="str">
        <f>IF('1'!A1=1,D23,F23)</f>
        <v>Фінляндія</v>
      </c>
      <c r="C23" s="76"/>
      <c r="D23" s="51" t="s">
        <v>32</v>
      </c>
      <c r="E23" s="76"/>
      <c r="F23" s="52" t="s">
        <v>106</v>
      </c>
      <c r="G23" s="24">
        <v>67.977671720000004</v>
      </c>
      <c r="H23" s="24">
        <v>83.943691999999999</v>
      </c>
      <c r="I23" s="24">
        <v>108.075354</v>
      </c>
      <c r="J23" s="24">
        <v>124.388429</v>
      </c>
      <c r="K23" s="19">
        <v>110.97025271</v>
      </c>
      <c r="L23" s="19">
        <v>106.01315200000001</v>
      </c>
      <c r="M23" s="19">
        <v>125.87689</v>
      </c>
      <c r="N23" s="19">
        <v>132.40940499999999</v>
      </c>
      <c r="O23" s="12">
        <v>88.074346999999989</v>
      </c>
      <c r="P23" s="12">
        <v>110.937791</v>
      </c>
      <c r="Q23" s="12">
        <v>136.16816699999998</v>
      </c>
      <c r="R23" s="12">
        <v>117.885144</v>
      </c>
      <c r="S23" s="26">
        <v>88.959634000000008</v>
      </c>
      <c r="T23" s="12">
        <v>111.649108</v>
      </c>
      <c r="U23" s="12">
        <v>124.296025</v>
      </c>
      <c r="V23" s="12">
        <v>113.852721</v>
      </c>
      <c r="W23" s="12">
        <v>75.945678999999998</v>
      </c>
      <c r="X23" s="12">
        <v>70.20741353999999</v>
      </c>
      <c r="Y23" s="12">
        <v>82.447589000000008</v>
      </c>
      <c r="Z23" s="12">
        <v>76.072045000000003</v>
      </c>
      <c r="AA23" s="19">
        <v>43.991338380000002</v>
      </c>
      <c r="AB23" s="19">
        <v>49.768518999999998</v>
      </c>
      <c r="AC23" s="19">
        <v>57.465975</v>
      </c>
      <c r="AD23" s="19">
        <v>54.139370999999997</v>
      </c>
      <c r="AE23" s="19">
        <v>44.957566</v>
      </c>
      <c r="AF23" s="19">
        <v>48.587361999999999</v>
      </c>
      <c r="AG23" s="19">
        <v>52.919477000000001</v>
      </c>
      <c r="AH23" s="70">
        <v>54.62871019</v>
      </c>
      <c r="AI23" s="25">
        <f t="shared" si="5"/>
        <v>205.36520337999997</v>
      </c>
      <c r="AJ23" s="19">
        <f t="shared" si="6"/>
        <v>201.09311518999999</v>
      </c>
      <c r="AK23" s="84">
        <f t="shared" ref="AK23:AS23" si="20">W23/S23*100</f>
        <v>85.37094363495244</v>
      </c>
      <c r="AL23" s="18">
        <f t="shared" si="20"/>
        <v>62.882198342327989</v>
      </c>
      <c r="AM23" s="18">
        <f t="shared" si="20"/>
        <v>66.331637717296275</v>
      </c>
      <c r="AN23" s="18">
        <f t="shared" si="20"/>
        <v>66.816185271496494</v>
      </c>
      <c r="AO23" s="18">
        <f t="shared" si="20"/>
        <v>57.924741682801994</v>
      </c>
      <c r="AP23" s="18">
        <f t="shared" si="20"/>
        <v>70.887840030803687</v>
      </c>
      <c r="AQ23" s="18">
        <f t="shared" si="20"/>
        <v>69.700006630879159</v>
      </c>
      <c r="AR23" s="18">
        <f t="shared" si="20"/>
        <v>71.168549498044911</v>
      </c>
      <c r="AS23" s="18">
        <f t="shared" si="20"/>
        <v>102.19640423679239</v>
      </c>
      <c r="AT23" s="18">
        <f>AF23/AB23*100</f>
        <v>97.626698515983563</v>
      </c>
      <c r="AU23" s="18">
        <f t="shared" si="3"/>
        <v>92.08836533270339</v>
      </c>
      <c r="AV23" s="18">
        <f t="shared" si="7"/>
        <v>100.90385089623595</v>
      </c>
      <c r="AW23" s="85">
        <f>AJ23/AI23*100</f>
        <v>97.919760446420383</v>
      </c>
    </row>
    <row r="24" spans="1:49" ht="18" customHeight="1">
      <c r="A24" s="73">
        <v>17</v>
      </c>
      <c r="B24" s="39" t="str">
        <f>IF('1'!A1=1,D24,F24)</f>
        <v>Греція</v>
      </c>
      <c r="C24" s="76"/>
      <c r="D24" s="51" t="s">
        <v>15</v>
      </c>
      <c r="E24" s="76"/>
      <c r="F24" s="52" t="s">
        <v>97</v>
      </c>
      <c r="G24" s="24">
        <v>16.73755044</v>
      </c>
      <c r="H24" s="24">
        <v>22.471717999999999</v>
      </c>
      <c r="I24" s="24">
        <v>38.939838999999999</v>
      </c>
      <c r="J24" s="24">
        <v>25.767222</v>
      </c>
      <c r="K24" s="19">
        <v>25.584552179999999</v>
      </c>
      <c r="L24" s="19">
        <v>35.005978000000006</v>
      </c>
      <c r="M24" s="19">
        <v>38.497860000000003</v>
      </c>
      <c r="N24" s="19">
        <v>29.340053000000001</v>
      </c>
      <c r="O24" s="12">
        <v>22.018832</v>
      </c>
      <c r="P24" s="12">
        <v>39.486040000000003</v>
      </c>
      <c r="Q24" s="12">
        <v>62.709480000000006</v>
      </c>
      <c r="R24" s="12">
        <v>62.191547</v>
      </c>
      <c r="S24" s="26">
        <v>40.26811</v>
      </c>
      <c r="T24" s="12">
        <v>40.638639000000005</v>
      </c>
      <c r="U24" s="12">
        <v>57.133310999999999</v>
      </c>
      <c r="V24" s="12">
        <v>139.248885</v>
      </c>
      <c r="W24" s="12">
        <v>63.059356000000001</v>
      </c>
      <c r="X24" s="12">
        <v>35.79580369</v>
      </c>
      <c r="Y24" s="12">
        <v>82.379520999999997</v>
      </c>
      <c r="Z24" s="12">
        <v>124.844292</v>
      </c>
      <c r="AA24" s="19">
        <v>53.603488310000003</v>
      </c>
      <c r="AB24" s="19">
        <v>34.845267999999997</v>
      </c>
      <c r="AC24" s="19">
        <v>42.407412999999998</v>
      </c>
      <c r="AD24" s="19">
        <v>106.92161299999999</v>
      </c>
      <c r="AE24" s="19">
        <v>42.175283</v>
      </c>
      <c r="AF24" s="19">
        <v>42.253664999999998</v>
      </c>
      <c r="AG24" s="19">
        <v>46.697873000000001</v>
      </c>
      <c r="AH24" s="70">
        <v>101.87756003</v>
      </c>
      <c r="AI24" s="25">
        <f t="shared" si="5"/>
        <v>237.77778230999996</v>
      </c>
      <c r="AJ24" s="19">
        <f t="shared" si="6"/>
        <v>233.00438102999999</v>
      </c>
      <c r="AK24" s="84">
        <f t="shared" ref="AK24:AR24" si="21">W24/S24*100</f>
        <v>156.59874774356183</v>
      </c>
      <c r="AL24" s="18">
        <f t="shared" si="21"/>
        <v>88.083175447878546</v>
      </c>
      <c r="AM24" s="18">
        <f t="shared" si="21"/>
        <v>144.18824947848725</v>
      </c>
      <c r="AN24" s="18">
        <f t="shared" si="21"/>
        <v>89.655505679632554</v>
      </c>
      <c r="AO24" s="18">
        <f t="shared" si="21"/>
        <v>85.004814051700748</v>
      </c>
      <c r="AP24" s="18">
        <f t="shared" si="21"/>
        <v>97.344561116068633</v>
      </c>
      <c r="AQ24" s="18">
        <f t="shared" si="21"/>
        <v>51.478100971235321</v>
      </c>
      <c r="AR24" s="18">
        <f t="shared" si="21"/>
        <v>85.643974015247721</v>
      </c>
      <c r="AS24" s="18">
        <f>AE24/AA24*100</f>
        <v>78.680108943827804</v>
      </c>
      <c r="AT24" s="18">
        <f>AF24/AB24*100</f>
        <v>121.2608409268082</v>
      </c>
      <c r="AU24" s="18">
        <f t="shared" si="3"/>
        <v>110.11724058715868</v>
      </c>
      <c r="AV24" s="18">
        <f t="shared" si="7"/>
        <v>95.282475798415049</v>
      </c>
      <c r="AW24" s="85">
        <f>AJ24/AI24*100</f>
        <v>97.992494827049597</v>
      </c>
    </row>
    <row r="25" spans="1:49" ht="18" customHeight="1">
      <c r="A25" s="73">
        <v>18</v>
      </c>
      <c r="B25" s="39" t="str">
        <f>IF('1'!A1=1,D25,F25)</f>
        <v>Данія</v>
      </c>
      <c r="C25" s="76"/>
      <c r="D25" s="51" t="s">
        <v>16</v>
      </c>
      <c r="E25" s="76"/>
      <c r="F25" s="52" t="s">
        <v>102</v>
      </c>
      <c r="G25" s="27">
        <v>37.073851640000001</v>
      </c>
      <c r="H25" s="27">
        <v>56.105896000000001</v>
      </c>
      <c r="I25" s="27">
        <v>56.510688999999999</v>
      </c>
      <c r="J25" s="27">
        <v>81.00254799999999</v>
      </c>
      <c r="K25" s="19">
        <v>54.7579189</v>
      </c>
      <c r="L25" s="19">
        <v>66.532753999999997</v>
      </c>
      <c r="M25" s="19">
        <v>78.268357999999992</v>
      </c>
      <c r="N25" s="19">
        <v>81.844300000000004</v>
      </c>
      <c r="O25" s="12">
        <v>55.152591000000001</v>
      </c>
      <c r="P25" s="12">
        <v>72.617272</v>
      </c>
      <c r="Q25" s="12">
        <v>64.883749000000009</v>
      </c>
      <c r="R25" s="12">
        <v>67.139184</v>
      </c>
      <c r="S25" s="26">
        <v>60.982779000000001</v>
      </c>
      <c r="T25" s="12">
        <v>67.159774999999996</v>
      </c>
      <c r="U25" s="12">
        <v>74.858320999999989</v>
      </c>
      <c r="V25" s="12">
        <v>81.30676600000001</v>
      </c>
      <c r="W25" s="12">
        <v>49.429665</v>
      </c>
      <c r="X25" s="12">
        <v>59.88846135</v>
      </c>
      <c r="Y25" s="12">
        <v>52.901665000000001</v>
      </c>
      <c r="Z25" s="12">
        <v>48.741472999999999</v>
      </c>
      <c r="AA25" s="19">
        <v>23.015129000000002</v>
      </c>
      <c r="AB25" s="19">
        <v>27.558074000000001</v>
      </c>
      <c r="AC25" s="19">
        <v>32.103523000000003</v>
      </c>
      <c r="AD25" s="19">
        <v>38.763732000000005</v>
      </c>
      <c r="AE25" s="19">
        <v>35.197840999999997</v>
      </c>
      <c r="AF25" s="19">
        <v>49.113101999999998</v>
      </c>
      <c r="AG25" s="19">
        <v>38.914470000000001</v>
      </c>
      <c r="AH25" s="70">
        <v>39.744517999999999</v>
      </c>
      <c r="AI25" s="25">
        <f t="shared" si="5"/>
        <v>121.44045800000001</v>
      </c>
      <c r="AJ25" s="19">
        <f t="shared" si="6"/>
        <v>162.969931</v>
      </c>
      <c r="AK25" s="84">
        <f t="shared" ref="AK25:AR25" si="22">W25/S25*100</f>
        <v>81.055120495574656</v>
      </c>
      <c r="AL25" s="18">
        <f t="shared" si="22"/>
        <v>89.173111955780087</v>
      </c>
      <c r="AM25" s="18">
        <f t="shared" si="22"/>
        <v>70.669050939574248</v>
      </c>
      <c r="AN25" s="18">
        <f t="shared" si="22"/>
        <v>59.947622317188213</v>
      </c>
      <c r="AO25" s="18">
        <f t="shared" si="22"/>
        <v>46.561369574323443</v>
      </c>
      <c r="AP25" s="18">
        <f t="shared" si="22"/>
        <v>46.015665419996637</v>
      </c>
      <c r="AQ25" s="18">
        <f t="shared" si="22"/>
        <v>60.685278998307524</v>
      </c>
      <c r="AR25" s="18">
        <f t="shared" si="22"/>
        <v>79.529258379204109</v>
      </c>
      <c r="AS25" s="18">
        <f>AE25/AA25*100</f>
        <v>152.93349431150264</v>
      </c>
      <c r="AT25" s="18">
        <f t="shared" si="2"/>
        <v>178.21674330361401</v>
      </c>
      <c r="AU25" s="18">
        <f t="shared" si="3"/>
        <v>121.21557500091188</v>
      </c>
      <c r="AV25" s="18">
        <f t="shared" si="7"/>
        <v>102.53016402032702</v>
      </c>
      <c r="AW25" s="85">
        <f t="shared" si="4"/>
        <v>134.19739490771684</v>
      </c>
    </row>
    <row r="26" spans="1:49" ht="18" customHeight="1">
      <c r="A26" s="73">
        <v>19</v>
      </c>
      <c r="B26" s="39" t="str">
        <f>IF('1'!A1=1,D26,F26)</f>
        <v>Болгарія</v>
      </c>
      <c r="C26" s="76"/>
      <c r="D26" s="51" t="s">
        <v>14</v>
      </c>
      <c r="E26" s="76"/>
      <c r="F26" s="52" t="s">
        <v>90</v>
      </c>
      <c r="G26" s="24">
        <v>28.45042458</v>
      </c>
      <c r="H26" s="24">
        <v>50.416333000000002</v>
      </c>
      <c r="I26" s="24">
        <v>61.612919000000005</v>
      </c>
      <c r="J26" s="24">
        <v>76.658717999999993</v>
      </c>
      <c r="K26" s="19">
        <v>38.758867700000003</v>
      </c>
      <c r="L26" s="19">
        <v>63.418535000000006</v>
      </c>
      <c r="M26" s="19">
        <v>100.21726700000001</v>
      </c>
      <c r="N26" s="19">
        <v>66.835938999999996</v>
      </c>
      <c r="O26" s="12">
        <v>47.919938000000002</v>
      </c>
      <c r="P26" s="12">
        <v>67.091853</v>
      </c>
      <c r="Q26" s="12">
        <v>85.286456999999999</v>
      </c>
      <c r="R26" s="12">
        <v>79.578251999999992</v>
      </c>
      <c r="S26" s="26">
        <v>62.237925000000004</v>
      </c>
      <c r="T26" s="12">
        <v>66.656584000000009</v>
      </c>
      <c r="U26" s="12">
        <v>68.087564</v>
      </c>
      <c r="V26" s="12">
        <v>77.158783</v>
      </c>
      <c r="W26" s="12">
        <v>42.378178999999996</v>
      </c>
      <c r="X26" s="12">
        <v>43.145700830000003</v>
      </c>
      <c r="Y26" s="12">
        <v>56.977451000000002</v>
      </c>
      <c r="Z26" s="12">
        <v>59.125932999999996</v>
      </c>
      <c r="AA26" s="19">
        <v>54.09175518</v>
      </c>
      <c r="AB26" s="19">
        <v>65.365319999999997</v>
      </c>
      <c r="AC26" s="19">
        <v>74.962641000000005</v>
      </c>
      <c r="AD26" s="19">
        <v>57.147635000000001</v>
      </c>
      <c r="AE26" s="19">
        <v>33.644091000000003</v>
      </c>
      <c r="AF26" s="19">
        <v>37.808090999999997</v>
      </c>
      <c r="AG26" s="19">
        <v>43.525283000000002</v>
      </c>
      <c r="AH26" s="70">
        <v>56.457574540000003</v>
      </c>
      <c r="AI26" s="25">
        <f t="shared" si="5"/>
        <v>251.56735118000003</v>
      </c>
      <c r="AJ26" s="19">
        <f t="shared" si="6"/>
        <v>171.43503953999999</v>
      </c>
      <c r="AK26" s="84">
        <f t="shared" ref="AK26:AR26" si="23">W26/S26*100</f>
        <v>68.090603920358845</v>
      </c>
      <c r="AL26" s="18">
        <f t="shared" si="23"/>
        <v>64.728340759256426</v>
      </c>
      <c r="AM26" s="18">
        <f t="shared" si="23"/>
        <v>83.682610527819733</v>
      </c>
      <c r="AN26" s="18">
        <f t="shared" si="23"/>
        <v>76.628908208674048</v>
      </c>
      <c r="AO26" s="18">
        <f t="shared" si="23"/>
        <v>127.64058403736509</v>
      </c>
      <c r="AP26" s="18">
        <f t="shared" si="23"/>
        <v>151.49903406957824</v>
      </c>
      <c r="AQ26" s="18">
        <f t="shared" si="23"/>
        <v>131.56545209437326</v>
      </c>
      <c r="AR26" s="18">
        <f t="shared" si="23"/>
        <v>96.654094236449524</v>
      </c>
      <c r="AS26" s="18">
        <f>AE26/AA26*100</f>
        <v>62.198186928938185</v>
      </c>
      <c r="AT26" s="18">
        <f t="shared" si="2"/>
        <v>57.841208457328754</v>
      </c>
      <c r="AU26" s="18">
        <f t="shared" si="3"/>
        <v>58.062632825329615</v>
      </c>
      <c r="AV26" s="18">
        <f t="shared" si="7"/>
        <v>98.792495157498649</v>
      </c>
      <c r="AW26" s="85">
        <f t="shared" si="4"/>
        <v>68.14677609628913</v>
      </c>
    </row>
    <row r="27" spans="1:49" ht="18" customHeight="1">
      <c r="A27" s="73">
        <v>20</v>
      </c>
      <c r="B27" s="39" t="str">
        <f>IF('1'!A1=1,D27,F27)</f>
        <v>Словенія</v>
      </c>
      <c r="C27" s="76"/>
      <c r="D27" s="51" t="s">
        <v>29</v>
      </c>
      <c r="E27" s="76"/>
      <c r="F27" s="52" t="s">
        <v>109</v>
      </c>
      <c r="G27" s="24">
        <v>36.898478730000001</v>
      </c>
      <c r="H27" s="24">
        <v>47.833126</v>
      </c>
      <c r="I27" s="24">
        <v>52.225877999999994</v>
      </c>
      <c r="J27" s="24">
        <v>73.703441000000012</v>
      </c>
      <c r="K27" s="19">
        <v>46.048409910000004</v>
      </c>
      <c r="L27" s="19">
        <v>62.174553000000003</v>
      </c>
      <c r="M27" s="19">
        <v>70.521865999999989</v>
      </c>
      <c r="N27" s="19">
        <v>73.917856</v>
      </c>
      <c r="O27" s="12">
        <v>45.132936999999998</v>
      </c>
      <c r="P27" s="12">
        <v>63.487251999999998</v>
      </c>
      <c r="Q27" s="12">
        <v>54.696648000000003</v>
      </c>
      <c r="R27" s="12">
        <v>83.156850999999989</v>
      </c>
      <c r="S27" s="26">
        <v>56.290158000000005</v>
      </c>
      <c r="T27" s="12">
        <v>62.776781</v>
      </c>
      <c r="U27" s="12">
        <v>73.90457099999999</v>
      </c>
      <c r="V27" s="12">
        <v>91.60620200000001</v>
      </c>
      <c r="W27" s="12">
        <v>48.333280999999999</v>
      </c>
      <c r="X27" s="12">
        <v>45.568571580000004</v>
      </c>
      <c r="Y27" s="12">
        <v>49.573839</v>
      </c>
      <c r="Z27" s="12">
        <v>57.143726000000001</v>
      </c>
      <c r="AA27" s="19">
        <v>27.352463059999998</v>
      </c>
      <c r="AB27" s="19">
        <v>23.751655</v>
      </c>
      <c r="AC27" s="19">
        <v>32.377491999999997</v>
      </c>
      <c r="AD27" s="19">
        <v>41.891855999999997</v>
      </c>
      <c r="AE27" s="19">
        <v>25.652754000000002</v>
      </c>
      <c r="AF27" s="19">
        <v>32.187181000000002</v>
      </c>
      <c r="AG27" s="19">
        <v>30.911802999999999</v>
      </c>
      <c r="AH27" s="70">
        <v>44.075074390000005</v>
      </c>
      <c r="AI27" s="25">
        <f t="shared" si="5"/>
        <v>125.37346606</v>
      </c>
      <c r="AJ27" s="19">
        <f t="shared" si="6"/>
        <v>132.82681239000001</v>
      </c>
      <c r="AK27" s="84">
        <f t="shared" ref="AK27:AS29" si="24">W27/S27*100</f>
        <v>85.864532481859442</v>
      </c>
      <c r="AL27" s="18">
        <f t="shared" si="24"/>
        <v>72.58825771904425</v>
      </c>
      <c r="AM27" s="18">
        <f t="shared" si="24"/>
        <v>67.07817707243035</v>
      </c>
      <c r="AN27" s="18">
        <f t="shared" si="24"/>
        <v>62.379756776730019</v>
      </c>
      <c r="AO27" s="18">
        <f t="shared" si="24"/>
        <v>56.591364157546018</v>
      </c>
      <c r="AP27" s="18">
        <f t="shared" si="24"/>
        <v>52.122886841650697</v>
      </c>
      <c r="AQ27" s="18">
        <f t="shared" si="24"/>
        <v>65.31164955774355</v>
      </c>
      <c r="AR27" s="18">
        <f t="shared" si="24"/>
        <v>73.309633327025253</v>
      </c>
      <c r="AS27" s="18">
        <f t="shared" si="24"/>
        <v>93.785901268666237</v>
      </c>
      <c r="AT27" s="18">
        <f t="shared" si="2"/>
        <v>135.51552933890292</v>
      </c>
      <c r="AU27" s="18">
        <f t="shared" si="3"/>
        <v>95.473123736699563</v>
      </c>
      <c r="AV27" s="18">
        <f t="shared" si="7"/>
        <v>105.21155804125748</v>
      </c>
      <c r="AW27" s="85">
        <f t="shared" si="4"/>
        <v>105.94491527133268</v>
      </c>
    </row>
    <row r="28" spans="1:49" ht="18" customHeight="1">
      <c r="A28" s="73">
        <v>21</v>
      </c>
      <c r="B28" s="39" t="str">
        <f>IF('1'!A1=1,D28,F28)</f>
        <v>Латвія</v>
      </c>
      <c r="C28" s="76"/>
      <c r="D28" s="51" t="s">
        <v>19</v>
      </c>
      <c r="E28" s="76"/>
      <c r="F28" s="52" t="s">
        <v>100</v>
      </c>
      <c r="G28" s="24">
        <v>10.815735500000001</v>
      </c>
      <c r="H28" s="24">
        <v>17.686888</v>
      </c>
      <c r="I28" s="24">
        <v>17.750842000000002</v>
      </c>
      <c r="J28" s="24">
        <v>17.690541</v>
      </c>
      <c r="K28" s="19">
        <v>13.534910270000001</v>
      </c>
      <c r="L28" s="19">
        <v>17.218095000000002</v>
      </c>
      <c r="M28" s="19">
        <v>18.668787000000002</v>
      </c>
      <c r="N28" s="19">
        <v>21.857896</v>
      </c>
      <c r="O28" s="12">
        <v>19.060344000000001</v>
      </c>
      <c r="P28" s="12">
        <v>17.799871</v>
      </c>
      <c r="Q28" s="12">
        <v>19.114526000000001</v>
      </c>
      <c r="R28" s="12">
        <v>30.122653999999997</v>
      </c>
      <c r="S28" s="26">
        <v>27.949323</v>
      </c>
      <c r="T28" s="12">
        <v>16.783895000000001</v>
      </c>
      <c r="U28" s="12">
        <v>20.735593000000001</v>
      </c>
      <c r="V28" s="12">
        <v>26.55218</v>
      </c>
      <c r="W28" s="12">
        <v>17.627839999999999</v>
      </c>
      <c r="X28" s="12">
        <v>18.00350912</v>
      </c>
      <c r="Y28" s="12">
        <v>20.652305000000002</v>
      </c>
      <c r="Z28" s="12">
        <v>21.636251999999999</v>
      </c>
      <c r="AA28" s="19">
        <v>14.979177949999999</v>
      </c>
      <c r="AB28" s="19">
        <v>17.874766000000001</v>
      </c>
      <c r="AC28" s="19">
        <v>21.686710999999999</v>
      </c>
      <c r="AD28" s="19">
        <v>23.338056000000002</v>
      </c>
      <c r="AE28" s="19">
        <v>22.424008999999998</v>
      </c>
      <c r="AF28" s="19">
        <v>22.806656</v>
      </c>
      <c r="AG28" s="19">
        <v>28.678058</v>
      </c>
      <c r="AH28" s="70">
        <v>30.49927559</v>
      </c>
      <c r="AI28" s="25">
        <f t="shared" si="5"/>
        <v>77.878710949999999</v>
      </c>
      <c r="AJ28" s="19">
        <f t="shared" si="6"/>
        <v>104.40799859000001</v>
      </c>
      <c r="AK28" s="84">
        <f t="shared" si="24"/>
        <v>63.070722679043065</v>
      </c>
      <c r="AL28" s="18">
        <f t="shared" si="24"/>
        <v>107.2665738197242</v>
      </c>
      <c r="AM28" s="18">
        <f t="shared" si="24"/>
        <v>99.59833316558634</v>
      </c>
      <c r="AN28" s="18">
        <f t="shared" si="24"/>
        <v>81.485783841477428</v>
      </c>
      <c r="AO28" s="18">
        <f t="shared" si="24"/>
        <v>84.974551334706916</v>
      </c>
      <c r="AP28" s="18">
        <f t="shared" si="24"/>
        <v>99.284899854012465</v>
      </c>
      <c r="AQ28" s="18">
        <f t="shared" si="24"/>
        <v>105.00867094496232</v>
      </c>
      <c r="AR28" s="18">
        <f t="shared" si="24"/>
        <v>107.86552125571474</v>
      </c>
      <c r="AS28" s="18">
        <f t="shared" si="24"/>
        <v>149.70119905678803</v>
      </c>
      <c r="AT28" s="18">
        <f t="shared" si="2"/>
        <v>127.59135420290258</v>
      </c>
      <c r="AU28" s="18">
        <f t="shared" si="3"/>
        <v>132.23793133038939</v>
      </c>
      <c r="AV28" s="18">
        <f t="shared" si="7"/>
        <v>130.68473051054465</v>
      </c>
      <c r="AW28" s="85">
        <f t="shared" si="4"/>
        <v>134.06487770070109</v>
      </c>
    </row>
    <row r="29" spans="1:49" ht="18" customHeight="1">
      <c r="A29" s="73">
        <v>22</v>
      </c>
      <c r="B29" s="39" t="str">
        <f>IF('1'!A1=1,D29,F29)</f>
        <v>Iрландія</v>
      </c>
      <c r="C29" s="76"/>
      <c r="D29" s="51" t="s">
        <v>9</v>
      </c>
      <c r="E29" s="76"/>
      <c r="F29" s="52" t="s">
        <v>105</v>
      </c>
      <c r="G29" s="24">
        <v>20.86583212</v>
      </c>
      <c r="H29" s="24">
        <v>25.402927999999999</v>
      </c>
      <c r="I29" s="24">
        <v>30.812830999999999</v>
      </c>
      <c r="J29" s="24">
        <v>33.108857</v>
      </c>
      <c r="K29" s="19">
        <v>31.59374214</v>
      </c>
      <c r="L29" s="19">
        <v>39.747887999999996</v>
      </c>
      <c r="M29" s="19">
        <v>57.420519999999996</v>
      </c>
      <c r="N29" s="19">
        <v>38.685409</v>
      </c>
      <c r="O29" s="12">
        <v>30.082236999999999</v>
      </c>
      <c r="P29" s="12">
        <v>38.352608000000004</v>
      </c>
      <c r="Q29" s="12">
        <v>35.744627999999999</v>
      </c>
      <c r="R29" s="12">
        <v>47.655748000000003</v>
      </c>
      <c r="S29" s="26">
        <v>35.010794000000004</v>
      </c>
      <c r="T29" s="12">
        <v>46.659389000000004</v>
      </c>
      <c r="U29" s="12">
        <v>61.678134</v>
      </c>
      <c r="V29" s="12">
        <v>46.903503999999998</v>
      </c>
      <c r="W29" s="12">
        <v>38.031436999999997</v>
      </c>
      <c r="X29" s="12">
        <v>32.417971880000003</v>
      </c>
      <c r="Y29" s="12">
        <v>27.995773</v>
      </c>
      <c r="Z29" s="12">
        <v>34.745982000000005</v>
      </c>
      <c r="AA29" s="19">
        <v>18.607591120000002</v>
      </c>
      <c r="AB29" s="19">
        <v>19.388390000000001</v>
      </c>
      <c r="AC29" s="19">
        <v>15.984584999999999</v>
      </c>
      <c r="AD29" s="19">
        <v>20.884169999999997</v>
      </c>
      <c r="AE29" s="19">
        <v>19.998909000000001</v>
      </c>
      <c r="AF29" s="19">
        <v>21.967544</v>
      </c>
      <c r="AG29" s="19">
        <v>20.595062000000002</v>
      </c>
      <c r="AH29" s="70">
        <v>21.819391360000001</v>
      </c>
      <c r="AI29" s="25">
        <f t="shared" si="5"/>
        <v>74.864736120000003</v>
      </c>
      <c r="AJ29" s="19">
        <f t="shared" si="6"/>
        <v>84.380906359999997</v>
      </c>
      <c r="AK29" s="84">
        <f t="shared" si="24"/>
        <v>108.62774777401505</v>
      </c>
      <c r="AL29" s="18">
        <f t="shared" si="24"/>
        <v>69.477917681262397</v>
      </c>
      <c r="AM29" s="18">
        <f t="shared" si="24"/>
        <v>45.390110213126746</v>
      </c>
      <c r="AN29" s="18">
        <f t="shared" si="24"/>
        <v>74.079714811925371</v>
      </c>
      <c r="AO29" s="18">
        <f t="shared" si="24"/>
        <v>48.92686836944921</v>
      </c>
      <c r="AP29" s="18">
        <f t="shared" si="24"/>
        <v>59.807535375035314</v>
      </c>
      <c r="AQ29" s="18">
        <f t="shared" si="24"/>
        <v>57.096423092157522</v>
      </c>
      <c r="AR29" s="18">
        <f t="shared" si="24"/>
        <v>60.105280662379876</v>
      </c>
      <c r="AS29" s="18">
        <f t="shared" si="24"/>
        <v>107.47715204524549</v>
      </c>
      <c r="AT29" s="18">
        <f t="shared" si="2"/>
        <v>113.30256921797013</v>
      </c>
      <c r="AU29" s="18">
        <f t="shared" si="3"/>
        <v>128.84326993788079</v>
      </c>
      <c r="AV29" s="18">
        <f t="shared" si="7"/>
        <v>104.47813516170383</v>
      </c>
      <c r="AW29" s="85">
        <f t="shared" si="4"/>
        <v>112.71115178279211</v>
      </c>
    </row>
    <row r="30" spans="1:49" ht="18" customHeight="1">
      <c r="A30" s="73">
        <v>23</v>
      </c>
      <c r="B30" s="39" t="str">
        <f>IF('1'!A1=1,D30,F30)</f>
        <v>Естонія</v>
      </c>
      <c r="C30" s="76"/>
      <c r="D30" s="51" t="s">
        <v>17</v>
      </c>
      <c r="E30" s="76"/>
      <c r="F30" s="52" t="s">
        <v>101</v>
      </c>
      <c r="G30" s="24">
        <v>29.201315040000001</v>
      </c>
      <c r="H30" s="24">
        <v>27.407730000000001</v>
      </c>
      <c r="I30" s="24">
        <v>30.818638</v>
      </c>
      <c r="J30" s="24">
        <v>29.90436</v>
      </c>
      <c r="K30" s="19">
        <v>21.776668969999999</v>
      </c>
      <c r="L30" s="19">
        <v>22.418738000000001</v>
      </c>
      <c r="M30" s="19">
        <v>24.070737000000001</v>
      </c>
      <c r="N30" s="19">
        <v>32.977747000000001</v>
      </c>
      <c r="O30" s="12">
        <v>18.917158000000001</v>
      </c>
      <c r="P30" s="12">
        <v>25.847141999999998</v>
      </c>
      <c r="Q30" s="12">
        <v>21.029008000000001</v>
      </c>
      <c r="R30" s="12">
        <v>27.645330000000001</v>
      </c>
      <c r="S30" s="26">
        <v>18.832737000000002</v>
      </c>
      <c r="T30" s="12">
        <v>23.367639</v>
      </c>
      <c r="U30" s="12">
        <v>25.721881</v>
      </c>
      <c r="V30" s="12">
        <v>23.191191</v>
      </c>
      <c r="W30" s="12">
        <v>19.080929999999999</v>
      </c>
      <c r="X30" s="12">
        <v>18.74572496</v>
      </c>
      <c r="Y30" s="12">
        <v>12.666369000000001</v>
      </c>
      <c r="Z30" s="12">
        <v>25.554179999999999</v>
      </c>
      <c r="AA30" s="19">
        <v>23.10242143</v>
      </c>
      <c r="AB30" s="19">
        <v>22.779589000000001</v>
      </c>
      <c r="AC30" s="19">
        <v>14.996881999999999</v>
      </c>
      <c r="AD30" s="19">
        <v>15.457538000000001</v>
      </c>
      <c r="AE30" s="19">
        <v>16.338059999999999</v>
      </c>
      <c r="AF30" s="19">
        <v>17.632156999999999</v>
      </c>
      <c r="AG30" s="19">
        <v>16.126438</v>
      </c>
      <c r="AH30" s="70">
        <v>14.814371489999999</v>
      </c>
      <c r="AI30" s="25">
        <f t="shared" si="5"/>
        <v>76.336430430000007</v>
      </c>
      <c r="AJ30" s="19">
        <f t="shared" si="6"/>
        <v>64.911026489999998</v>
      </c>
      <c r="AK30" s="84">
        <f t="shared" ref="AK30:AR30" si="25">W30/S30*100</f>
        <v>101.31788066705332</v>
      </c>
      <c r="AL30" s="18">
        <f t="shared" si="25"/>
        <v>80.220877085613992</v>
      </c>
      <c r="AM30" s="18">
        <f t="shared" si="25"/>
        <v>49.243556487956695</v>
      </c>
      <c r="AN30" s="18">
        <f t="shared" si="25"/>
        <v>110.1891662226403</v>
      </c>
      <c r="AO30" s="18">
        <f t="shared" si="25"/>
        <v>121.07597182108</v>
      </c>
      <c r="AP30" s="18">
        <f t="shared" si="25"/>
        <v>121.51884788989244</v>
      </c>
      <c r="AQ30" s="18">
        <f t="shared" si="25"/>
        <v>118.399219223757</v>
      </c>
      <c r="AR30" s="18">
        <f t="shared" si="25"/>
        <v>60.489274161800545</v>
      </c>
      <c r="AS30" s="18">
        <f>AE30/AA30*100</f>
        <v>70.720119315215868</v>
      </c>
      <c r="AT30" s="18">
        <f t="shared" si="2"/>
        <v>77.403314871045296</v>
      </c>
      <c r="AU30" s="18">
        <f t="shared" si="3"/>
        <v>107.53193897238107</v>
      </c>
      <c r="AV30" s="18">
        <f t="shared" si="7"/>
        <v>95.839140036401645</v>
      </c>
      <c r="AW30" s="85">
        <f t="shared" si="4"/>
        <v>85.032829180456602</v>
      </c>
    </row>
    <row r="31" spans="1:49" ht="18" customHeight="1">
      <c r="A31" s="73">
        <v>24</v>
      </c>
      <c r="B31" s="39" t="str">
        <f>IF('1'!A1=1,D31,F31)</f>
        <v>Люксембург</v>
      </c>
      <c r="C31" s="76"/>
      <c r="D31" s="51" t="s">
        <v>21</v>
      </c>
      <c r="E31" s="76"/>
      <c r="F31" s="52" t="s">
        <v>110</v>
      </c>
      <c r="G31" s="24">
        <v>9.5817006899999999</v>
      </c>
      <c r="H31" s="24">
        <v>6.9921989999999994</v>
      </c>
      <c r="I31" s="24">
        <v>6.0759379999999998</v>
      </c>
      <c r="J31" s="24">
        <v>5.4697190000000004</v>
      </c>
      <c r="K31" s="19">
        <v>6.22958648</v>
      </c>
      <c r="L31" s="19">
        <v>8.2941389999999995</v>
      </c>
      <c r="M31" s="19">
        <v>19.406949000000001</v>
      </c>
      <c r="N31" s="19">
        <v>11.358911000000001</v>
      </c>
      <c r="O31" s="12">
        <v>8.2850699999999993</v>
      </c>
      <c r="P31" s="12">
        <v>8.262296000000001</v>
      </c>
      <c r="Q31" s="12">
        <v>6.6414260000000001</v>
      </c>
      <c r="R31" s="12">
        <v>5.9989040000000005</v>
      </c>
      <c r="S31" s="26">
        <v>6.4831989999999999</v>
      </c>
      <c r="T31" s="12">
        <v>7.1890879999999999</v>
      </c>
      <c r="U31" s="12">
        <v>6.8493529999999998</v>
      </c>
      <c r="V31" s="12">
        <v>4.3457560000000006</v>
      </c>
      <c r="W31" s="12">
        <v>7</v>
      </c>
      <c r="X31" s="12">
        <v>6</v>
      </c>
      <c r="Y31" s="12">
        <v>7</v>
      </c>
      <c r="Z31" s="12">
        <v>9.3952220000000004</v>
      </c>
      <c r="AA31" s="19">
        <v>13.829135430000001</v>
      </c>
      <c r="AB31" s="19">
        <v>13.633662000000001</v>
      </c>
      <c r="AC31" s="19">
        <v>6.9976199999999995</v>
      </c>
      <c r="AD31" s="19">
        <v>18.074292</v>
      </c>
      <c r="AE31" s="19">
        <v>17.652480000000001</v>
      </c>
      <c r="AF31" s="19">
        <v>13.598004000000001</v>
      </c>
      <c r="AG31" s="19">
        <v>13.426354999999999</v>
      </c>
      <c r="AH31" s="70">
        <v>14.217700140000002</v>
      </c>
      <c r="AI31" s="25">
        <f t="shared" si="5"/>
        <v>52.534709429999999</v>
      </c>
      <c r="AJ31" s="19">
        <f t="shared" si="6"/>
        <v>58.894539140000006</v>
      </c>
      <c r="AK31" s="84">
        <f t="shared" ref="AK31:AR31" si="26">W31/S31*100</f>
        <v>107.97138881592252</v>
      </c>
      <c r="AL31" s="18">
        <f t="shared" si="26"/>
        <v>83.459821329214506</v>
      </c>
      <c r="AM31" s="18">
        <f t="shared" si="26"/>
        <v>102.19943401953439</v>
      </c>
      <c r="AN31" s="18">
        <f t="shared" si="26"/>
        <v>216.19303983012389</v>
      </c>
      <c r="AO31" s="18">
        <f t="shared" si="26"/>
        <v>197.55907757142859</v>
      </c>
      <c r="AP31" s="18">
        <f t="shared" si="26"/>
        <v>227.22770000000003</v>
      </c>
      <c r="AQ31" s="18">
        <f t="shared" si="26"/>
        <v>99.965999999999994</v>
      </c>
      <c r="AR31" s="18">
        <f t="shared" si="26"/>
        <v>192.37748719508701</v>
      </c>
      <c r="AS31" s="18">
        <f>AE31/AA31*100</f>
        <v>127.64702529202145</v>
      </c>
      <c r="AT31" s="18">
        <f t="shared" si="2"/>
        <v>99.738456182938961</v>
      </c>
      <c r="AU31" s="18">
        <f t="shared" si="3"/>
        <v>191.87030733306466</v>
      </c>
      <c r="AV31" s="18">
        <f t="shared" si="7"/>
        <v>78.662556408848559</v>
      </c>
      <c r="AW31" s="85">
        <f t="shared" si="4"/>
        <v>112.10595771634404</v>
      </c>
    </row>
    <row r="32" spans="1:49" ht="18" customHeight="1">
      <c r="A32" s="73">
        <v>25</v>
      </c>
      <c r="B32" s="39" t="str">
        <f>IF('1'!A1=1,D32,F32)</f>
        <v>Португалія</v>
      </c>
      <c r="C32" s="76"/>
      <c r="D32" s="51" t="s">
        <v>26</v>
      </c>
      <c r="E32" s="76"/>
      <c r="F32" s="52" t="s">
        <v>99</v>
      </c>
      <c r="G32" s="24">
        <v>6.9520806100000003</v>
      </c>
      <c r="H32" s="24">
        <v>6.6161279999999998</v>
      </c>
      <c r="I32" s="24">
        <v>11.183562</v>
      </c>
      <c r="J32" s="24">
        <v>13.919126</v>
      </c>
      <c r="K32" s="19">
        <v>10.15704996</v>
      </c>
      <c r="L32" s="19">
        <v>12.617368000000001</v>
      </c>
      <c r="M32" s="19">
        <v>14.06855</v>
      </c>
      <c r="N32" s="19">
        <v>17.199399</v>
      </c>
      <c r="O32" s="12">
        <v>13.000200000000001</v>
      </c>
      <c r="P32" s="12">
        <v>15.832931</v>
      </c>
      <c r="Q32" s="12">
        <v>14.478114</v>
      </c>
      <c r="R32" s="12">
        <v>14.629997999999999</v>
      </c>
      <c r="S32" s="26">
        <v>9.8993190000000002</v>
      </c>
      <c r="T32" s="12">
        <v>15.198036</v>
      </c>
      <c r="U32" s="12">
        <v>19.186563</v>
      </c>
      <c r="V32" s="12">
        <v>19.468741000000001</v>
      </c>
      <c r="W32" s="12">
        <v>11.926736</v>
      </c>
      <c r="X32" s="12">
        <v>10.471403609999999</v>
      </c>
      <c r="Y32" s="12">
        <v>14.983557000000001</v>
      </c>
      <c r="Z32" s="12">
        <v>13.548292</v>
      </c>
      <c r="AA32" s="19">
        <v>8</v>
      </c>
      <c r="AB32" s="19">
        <v>8</v>
      </c>
      <c r="AC32" s="19">
        <v>8.5463339999999999</v>
      </c>
      <c r="AD32" s="19">
        <v>8.000686</v>
      </c>
      <c r="AE32" s="19">
        <v>9.5877170000000014</v>
      </c>
      <c r="AF32" s="19">
        <v>7.329345</v>
      </c>
      <c r="AG32" s="19">
        <v>10.921040999999999</v>
      </c>
      <c r="AH32" s="70">
        <v>7.7985451999999995</v>
      </c>
      <c r="AI32" s="25">
        <f t="shared" si="5"/>
        <v>32.547020000000003</v>
      </c>
      <c r="AJ32" s="19">
        <f t="shared" si="6"/>
        <v>35.636648199999996</v>
      </c>
      <c r="AK32" s="84">
        <f t="shared" ref="AK32:AS32" si="27">W32/S32*100</f>
        <v>120.48036839705843</v>
      </c>
      <c r="AL32" s="18">
        <f t="shared" si="27"/>
        <v>68.899715792224725</v>
      </c>
      <c r="AM32" s="18">
        <f t="shared" si="27"/>
        <v>78.094012981897805</v>
      </c>
      <c r="AN32" s="18">
        <f t="shared" si="27"/>
        <v>69.589975027147361</v>
      </c>
      <c r="AO32" s="18">
        <f t="shared" si="27"/>
        <v>67.076189160219528</v>
      </c>
      <c r="AP32" s="18">
        <f t="shared" si="27"/>
        <v>76.398545008427959</v>
      </c>
      <c r="AQ32" s="18">
        <f t="shared" si="27"/>
        <v>57.038085148940269</v>
      </c>
      <c r="AR32" s="18">
        <f t="shared" si="27"/>
        <v>59.053096877451416</v>
      </c>
      <c r="AS32" s="18">
        <f t="shared" si="27"/>
        <v>119.84646250000002</v>
      </c>
      <c r="AT32" s="18">
        <f t="shared" si="2"/>
        <v>91.616812499999995</v>
      </c>
      <c r="AU32" s="18">
        <f t="shared" si="3"/>
        <v>127.7862648475943</v>
      </c>
      <c r="AV32" s="18">
        <f t="shared" si="7"/>
        <v>97.473456651092164</v>
      </c>
      <c r="AW32" s="85">
        <f t="shared" si="4"/>
        <v>109.49281439591087</v>
      </c>
    </row>
    <row r="33" spans="1:64" ht="18" customHeight="1">
      <c r="A33" s="73">
        <v>26</v>
      </c>
      <c r="B33" s="39" t="str">
        <f>IF('1'!A1=1,D33,F33)</f>
        <v>Кіпр</v>
      </c>
      <c r="C33" s="76"/>
      <c r="D33" s="51" t="s">
        <v>18</v>
      </c>
      <c r="E33" s="76"/>
      <c r="F33" s="52" t="s">
        <v>103</v>
      </c>
      <c r="G33" s="24">
        <v>4.8921197100000002</v>
      </c>
      <c r="H33" s="24">
        <v>8.7760319999999989</v>
      </c>
      <c r="I33" s="24">
        <v>7.7244650000000004</v>
      </c>
      <c r="J33" s="24">
        <v>69.070876999999996</v>
      </c>
      <c r="K33" s="19">
        <v>56.601724690000005</v>
      </c>
      <c r="L33" s="19">
        <v>11.986844999999999</v>
      </c>
      <c r="M33" s="19">
        <v>19.375921999999999</v>
      </c>
      <c r="N33" s="19">
        <v>55.968525</v>
      </c>
      <c r="O33" s="12">
        <v>9.0307659999999998</v>
      </c>
      <c r="P33" s="12">
        <v>32.372028999999998</v>
      </c>
      <c r="Q33" s="12">
        <v>23.428895000000001</v>
      </c>
      <c r="R33" s="12">
        <v>13.326593000000001</v>
      </c>
      <c r="S33" s="26">
        <v>10.499394000000001</v>
      </c>
      <c r="T33" s="12">
        <v>10.435926</v>
      </c>
      <c r="U33" s="12">
        <v>14.345271</v>
      </c>
      <c r="V33" s="12">
        <v>32.220551999999998</v>
      </c>
      <c r="W33" s="12">
        <v>12.969927999999999</v>
      </c>
      <c r="X33" s="12">
        <v>8.0906306499999996</v>
      </c>
      <c r="Y33" s="12">
        <v>21.761067000000001</v>
      </c>
      <c r="Z33" s="12">
        <v>7.4771490000000007</v>
      </c>
      <c r="AA33" s="19">
        <v>5</v>
      </c>
      <c r="AB33" s="19">
        <v>4</v>
      </c>
      <c r="AC33" s="19">
        <v>3</v>
      </c>
      <c r="AD33" s="19">
        <v>4.9684989999999996</v>
      </c>
      <c r="AE33" s="19">
        <v>3.6014940000000002</v>
      </c>
      <c r="AF33" s="19">
        <v>4.5652629999999998</v>
      </c>
      <c r="AG33" s="19">
        <v>8.0248559999999998</v>
      </c>
      <c r="AH33" s="70">
        <v>5.8899057899999994</v>
      </c>
      <c r="AI33" s="25">
        <v>17</v>
      </c>
      <c r="AJ33" s="19">
        <v>17</v>
      </c>
      <c r="AK33" s="84">
        <f t="shared" ref="AK33:AS33" si="28">W33/S33*100</f>
        <v>123.53025326985536</v>
      </c>
      <c r="AL33" s="18">
        <f t="shared" si="28"/>
        <v>77.526715405992718</v>
      </c>
      <c r="AM33" s="18">
        <f t="shared" si="28"/>
        <v>151.69505685880733</v>
      </c>
      <c r="AN33" s="18">
        <f t="shared" si="28"/>
        <v>23.206148051094846</v>
      </c>
      <c r="AO33" s="18">
        <f t="shared" si="28"/>
        <v>38.550715162027117</v>
      </c>
      <c r="AP33" s="18">
        <f t="shared" si="28"/>
        <v>49.439903674258076</v>
      </c>
      <c r="AQ33" s="18">
        <f t="shared" si="28"/>
        <v>13.786088706036335</v>
      </c>
      <c r="AR33" s="18">
        <f t="shared" si="28"/>
        <v>66.44911048315339</v>
      </c>
      <c r="AS33" s="18">
        <f t="shared" si="28"/>
        <v>72.029880000000006</v>
      </c>
      <c r="AT33" s="18">
        <f>AF33/AB33*100</f>
        <v>114.131575</v>
      </c>
      <c r="AU33" s="18">
        <f t="shared" si="3"/>
        <v>267.49519999999995</v>
      </c>
      <c r="AV33" s="18">
        <f t="shared" si="7"/>
        <v>118.54497283787317</v>
      </c>
      <c r="AW33" s="85">
        <f>AJ33/AI33*100</f>
        <v>100</v>
      </c>
      <c r="AX33" s="20"/>
      <c r="AY33" s="20"/>
      <c r="AZ33" s="20"/>
    </row>
    <row r="34" spans="1:64" ht="18" customHeight="1">
      <c r="A34" s="73">
        <v>27</v>
      </c>
      <c r="B34" s="39" t="str">
        <f>IF('1'!A1=1,D34,F34)</f>
        <v>Хорватія</v>
      </c>
      <c r="C34" s="76"/>
      <c r="D34" s="51" t="s">
        <v>34</v>
      </c>
      <c r="E34" s="76"/>
      <c r="F34" s="52" t="s">
        <v>107</v>
      </c>
      <c r="G34" s="24">
        <v>6.62095623</v>
      </c>
      <c r="H34" s="24">
        <v>11.549356</v>
      </c>
      <c r="I34" s="24">
        <v>11.545763999999998</v>
      </c>
      <c r="J34" s="24">
        <v>19.931842</v>
      </c>
      <c r="K34" s="19">
        <v>11.276571169999999</v>
      </c>
      <c r="L34" s="19">
        <v>12.833216</v>
      </c>
      <c r="M34" s="19">
        <v>14.784066999999999</v>
      </c>
      <c r="N34" s="19">
        <v>13.350972000000001</v>
      </c>
      <c r="O34" s="12">
        <v>12.308659</v>
      </c>
      <c r="P34" s="12">
        <v>15.683427</v>
      </c>
      <c r="Q34" s="12">
        <v>16.889315</v>
      </c>
      <c r="R34" s="12">
        <v>23.515469</v>
      </c>
      <c r="S34" s="26">
        <v>10.869638999999999</v>
      </c>
      <c r="T34" s="12">
        <v>6.5255039999999997</v>
      </c>
      <c r="U34" s="12">
        <v>6.8731350000000004</v>
      </c>
      <c r="V34" s="12">
        <v>11.106992</v>
      </c>
      <c r="W34" s="12">
        <v>21</v>
      </c>
      <c r="X34" s="12">
        <v>6</v>
      </c>
      <c r="Y34" s="12">
        <v>6</v>
      </c>
      <c r="Z34" s="12">
        <v>14.539594999999998</v>
      </c>
      <c r="AA34" s="19">
        <v>3</v>
      </c>
      <c r="AB34" s="19">
        <v>5</v>
      </c>
      <c r="AC34" s="19">
        <v>4.1816679999999993</v>
      </c>
      <c r="AD34" s="19">
        <v>3.5269659999999998</v>
      </c>
      <c r="AE34" s="19">
        <v>4.7590820000000003</v>
      </c>
      <c r="AF34" s="19">
        <v>5.3649070000000005</v>
      </c>
      <c r="AG34" s="19">
        <v>5.6099560000000004</v>
      </c>
      <c r="AH34" s="70">
        <v>13.782050569999999</v>
      </c>
      <c r="AI34" s="25">
        <v>16</v>
      </c>
      <c r="AJ34" s="19">
        <v>16</v>
      </c>
      <c r="AK34" s="84">
        <f t="shared" ref="AK34:AS34" si="29">W34/S34*100</f>
        <v>193.19868856730201</v>
      </c>
      <c r="AL34" s="18">
        <f t="shared" si="29"/>
        <v>91.946920881513535</v>
      </c>
      <c r="AM34" s="18">
        <f t="shared" si="29"/>
        <v>87.296408407517092</v>
      </c>
      <c r="AN34" s="18">
        <f t="shared" si="29"/>
        <v>130.90488405861819</v>
      </c>
      <c r="AO34" s="18">
        <f t="shared" si="29"/>
        <v>14.285714285714285</v>
      </c>
      <c r="AP34" s="18">
        <f t="shared" si="29"/>
        <v>83.333333333333343</v>
      </c>
      <c r="AQ34" s="18">
        <f t="shared" si="29"/>
        <v>69.694466666666656</v>
      </c>
      <c r="AR34" s="18">
        <f t="shared" si="29"/>
        <v>24.257663298049227</v>
      </c>
      <c r="AS34" s="18">
        <f t="shared" si="29"/>
        <v>158.63606666666666</v>
      </c>
      <c r="AT34" s="18">
        <f t="shared" si="2"/>
        <v>107.29814000000002</v>
      </c>
      <c r="AU34" s="18">
        <f t="shared" si="3"/>
        <v>134.15593968722533</v>
      </c>
      <c r="AV34" s="18">
        <f t="shared" si="7"/>
        <v>390.76221800833918</v>
      </c>
      <c r="AW34" s="85">
        <f t="shared" si="4"/>
        <v>100</v>
      </c>
    </row>
    <row r="35" spans="1:64" ht="18" customHeight="1">
      <c r="A35" s="74">
        <v>28</v>
      </c>
      <c r="B35" s="40" t="str">
        <f>IF('1'!A1=1,D35,F35)</f>
        <v>Мальта</v>
      </c>
      <c r="C35" s="77"/>
      <c r="D35" s="53" t="s">
        <v>22</v>
      </c>
      <c r="E35" s="77"/>
      <c r="F35" s="78" t="s">
        <v>108</v>
      </c>
      <c r="G35" s="28">
        <v>2.6565337699999998</v>
      </c>
      <c r="H35" s="28">
        <v>4.481325</v>
      </c>
      <c r="I35" s="28">
        <v>3.8659760000000003</v>
      </c>
      <c r="J35" s="28">
        <v>2.2734619999999999</v>
      </c>
      <c r="K35" s="29">
        <v>2.3931909300000003</v>
      </c>
      <c r="L35" s="29">
        <v>3.3725269999999998</v>
      </c>
      <c r="M35" s="29">
        <v>3.1261080000000003</v>
      </c>
      <c r="N35" s="29">
        <v>4.2450809999999999</v>
      </c>
      <c r="O35" s="13">
        <v>1.2243269999999999</v>
      </c>
      <c r="P35" s="13">
        <v>1.0012939999999999</v>
      </c>
      <c r="Q35" s="13">
        <v>0.906671</v>
      </c>
      <c r="R35" s="13">
        <v>1.9348989999999999</v>
      </c>
      <c r="S35" s="30">
        <v>1</v>
      </c>
      <c r="T35" s="13">
        <v>1</v>
      </c>
      <c r="U35" s="13">
        <v>2</v>
      </c>
      <c r="V35" s="13">
        <v>3</v>
      </c>
      <c r="W35" s="13">
        <v>1</v>
      </c>
      <c r="X35" s="13">
        <v>1</v>
      </c>
      <c r="Y35" s="13">
        <v>4</v>
      </c>
      <c r="Z35" s="13">
        <v>1</v>
      </c>
      <c r="AA35" s="29">
        <v>1</v>
      </c>
      <c r="AB35" s="29">
        <v>3</v>
      </c>
      <c r="AC35" s="29">
        <v>4</v>
      </c>
      <c r="AD35" s="29">
        <v>3.3895599999999999</v>
      </c>
      <c r="AE35" s="29">
        <v>1.273045</v>
      </c>
      <c r="AF35" s="29">
        <v>1.5655319999999999</v>
      </c>
      <c r="AG35" s="29">
        <v>0.76600199999999996</v>
      </c>
      <c r="AH35" s="71">
        <v>1.97550099</v>
      </c>
      <c r="AI35" s="89">
        <f t="shared" si="5"/>
        <v>11.389559999999999</v>
      </c>
      <c r="AJ35" s="29">
        <f t="shared" si="6"/>
        <v>5.5800799899999998</v>
      </c>
      <c r="AK35" s="86">
        <f t="shared" ref="AK35:AS35" si="30">W35/S35*100</f>
        <v>100</v>
      </c>
      <c r="AL35" s="21">
        <f t="shared" si="30"/>
        <v>100</v>
      </c>
      <c r="AM35" s="21">
        <f t="shared" si="30"/>
        <v>200</v>
      </c>
      <c r="AN35" s="21">
        <f t="shared" si="30"/>
        <v>33.333333333333329</v>
      </c>
      <c r="AO35" s="21">
        <f t="shared" si="30"/>
        <v>100</v>
      </c>
      <c r="AP35" s="21">
        <f t="shared" si="30"/>
        <v>300</v>
      </c>
      <c r="AQ35" s="21">
        <f t="shared" si="30"/>
        <v>100</v>
      </c>
      <c r="AR35" s="21">
        <f t="shared" si="30"/>
        <v>338.95600000000002</v>
      </c>
      <c r="AS35" s="21">
        <f t="shared" si="30"/>
        <v>127.3045</v>
      </c>
      <c r="AT35" s="21">
        <f t="shared" si="2"/>
        <v>52.184399999999997</v>
      </c>
      <c r="AU35" s="21">
        <f t="shared" si="3"/>
        <v>19.15005</v>
      </c>
      <c r="AV35" s="21">
        <f t="shared" si="7"/>
        <v>58.281930103022226</v>
      </c>
      <c r="AW35" s="87">
        <f>AJ35/AI35*100</f>
        <v>48.992937303987162</v>
      </c>
    </row>
    <row r="36" spans="1:64">
      <c r="A36" s="14" t="str">
        <f>IF('1'!A1=1,C36,E36)</f>
        <v>* За даними Державної служби статистики України</v>
      </c>
      <c r="B36" s="8"/>
      <c r="C36" s="54" t="s">
        <v>66</v>
      </c>
      <c r="D36" s="55"/>
      <c r="E36" s="56" t="s">
        <v>82</v>
      </c>
      <c r="F36" s="57"/>
      <c r="G36" s="57"/>
      <c r="H36" s="57"/>
      <c r="I36" s="44"/>
      <c r="J36" s="44"/>
      <c r="K36" s="44"/>
      <c r="L36" s="8"/>
      <c r="M36" s="8"/>
      <c r="N36" s="8"/>
      <c r="O36" s="8"/>
      <c r="P36" s="8"/>
      <c r="Q36" s="8"/>
      <c r="R36" s="9"/>
      <c r="W36" s="46"/>
      <c r="X36" s="46"/>
      <c r="Y36" s="46"/>
      <c r="Z36" s="46"/>
      <c r="AI36" s="46"/>
      <c r="AJ36" s="46"/>
      <c r="BB36" s="9"/>
    </row>
    <row r="37" spans="1:64">
      <c r="A37" s="22" t="str">
        <f>IF('1'!A1=1,C37,E37)</f>
        <v>Примітка:</v>
      </c>
      <c r="B37" s="33"/>
      <c r="C37" s="58" t="s">
        <v>159</v>
      </c>
      <c r="D37" s="59"/>
      <c r="E37" s="60" t="s">
        <v>160</v>
      </c>
      <c r="F37" s="59"/>
      <c r="G37" s="79"/>
      <c r="H37" s="79"/>
      <c r="I37" s="11"/>
      <c r="J37" s="11"/>
      <c r="K37" s="11"/>
      <c r="L37" s="11"/>
      <c r="M37" s="11"/>
      <c r="N37" s="11"/>
      <c r="O37" s="11"/>
      <c r="P37" s="11"/>
      <c r="Q37" s="11"/>
      <c r="R37" s="9"/>
      <c r="AI37" s="46"/>
      <c r="AJ37" s="46"/>
      <c r="BB37" s="9"/>
    </row>
    <row r="38" spans="1:64" s="8" customFormat="1" ht="14.25" customHeight="1">
      <c r="A38" s="43" t="str">
        <f>IF('1'!A1=1,C38,E38)</f>
        <v>Дані з 2014 року наведені без урахування тимчасово окупованої території  АР Крим  та  м.Севастополь.</v>
      </c>
      <c r="B38" s="44"/>
      <c r="C38" s="56" t="s">
        <v>161</v>
      </c>
      <c r="D38" s="57"/>
      <c r="E38" s="61" t="s">
        <v>162</v>
      </c>
      <c r="F38" s="62"/>
      <c r="G38" s="62"/>
      <c r="H38" s="62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5"/>
      <c r="AD38" s="45"/>
      <c r="AE38" s="45"/>
      <c r="AF38" s="45"/>
      <c r="AG38" s="45"/>
      <c r="AH38" s="45"/>
      <c r="AI38" s="81"/>
      <c r="AJ38" s="81"/>
      <c r="AK38" s="45"/>
      <c r="AL38" s="45"/>
      <c r="AM38" s="45"/>
      <c r="AN38" s="45"/>
      <c r="AO38" s="45"/>
      <c r="AP38" s="45"/>
      <c r="AQ38" s="45"/>
      <c r="AR38" s="45"/>
      <c r="AS38" s="45"/>
      <c r="BB38" s="10"/>
      <c r="BC38" s="10"/>
      <c r="BD38" s="10"/>
      <c r="BE38" s="10"/>
      <c r="BF38" s="10"/>
      <c r="BG38" s="10"/>
      <c r="BH38" s="10"/>
      <c r="BJ38" s="10"/>
      <c r="BK38" s="10"/>
      <c r="BL38" s="11"/>
    </row>
    <row r="39" spans="1:64">
      <c r="AI39" s="46"/>
      <c r="AJ39" s="46"/>
    </row>
    <row r="40" spans="1:64"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82"/>
      <c r="AJ40" s="82"/>
      <c r="AK40" s="31"/>
    </row>
    <row r="41" spans="1:64">
      <c r="AI41" s="46"/>
      <c r="AJ41" s="46"/>
    </row>
    <row r="42" spans="1:64">
      <c r="AI42" s="46"/>
      <c r="AJ42" s="46"/>
    </row>
    <row r="43" spans="1:64">
      <c r="AI43" s="46"/>
      <c r="AJ43" s="46"/>
    </row>
    <row r="44" spans="1:64">
      <c r="AI44" s="46"/>
      <c r="AJ44" s="46"/>
    </row>
    <row r="45" spans="1:64">
      <c r="AI45" s="46"/>
      <c r="AJ45" s="46"/>
    </row>
    <row r="46" spans="1:64">
      <c r="AI46" s="46"/>
      <c r="AJ46" s="46"/>
    </row>
    <row r="47" spans="1:64">
      <c r="AI47" s="46"/>
      <c r="AJ47" s="46"/>
    </row>
  </sheetData>
  <mergeCells count="7">
    <mergeCell ref="A5:A6"/>
    <mergeCell ref="C5:C6"/>
    <mergeCell ref="D5:D6"/>
    <mergeCell ref="AI6:AJ6"/>
    <mergeCell ref="E5:E6"/>
    <mergeCell ref="F5:F6"/>
    <mergeCell ref="B5:B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Y41"/>
  <sheetViews>
    <sheetView zoomScale="69" zoomScaleNormal="69" workbookViewId="0">
      <selection activeCell="U10" sqref="U10"/>
    </sheetView>
  </sheetViews>
  <sheetFormatPr defaultColWidth="8" defaultRowHeight="12.5" outlineLevelCol="2"/>
  <cols>
    <col min="1" max="1" width="7.453125" style="103" customWidth="1"/>
    <col min="2" max="2" width="34.81640625" style="103" customWidth="1"/>
    <col min="3" max="3" width="5.08984375" style="103" hidden="1" customWidth="1" outlineLevel="2"/>
    <col min="4" max="4" width="26.08984375" style="103" hidden="1" customWidth="1" outlineLevel="2"/>
    <col min="5" max="5" width="8.6328125" style="103" hidden="1" customWidth="1" outlineLevel="2"/>
    <col min="6" max="6" width="23.36328125" style="103" hidden="1" customWidth="1" outlineLevel="2"/>
    <col min="7" max="7" width="11" style="103" customWidth="1" collapsed="1"/>
    <col min="8" max="16" width="11" style="103" customWidth="1"/>
    <col min="17" max="56" width="8" style="103" customWidth="1"/>
    <col min="57" max="65" width="8" style="103"/>
    <col min="66" max="84" width="8" style="109"/>
    <col min="85" max="99" width="8" style="103"/>
    <col min="100" max="119" width="8" style="109"/>
    <col min="120" max="141" width="8" style="103"/>
    <col min="142" max="155" width="8" style="109"/>
    <col min="156" max="16384" width="8" style="103"/>
  </cols>
  <sheetData>
    <row r="1" spans="1:155" ht="13">
      <c r="A1" s="101" t="str">
        <f>IF('1'!$A$1=1,"до змісту","to title")</f>
        <v>до змісту</v>
      </c>
      <c r="G1" s="128"/>
      <c r="H1" s="128"/>
      <c r="I1" s="128"/>
      <c r="J1" s="128"/>
      <c r="K1" s="128"/>
      <c r="L1" s="128"/>
      <c r="M1" s="128"/>
      <c r="N1" s="128"/>
      <c r="T1" s="349"/>
    </row>
    <row r="2" spans="1:155" s="98" customFormat="1" ht="13">
      <c r="A2" s="98" t="str">
        <f>IF('1'!$A$1=1,"1.2 Динаміка імпорту товарів за країнами ЄС*","1.2 Dynamics of Goods Imports by EU country*")</f>
        <v>1.2 Динаміка імпорту товарів за країнами ЄС*</v>
      </c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</row>
    <row r="3" spans="1:155" ht="14.25" customHeight="1">
      <c r="A3" s="105" t="str">
        <f>IF('1'!$A$1=1,"(відповідно до КПБ6)","(according to BPM6 methodology)")</f>
        <v>(відповідно до КПБ6)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55" ht="14.25" customHeight="1">
      <c r="A4" s="294" t="str">
        <f>IF('1'!$A$1=1," Млн грн","UAH mln")</f>
        <v xml:space="preserve"> Млн грн</v>
      </c>
      <c r="G4" s="106"/>
      <c r="H4" s="106"/>
      <c r="I4" s="106"/>
      <c r="J4" s="106"/>
      <c r="K4" s="106"/>
      <c r="L4" s="106"/>
      <c r="M4" s="106"/>
      <c r="N4" s="106"/>
    </row>
    <row r="5" spans="1:155" ht="19.5" customHeight="1">
      <c r="A5" s="360" t="str">
        <f>IF('1'!$A$1=1,C5,E5)</f>
        <v xml:space="preserve">№ </v>
      </c>
      <c r="B5" s="362" t="str">
        <f>IF('1'!$A$1=1,D5,F5)</f>
        <v xml:space="preserve">Країни </v>
      </c>
      <c r="C5" s="364" t="s">
        <v>71</v>
      </c>
      <c r="D5" s="358" t="s">
        <v>172</v>
      </c>
      <c r="E5" s="364" t="s">
        <v>79</v>
      </c>
      <c r="F5" s="358" t="s">
        <v>80</v>
      </c>
      <c r="G5" s="356" t="s">
        <v>274</v>
      </c>
      <c r="H5" s="356" t="s">
        <v>275</v>
      </c>
      <c r="I5" s="356" t="s">
        <v>276</v>
      </c>
      <c r="J5" s="356" t="s">
        <v>277</v>
      </c>
      <c r="K5" s="356">
        <v>2019</v>
      </c>
      <c r="L5" s="356">
        <v>2020</v>
      </c>
      <c r="M5" s="376" t="s">
        <v>234</v>
      </c>
      <c r="N5" s="376" t="s">
        <v>278</v>
      </c>
      <c r="O5" s="356" t="s">
        <v>327</v>
      </c>
      <c r="P5" s="354" t="s">
        <v>336</v>
      </c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230"/>
    </row>
    <row r="6" spans="1:155" ht="24" customHeight="1">
      <c r="A6" s="361"/>
      <c r="B6" s="363"/>
      <c r="C6" s="365"/>
      <c r="D6" s="359"/>
      <c r="E6" s="365"/>
      <c r="F6" s="359"/>
      <c r="G6" s="357"/>
      <c r="H6" s="357"/>
      <c r="I6" s="357"/>
      <c r="J6" s="357"/>
      <c r="K6" s="357"/>
      <c r="L6" s="357"/>
      <c r="M6" s="377"/>
      <c r="N6" s="377"/>
      <c r="O6" s="357"/>
      <c r="P6" s="355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230"/>
      <c r="BO6" s="314" t="s">
        <v>320</v>
      </c>
      <c r="BP6" s="315"/>
      <c r="BQ6" s="315"/>
      <c r="BU6" s="104" t="s">
        <v>321</v>
      </c>
      <c r="BV6" s="104"/>
      <c r="BW6" s="104"/>
      <c r="BX6" s="104"/>
      <c r="BY6" s="104"/>
    </row>
    <row r="7" spans="1:155" ht="18" customHeight="1">
      <c r="A7" s="191"/>
      <c r="B7" s="194" t="str">
        <f>IF('1'!$A$1=1,D7,F7)</f>
        <v>ЄС 28</v>
      </c>
      <c r="C7" s="190"/>
      <c r="D7" s="192" t="s">
        <v>187</v>
      </c>
      <c r="E7" s="190"/>
      <c r="F7" s="210" t="s">
        <v>199</v>
      </c>
      <c r="G7" s="200">
        <v>301468.6793840531</v>
      </c>
      <c r="H7" s="200">
        <v>395019.16529583361</v>
      </c>
      <c r="I7" s="200">
        <v>500544.51005449524</v>
      </c>
      <c r="J7" s="200">
        <v>575002.24234329897</v>
      </c>
      <c r="K7" s="215">
        <v>594991.56242048182</v>
      </c>
      <c r="L7" s="215">
        <v>600675.52765099483</v>
      </c>
      <c r="M7" s="215">
        <v>763683.77006534347</v>
      </c>
      <c r="N7" s="215">
        <v>864906.35812075599</v>
      </c>
      <c r="O7" s="215">
        <v>1182288.9431189753</v>
      </c>
      <c r="P7" s="200">
        <v>1421946.2050230531</v>
      </c>
    </row>
    <row r="8" spans="1:155" ht="18.649999999999999" customHeight="1">
      <c r="A8" s="188"/>
      <c r="B8" s="192" t="str">
        <f>IF('1'!$A$1=1,D8,F8)</f>
        <v>ЄС 27 **</v>
      </c>
      <c r="C8" s="190"/>
      <c r="D8" s="192" t="s">
        <v>188</v>
      </c>
      <c r="E8" s="190"/>
      <c r="F8" s="210" t="s">
        <v>200</v>
      </c>
      <c r="G8" s="216">
        <v>289537.80651603616</v>
      </c>
      <c r="H8" s="216">
        <v>377486.3701912415</v>
      </c>
      <c r="I8" s="216">
        <v>480007.30207111116</v>
      </c>
      <c r="J8" s="216">
        <v>551360.91613421508</v>
      </c>
      <c r="K8" s="242">
        <v>575541.31091823615</v>
      </c>
      <c r="L8" s="242">
        <v>581235.45603486709</v>
      </c>
      <c r="M8" s="242">
        <v>733631.70986264094</v>
      </c>
      <c r="N8" s="242">
        <v>840403.48830268253</v>
      </c>
      <c r="O8" s="242">
        <v>1142678.645326701</v>
      </c>
      <c r="P8" s="216">
        <v>1371192.9585817829</v>
      </c>
    </row>
    <row r="9" spans="1:155" ht="24" customHeight="1">
      <c r="A9" s="238">
        <v>1</v>
      </c>
      <c r="B9" s="185" t="str">
        <f>IF('1'!$A$1=1,D9,F9)</f>
        <v>Польща</v>
      </c>
      <c r="C9" s="182"/>
      <c r="D9" s="264" t="s">
        <v>25</v>
      </c>
      <c r="E9" s="264"/>
      <c r="F9" s="352" t="s">
        <v>84</v>
      </c>
      <c r="G9" s="203">
        <v>44392.602495506275</v>
      </c>
      <c r="H9" s="203">
        <v>60183.811627215604</v>
      </c>
      <c r="I9" s="203">
        <v>80015.527408432768</v>
      </c>
      <c r="J9" s="203">
        <v>86851.517887896698</v>
      </c>
      <c r="K9" s="203">
        <v>95892.599971221527</v>
      </c>
      <c r="L9" s="203">
        <v>103273.5014155402</v>
      </c>
      <c r="M9" s="203">
        <v>125803.02205505516</v>
      </c>
      <c r="N9" s="203">
        <v>173472.91312681325</v>
      </c>
      <c r="O9" s="203">
        <v>232252.05833038629</v>
      </c>
      <c r="P9" s="203">
        <v>271900.2176910523</v>
      </c>
    </row>
    <row r="10" spans="1:155" ht="22.25" customHeight="1">
      <c r="A10" s="239">
        <v>2</v>
      </c>
      <c r="B10" s="114" t="str">
        <f>IF('1'!$A$1=1,D10,F10)</f>
        <v>Німеччина</v>
      </c>
      <c r="C10" s="183"/>
      <c r="D10" s="257" t="s">
        <v>24</v>
      </c>
      <c r="E10" s="257"/>
      <c r="F10" s="353" t="s">
        <v>87</v>
      </c>
      <c r="G10" s="203">
        <v>78553.628787575683</v>
      </c>
      <c r="H10" s="203">
        <v>100266.29406196642</v>
      </c>
      <c r="I10" s="203">
        <v>132720.15685728026</v>
      </c>
      <c r="J10" s="203">
        <v>149912.92207839299</v>
      </c>
      <c r="K10" s="203">
        <v>143942.39415075455</v>
      </c>
      <c r="L10" s="203">
        <v>133699.54615159691</v>
      </c>
      <c r="M10" s="203">
        <v>160239.71270923346</v>
      </c>
      <c r="N10" s="203">
        <v>138502.94326680567</v>
      </c>
      <c r="O10" s="203">
        <v>177108.45895694662</v>
      </c>
      <c r="P10" s="203">
        <v>208921.86849076403</v>
      </c>
    </row>
    <row r="11" spans="1:155" ht="23.4" customHeight="1">
      <c r="A11" s="239">
        <v>3</v>
      </c>
      <c r="B11" s="114" t="str">
        <f>IF('1'!$A$1=1,D11,F11)</f>
        <v>Італія</v>
      </c>
      <c r="C11" s="183"/>
      <c r="D11" s="257" t="s">
        <v>328</v>
      </c>
      <c r="E11" s="257"/>
      <c r="F11" s="353" t="s">
        <v>83</v>
      </c>
      <c r="G11" s="203">
        <v>18331.683770131534</v>
      </c>
      <c r="H11" s="203">
        <v>30246.877340961495</v>
      </c>
      <c r="I11" s="203">
        <v>37892.459135480589</v>
      </c>
      <c r="J11" s="203">
        <v>49709.941786347918</v>
      </c>
      <c r="K11" s="203">
        <v>49025.411689816814</v>
      </c>
      <c r="L11" s="203">
        <v>54118.922572270792</v>
      </c>
      <c r="M11" s="203">
        <v>67995.441639848461</v>
      </c>
      <c r="N11" s="203">
        <v>55154.321767208523</v>
      </c>
      <c r="O11" s="203">
        <v>79063.654646454161</v>
      </c>
      <c r="P11" s="203">
        <v>99053.295589130212</v>
      </c>
    </row>
    <row r="12" spans="1:155" ht="22.25" customHeight="1">
      <c r="A12" s="239">
        <v>4</v>
      </c>
      <c r="B12" s="114" t="str">
        <f>IF('1'!$A$1=1,D12,F12)</f>
        <v>Чехія</v>
      </c>
      <c r="C12" s="183"/>
      <c r="D12" s="257" t="s">
        <v>329</v>
      </c>
      <c r="E12" s="257"/>
      <c r="F12" s="353" t="s">
        <v>91</v>
      </c>
      <c r="G12" s="203">
        <v>8639.0000101789974</v>
      </c>
      <c r="H12" s="203">
        <v>14499.153191116522</v>
      </c>
      <c r="I12" s="203">
        <v>20458.297045820815</v>
      </c>
      <c r="J12" s="203">
        <v>25153.971919074447</v>
      </c>
      <c r="K12" s="203">
        <v>27895.460232518657</v>
      </c>
      <c r="L12" s="203">
        <v>24109.101214192531</v>
      </c>
      <c r="M12" s="203">
        <v>36071.882723468028</v>
      </c>
      <c r="N12" s="203">
        <v>42944.998796744308</v>
      </c>
      <c r="O12" s="203">
        <v>61555.124655999687</v>
      </c>
      <c r="P12" s="203">
        <v>95419.392076218879</v>
      </c>
      <c r="CY12" s="115" t="s">
        <v>279</v>
      </c>
      <c r="CZ12" s="109" t="s">
        <v>236</v>
      </c>
    </row>
    <row r="13" spans="1:155" ht="23.4" customHeight="1">
      <c r="A13" s="239">
        <v>5</v>
      </c>
      <c r="B13" s="114" t="str">
        <f>IF('1'!$A$1=1,D13,F13)</f>
        <v>Болгарія</v>
      </c>
      <c r="C13" s="183"/>
      <c r="D13" s="257" t="s">
        <v>14</v>
      </c>
      <c r="E13" s="257"/>
      <c r="F13" s="353" t="s">
        <v>90</v>
      </c>
      <c r="G13" s="203">
        <v>5543.6419432137254</v>
      </c>
      <c r="H13" s="203">
        <v>4397.5893003616793</v>
      </c>
      <c r="I13" s="203">
        <v>4986.3797724112819</v>
      </c>
      <c r="J13" s="203">
        <v>6961.6082311155151</v>
      </c>
      <c r="K13" s="203">
        <v>9223.2757628876934</v>
      </c>
      <c r="L13" s="203">
        <v>7747.562863871457</v>
      </c>
      <c r="M13" s="203">
        <v>10699.13953303854</v>
      </c>
      <c r="N13" s="203">
        <v>68769.378330114094</v>
      </c>
      <c r="O13" s="203">
        <v>81187.232806726301</v>
      </c>
      <c r="P13" s="203">
        <v>95324.935490690914</v>
      </c>
      <c r="CY13" s="109" t="s">
        <v>287</v>
      </c>
      <c r="CZ13" s="109" t="s">
        <v>289</v>
      </c>
      <c r="DC13" s="109" t="s">
        <v>288</v>
      </c>
      <c r="DD13" s="109" t="s">
        <v>290</v>
      </c>
      <c r="DG13" s="109" t="s">
        <v>70</v>
      </c>
      <c r="DH13" s="109" t="s">
        <v>152</v>
      </c>
    </row>
    <row r="14" spans="1:155" ht="24" customHeight="1">
      <c r="A14" s="239">
        <v>6</v>
      </c>
      <c r="B14" s="114" t="str">
        <f>IF('1'!$A$1=1,D14,F14)</f>
        <v>Греція</v>
      </c>
      <c r="C14" s="183"/>
      <c r="D14" s="256" t="s">
        <v>15</v>
      </c>
      <c r="E14" s="257"/>
      <c r="F14" s="353" t="s">
        <v>97</v>
      </c>
      <c r="G14" s="203">
        <v>5210.8623457283747</v>
      </c>
      <c r="H14" s="203">
        <v>5957.5456153080959</v>
      </c>
      <c r="I14" s="203">
        <v>6457.2450979001942</v>
      </c>
      <c r="J14" s="203">
        <v>7329.1408191366772</v>
      </c>
      <c r="K14" s="203">
        <v>7897.3848165618247</v>
      </c>
      <c r="L14" s="203">
        <v>8558.83804439091</v>
      </c>
      <c r="M14" s="203">
        <v>13402.306407209231</v>
      </c>
      <c r="N14" s="203">
        <v>25274.566236827766</v>
      </c>
      <c r="O14" s="203">
        <v>50296.36526629774</v>
      </c>
      <c r="P14" s="203">
        <v>82943.135684910332</v>
      </c>
    </row>
    <row r="15" spans="1:155" ht="22.25" customHeight="1">
      <c r="A15" s="239">
        <v>7</v>
      </c>
      <c r="B15" s="114" t="str">
        <f>IF('1'!$A$1=1,D15,F15)</f>
        <v>Словаччина</v>
      </c>
      <c r="C15" s="183"/>
      <c r="D15" s="257" t="s">
        <v>28</v>
      </c>
      <c r="E15" s="257"/>
      <c r="F15" s="353" t="s">
        <v>93</v>
      </c>
      <c r="G15" s="203">
        <v>7251.6258350789358</v>
      </c>
      <c r="H15" s="203">
        <v>10685.857982422029</v>
      </c>
      <c r="I15" s="203">
        <v>13014.497610895189</v>
      </c>
      <c r="J15" s="203">
        <v>13819.003220098362</v>
      </c>
      <c r="K15" s="203">
        <v>16292.688563201291</v>
      </c>
      <c r="L15" s="203">
        <v>30561.490814744771</v>
      </c>
      <c r="M15" s="203">
        <v>24321.12951014936</v>
      </c>
      <c r="N15" s="203">
        <v>32047.297874931624</v>
      </c>
      <c r="O15" s="203">
        <v>60406.655079713943</v>
      </c>
      <c r="P15" s="203">
        <v>78604.835227595511</v>
      </c>
    </row>
    <row r="16" spans="1:155" ht="24" customHeight="1">
      <c r="A16" s="239">
        <v>8</v>
      </c>
      <c r="B16" s="114" t="str">
        <f>IF('1'!$A$1=1,D16,F16)</f>
        <v>Франція</v>
      </c>
      <c r="C16" s="183"/>
      <c r="D16" s="257" t="s">
        <v>33</v>
      </c>
      <c r="E16" s="257"/>
      <c r="F16" s="353" t="s">
        <v>92</v>
      </c>
      <c r="G16" s="203">
        <v>18778.803452650121</v>
      </c>
      <c r="H16" s="203">
        <v>38271.0233939178</v>
      </c>
      <c r="I16" s="203">
        <v>40582.024445383744</v>
      </c>
      <c r="J16" s="203">
        <v>39099.16521216221</v>
      </c>
      <c r="K16" s="203">
        <v>41653.293435006657</v>
      </c>
      <c r="L16" s="203">
        <v>38616.696469374991</v>
      </c>
      <c r="M16" s="203">
        <v>47188.797159782211</v>
      </c>
      <c r="N16" s="203">
        <v>38624.315115968267</v>
      </c>
      <c r="O16" s="203">
        <v>63640.523071331983</v>
      </c>
      <c r="P16" s="203">
        <v>64438.85984206674</v>
      </c>
      <c r="CY16" s="109" t="s">
        <v>279</v>
      </c>
      <c r="CZ16" s="109" t="s">
        <v>236</v>
      </c>
    </row>
    <row r="17" spans="1:150" ht="24" customHeight="1">
      <c r="A17" s="239">
        <v>9</v>
      </c>
      <c r="B17" s="114" t="str">
        <f>IF('1'!$A$1=1,D17,F17)</f>
        <v>Румунія</v>
      </c>
      <c r="C17" s="183"/>
      <c r="D17" s="257" t="s">
        <v>27</v>
      </c>
      <c r="E17" s="257"/>
      <c r="F17" s="353" t="s">
        <v>88</v>
      </c>
      <c r="G17" s="203">
        <v>6377.4798073016391</v>
      </c>
      <c r="H17" s="203">
        <v>8092.9228751775299</v>
      </c>
      <c r="I17" s="203">
        <v>9608.4066624549105</v>
      </c>
      <c r="J17" s="203">
        <v>10677.925771270908</v>
      </c>
      <c r="K17" s="203">
        <v>13217.963787523415</v>
      </c>
      <c r="L17" s="203">
        <v>14817.130376353361</v>
      </c>
      <c r="M17" s="203">
        <v>17794.184837606688</v>
      </c>
      <c r="N17" s="203">
        <v>48020.578321086155</v>
      </c>
      <c r="O17" s="203">
        <v>54979.946351258026</v>
      </c>
      <c r="P17" s="203">
        <v>62912.816404259363</v>
      </c>
      <c r="CY17" s="311" t="s">
        <v>244</v>
      </c>
      <c r="CZ17" s="109" t="s">
        <v>245</v>
      </c>
    </row>
    <row r="18" spans="1:150" ht="22.25" customHeight="1">
      <c r="A18" s="239">
        <v>10</v>
      </c>
      <c r="B18" s="114" t="str">
        <f>IF('1'!$A$1=1,D18,F18)</f>
        <v>Угорщина</v>
      </c>
      <c r="C18" s="183"/>
      <c r="D18" s="257" t="s">
        <v>31</v>
      </c>
      <c r="E18" s="257"/>
      <c r="F18" s="353" t="s">
        <v>89</v>
      </c>
      <c r="G18" s="203">
        <v>28788.695904253131</v>
      </c>
      <c r="H18" s="203">
        <v>12839.113784496602</v>
      </c>
      <c r="I18" s="203">
        <v>20707.142066367138</v>
      </c>
      <c r="J18" s="203">
        <v>23472.180980706013</v>
      </c>
      <c r="K18" s="203">
        <v>23027.401225960137</v>
      </c>
      <c r="L18" s="203">
        <v>28858.278187866839</v>
      </c>
      <c r="M18" s="203">
        <v>33521.953422203012</v>
      </c>
      <c r="N18" s="203">
        <v>23781.014328367462</v>
      </c>
      <c r="O18" s="203">
        <v>39835.420232797536</v>
      </c>
      <c r="P18" s="203">
        <v>52417.719317568495</v>
      </c>
    </row>
    <row r="19" spans="1:150" ht="27.65" customHeight="1">
      <c r="A19" s="239">
        <v>11</v>
      </c>
      <c r="B19" s="114" t="str">
        <f>IF('1'!$A$1=1,D19,F19)</f>
        <v>Литва</v>
      </c>
      <c r="C19" s="183"/>
      <c r="D19" s="257" t="s">
        <v>20</v>
      </c>
      <c r="E19" s="257"/>
      <c r="F19" s="353" t="s">
        <v>96</v>
      </c>
      <c r="G19" s="203">
        <v>12005.55187498648</v>
      </c>
      <c r="H19" s="203">
        <v>12505.583406560287</v>
      </c>
      <c r="I19" s="203">
        <v>17930.454248061244</v>
      </c>
      <c r="J19" s="203">
        <v>23834.766715019497</v>
      </c>
      <c r="K19" s="203">
        <v>29424.124460351566</v>
      </c>
      <c r="L19" s="203">
        <v>21691.840382128892</v>
      </c>
      <c r="M19" s="203">
        <v>34797.971746842028</v>
      </c>
      <c r="N19" s="203">
        <v>44837.842641008487</v>
      </c>
      <c r="O19" s="203">
        <v>47322.191156282861</v>
      </c>
      <c r="P19" s="203">
        <v>47861.533324501572</v>
      </c>
    </row>
    <row r="20" spans="1:150" ht="23.4" customHeight="1">
      <c r="A20" s="239">
        <v>12</v>
      </c>
      <c r="B20" s="114" t="str">
        <f>IF('1'!$A$1=1,D20,F20)</f>
        <v>Нідерланди</v>
      </c>
      <c r="C20" s="183"/>
      <c r="D20" s="257" t="s">
        <v>23</v>
      </c>
      <c r="E20" s="257"/>
      <c r="F20" s="353" t="s">
        <v>85</v>
      </c>
      <c r="G20" s="203">
        <v>9162.2913083936946</v>
      </c>
      <c r="H20" s="203">
        <v>13330.208117680786</v>
      </c>
      <c r="I20" s="203">
        <v>16581.411977291704</v>
      </c>
      <c r="J20" s="203">
        <v>20578.54586600636</v>
      </c>
      <c r="K20" s="203">
        <v>19192.440169344627</v>
      </c>
      <c r="L20" s="203">
        <v>19641.55253029276</v>
      </c>
      <c r="M20" s="203">
        <v>26690.529823556739</v>
      </c>
      <c r="N20" s="203">
        <v>34986.383156972974</v>
      </c>
      <c r="O20" s="203">
        <v>37133.770149046017</v>
      </c>
      <c r="P20" s="203">
        <v>36088.464230672951</v>
      </c>
      <c r="CY20" s="109" t="s">
        <v>322</v>
      </c>
      <c r="CZ20" s="109" t="s">
        <v>323</v>
      </c>
    </row>
    <row r="21" spans="1:150" ht="25.75" customHeight="1">
      <c r="A21" s="239">
        <v>13</v>
      </c>
      <c r="B21" s="114" t="str">
        <f>IF('1'!$A$1=1,D21,F21)</f>
        <v>Іспанія</v>
      </c>
      <c r="C21" s="183"/>
      <c r="D21" s="323" t="s">
        <v>330</v>
      </c>
      <c r="E21" s="257"/>
      <c r="F21" s="353" t="s">
        <v>86</v>
      </c>
      <c r="G21" s="203">
        <v>9279.343834231724</v>
      </c>
      <c r="H21" s="203">
        <v>12340.108113743127</v>
      </c>
      <c r="I21" s="203">
        <v>14869.236541809922</v>
      </c>
      <c r="J21" s="203">
        <v>16878.611186885701</v>
      </c>
      <c r="K21" s="203">
        <v>21318.474839480888</v>
      </c>
      <c r="L21" s="203">
        <v>19468.514345791638</v>
      </c>
      <c r="M21" s="203">
        <v>26079.246189139769</v>
      </c>
      <c r="N21" s="203">
        <v>22766.329786714949</v>
      </c>
      <c r="O21" s="203">
        <v>31985.950816174303</v>
      </c>
      <c r="P21" s="203">
        <v>33760.34685549292</v>
      </c>
    </row>
    <row r="22" spans="1:150" ht="23.4" customHeight="1">
      <c r="A22" s="239">
        <v>14</v>
      </c>
      <c r="B22" s="114" t="str">
        <f>IF('1'!$A$1=1,D22,F22)</f>
        <v>Швеція</v>
      </c>
      <c r="C22" s="183"/>
      <c r="D22" s="256" t="s">
        <v>36</v>
      </c>
      <c r="E22" s="257"/>
      <c r="F22" s="353" t="s">
        <v>104</v>
      </c>
      <c r="G22" s="203">
        <v>4319.3389773076242</v>
      </c>
      <c r="H22" s="203">
        <v>8938.9521346040219</v>
      </c>
      <c r="I22" s="203">
        <v>11292.596753986447</v>
      </c>
      <c r="J22" s="203">
        <v>12406.420191056361</v>
      </c>
      <c r="K22" s="203">
        <v>12429.368561642246</v>
      </c>
      <c r="L22" s="203">
        <v>11445.321095786294</v>
      </c>
      <c r="M22" s="203">
        <v>19490.303574854996</v>
      </c>
      <c r="N22" s="203">
        <v>16771.36733487359</v>
      </c>
      <c r="O22" s="203">
        <v>27353.968623602428</v>
      </c>
      <c r="P22" s="203">
        <v>27757.65969930121</v>
      </c>
    </row>
    <row r="23" spans="1:150" ht="25.75" customHeight="1">
      <c r="A23" s="239">
        <v>15</v>
      </c>
      <c r="B23" s="114" t="str">
        <f>IF('1'!$A$1=1,D23,F23)</f>
        <v>Бельгія</v>
      </c>
      <c r="C23" s="183"/>
      <c r="D23" s="257" t="s">
        <v>13</v>
      </c>
      <c r="E23" s="257"/>
      <c r="F23" s="353" t="s">
        <v>98</v>
      </c>
      <c r="G23" s="203">
        <v>7524.1189561162646</v>
      </c>
      <c r="H23" s="203">
        <v>10897.698922668722</v>
      </c>
      <c r="I23" s="203">
        <v>13221.464373155415</v>
      </c>
      <c r="J23" s="203">
        <v>14241.625297277362</v>
      </c>
      <c r="K23" s="203">
        <v>13541.075900633336</v>
      </c>
      <c r="L23" s="203">
        <v>13649.584845784386</v>
      </c>
      <c r="M23" s="203">
        <v>19829.807134981893</v>
      </c>
      <c r="N23" s="203">
        <v>17309.972319103708</v>
      </c>
      <c r="O23" s="203">
        <v>23702.274592887763</v>
      </c>
      <c r="P23" s="203">
        <v>26663.38483338476</v>
      </c>
    </row>
    <row r="24" spans="1:150" ht="26.4" customHeight="1">
      <c r="A24" s="239">
        <v>16</v>
      </c>
      <c r="B24" s="114" t="str">
        <f>IF('1'!$A$1=1,D24,F24)</f>
        <v>Австрія</v>
      </c>
      <c r="C24" s="183"/>
      <c r="D24" s="257" t="s">
        <v>12</v>
      </c>
      <c r="E24" s="257"/>
      <c r="F24" s="353" t="s">
        <v>95</v>
      </c>
      <c r="G24" s="203">
        <v>7372.6547329617106</v>
      </c>
      <c r="H24" s="203">
        <v>10868.639348725539</v>
      </c>
      <c r="I24" s="203">
        <v>11589.12577320452</v>
      </c>
      <c r="J24" s="203">
        <v>14896.884344699243</v>
      </c>
      <c r="K24" s="203">
        <v>15490.686565960674</v>
      </c>
      <c r="L24" s="203">
        <v>13908.276046805757</v>
      </c>
      <c r="M24" s="203">
        <v>21810.546676095542</v>
      </c>
      <c r="N24" s="203">
        <v>14495.222614666469</v>
      </c>
      <c r="O24" s="203">
        <v>17798.132942818571</v>
      </c>
      <c r="P24" s="203">
        <v>23336.381615742852</v>
      </c>
    </row>
    <row r="25" spans="1:150" ht="23.4" customHeight="1">
      <c r="A25" s="239">
        <v>17</v>
      </c>
      <c r="B25" s="114" t="str">
        <f>IF('1'!$A$1=1,D25,F25)</f>
        <v>Словенія</v>
      </c>
      <c r="C25" s="183"/>
      <c r="D25" s="256" t="s">
        <v>29</v>
      </c>
      <c r="E25" s="257"/>
      <c r="F25" s="353" t="s">
        <v>109</v>
      </c>
      <c r="G25" s="203">
        <v>2760.5645389408228</v>
      </c>
      <c r="H25" s="203">
        <v>3405.3861090601122</v>
      </c>
      <c r="I25" s="203">
        <v>4505.0618402215187</v>
      </c>
      <c r="J25" s="203">
        <v>5057.2525745668581</v>
      </c>
      <c r="K25" s="203">
        <v>6180.586590083698</v>
      </c>
      <c r="L25" s="203">
        <v>6798.9403820332418</v>
      </c>
      <c r="M25" s="203">
        <v>7748.4991951789652</v>
      </c>
      <c r="N25" s="203">
        <v>7966.7925199446581</v>
      </c>
      <c r="O25" s="203">
        <v>8704.8617478134383</v>
      </c>
      <c r="P25" s="203">
        <v>10551.041027370071</v>
      </c>
    </row>
    <row r="26" spans="1:150" ht="23.4" customHeight="1">
      <c r="A26" s="239">
        <v>18</v>
      </c>
      <c r="B26" s="114" t="str">
        <f>IF('1'!$A$1=1,D26,F26)</f>
        <v>Iрландія</v>
      </c>
      <c r="C26" s="183"/>
      <c r="D26" s="257" t="s">
        <v>9</v>
      </c>
      <c r="E26" s="257"/>
      <c r="F26" s="353" t="s">
        <v>105</v>
      </c>
      <c r="G26" s="203">
        <v>1641.7645505077301</v>
      </c>
      <c r="H26" s="203">
        <v>2156.6255894794958</v>
      </c>
      <c r="I26" s="203">
        <v>3018.7769540956592</v>
      </c>
      <c r="J26" s="203">
        <v>3894.5690904734101</v>
      </c>
      <c r="K26" s="203">
        <v>4361.299332463981</v>
      </c>
      <c r="L26" s="203">
        <v>5631.1171819325609</v>
      </c>
      <c r="M26" s="203">
        <v>6295.0506247859976</v>
      </c>
      <c r="N26" s="203">
        <v>4807.6065598103487</v>
      </c>
      <c r="O26" s="203">
        <v>7170.3921854246109</v>
      </c>
      <c r="P26" s="203">
        <v>9910.4966737058749</v>
      </c>
    </row>
    <row r="27" spans="1:150" ht="22.25" customHeight="1">
      <c r="A27" s="239">
        <v>19</v>
      </c>
      <c r="B27" s="114" t="str">
        <f>IF('1'!$A$1=1,D27,F27)</f>
        <v>Данія</v>
      </c>
      <c r="C27" s="183"/>
      <c r="D27" s="256" t="s">
        <v>16</v>
      </c>
      <c r="E27" s="257"/>
      <c r="F27" s="353" t="s">
        <v>102</v>
      </c>
      <c r="G27" s="203">
        <v>2681.811222398976</v>
      </c>
      <c r="H27" s="203">
        <v>4171.9557118533858</v>
      </c>
      <c r="I27" s="203">
        <v>4591.604542136839</v>
      </c>
      <c r="J27" s="203">
        <v>6815.2784825631825</v>
      </c>
      <c r="K27" s="203">
        <v>6345.9063421795654</v>
      </c>
      <c r="L27" s="203">
        <v>5126.8397816430179</v>
      </c>
      <c r="M27" s="203">
        <v>7305.3689862439114</v>
      </c>
      <c r="N27" s="203">
        <v>6619.9305722501749</v>
      </c>
      <c r="O27" s="203">
        <v>8023.4080848145895</v>
      </c>
      <c r="P27" s="203">
        <v>9526.6972908042444</v>
      </c>
      <c r="ER27" s="109" t="s">
        <v>216</v>
      </c>
      <c r="ET27" s="109" t="s">
        <v>217</v>
      </c>
    </row>
    <row r="28" spans="1:150" ht="24" customHeight="1">
      <c r="A28" s="239">
        <v>20</v>
      </c>
      <c r="B28" s="114" t="str">
        <f>IF('1'!$A$1=1,D28,F28)</f>
        <v>Фінляндія</v>
      </c>
      <c r="C28" s="183"/>
      <c r="D28" s="256" t="s">
        <v>32</v>
      </c>
      <c r="E28" s="257"/>
      <c r="F28" s="353" t="s">
        <v>106</v>
      </c>
      <c r="G28" s="203">
        <v>4533.8027401549698</v>
      </c>
      <c r="H28" s="203">
        <v>5149.367606249637</v>
      </c>
      <c r="I28" s="203">
        <v>5820.987149600066</v>
      </c>
      <c r="J28" s="203">
        <v>7856.7516423621</v>
      </c>
      <c r="K28" s="203">
        <v>6549.0635253550408</v>
      </c>
      <c r="L28" s="203">
        <v>6277.5371021286301</v>
      </c>
      <c r="M28" s="203">
        <v>8005.308483466697</v>
      </c>
      <c r="N28" s="203">
        <v>7627.4537506210454</v>
      </c>
      <c r="O28" s="203">
        <v>10159.380970224245</v>
      </c>
      <c r="P28" s="203">
        <v>9416.2512537624752</v>
      </c>
    </row>
    <row r="29" spans="1:150" ht="24" customHeight="1">
      <c r="A29" s="239">
        <v>21</v>
      </c>
      <c r="B29" s="114" t="str">
        <f>IF('1'!$A$1=1,D29,F29)</f>
        <v>Латвія</v>
      </c>
      <c r="C29" s="183"/>
      <c r="D29" s="256" t="s">
        <v>19</v>
      </c>
      <c r="E29" s="257"/>
      <c r="F29" s="353" t="s">
        <v>100</v>
      </c>
      <c r="G29" s="203">
        <v>1735.3991317484818</v>
      </c>
      <c r="H29" s="203">
        <v>2685.7614482208869</v>
      </c>
      <c r="I29" s="203">
        <v>3639.7898169021983</v>
      </c>
      <c r="J29" s="203">
        <v>3930.7976059084731</v>
      </c>
      <c r="K29" s="203">
        <v>4053.226331525143</v>
      </c>
      <c r="L29" s="203">
        <v>4149.1885071824254</v>
      </c>
      <c r="M29" s="203">
        <v>5328.0272319164433</v>
      </c>
      <c r="N29" s="203">
        <v>7577.2804985621824</v>
      </c>
      <c r="O29" s="203">
        <v>10548.040784845833</v>
      </c>
      <c r="P29" s="203">
        <v>7836.4407965273749</v>
      </c>
    </row>
    <row r="30" spans="1:150" ht="21.65" customHeight="1">
      <c r="A30" s="239">
        <v>22</v>
      </c>
      <c r="B30" s="114" t="str">
        <f>IF('1'!$A$1=1,D30,F30)</f>
        <v>Естонія</v>
      </c>
      <c r="C30" s="183"/>
      <c r="D30" s="256" t="s">
        <v>17</v>
      </c>
      <c r="E30" s="257"/>
      <c r="F30" s="353" t="s">
        <v>101</v>
      </c>
      <c r="G30" s="203">
        <v>1699.5020182157396</v>
      </c>
      <c r="H30" s="203">
        <v>1661.2495788292615</v>
      </c>
      <c r="I30" s="203">
        <v>2146.8840807559982</v>
      </c>
      <c r="J30" s="203">
        <v>2521.0156763728437</v>
      </c>
      <c r="K30" s="203">
        <v>3555.0877115163548</v>
      </c>
      <c r="L30" s="203">
        <v>4765.7495966928218</v>
      </c>
      <c r="M30" s="203">
        <v>4529.9085662151556</v>
      </c>
      <c r="N30" s="203">
        <v>3035.801015246986</v>
      </c>
      <c r="O30" s="203">
        <v>4658.5123821888592</v>
      </c>
      <c r="P30" s="203">
        <v>4858.8582523653167</v>
      </c>
      <c r="ER30" s="109" t="s">
        <v>270</v>
      </c>
      <c r="ET30" s="109" t="s">
        <v>271</v>
      </c>
    </row>
    <row r="31" spans="1:150" ht="21.65" customHeight="1">
      <c r="A31" s="239">
        <v>23</v>
      </c>
      <c r="B31" s="114" t="str">
        <f>IF('1'!$A$1=1,D31,F31)</f>
        <v>Хорватія</v>
      </c>
      <c r="C31" s="183"/>
      <c r="D31" s="257" t="s">
        <v>34</v>
      </c>
      <c r="E31" s="257"/>
      <c r="F31" s="353" t="s">
        <v>107</v>
      </c>
      <c r="G31" s="203">
        <v>333.6276184837069</v>
      </c>
      <c r="H31" s="203">
        <v>756.92806342633162</v>
      </c>
      <c r="I31" s="203">
        <v>816.09548725187665</v>
      </c>
      <c r="J31" s="203">
        <v>1222.3996497813837</v>
      </c>
      <c r="K31" s="203">
        <v>1324.8326059140168</v>
      </c>
      <c r="L31" s="203">
        <v>1419.3640990780027</v>
      </c>
      <c r="M31" s="203">
        <v>1831.6512247483595</v>
      </c>
      <c r="N31" s="203">
        <v>2216.4841940023753</v>
      </c>
      <c r="O31" s="203">
        <v>3006.5666453063695</v>
      </c>
      <c r="P31" s="203">
        <v>4562.3337455838137</v>
      </c>
    </row>
    <row r="32" spans="1:150" ht="22.25" customHeight="1">
      <c r="A32" s="239">
        <v>24</v>
      </c>
      <c r="B32" s="114" t="str">
        <f>IF('1'!$A$1=1,D32,F32)</f>
        <v>Кіпр</v>
      </c>
      <c r="C32" s="183"/>
      <c r="D32" s="256" t="s">
        <v>18</v>
      </c>
      <c r="E32" s="257"/>
      <c r="F32" s="353" t="s">
        <v>103</v>
      </c>
      <c r="G32" s="203">
        <v>371.9691235139</v>
      </c>
      <c r="H32" s="203">
        <v>563.5999172171646</v>
      </c>
      <c r="I32" s="203">
        <v>548.7032131891815</v>
      </c>
      <c r="J32" s="203">
        <v>623.31004214084226</v>
      </c>
      <c r="K32" s="203">
        <v>593.14550243087228</v>
      </c>
      <c r="L32" s="203">
        <v>522.93359596619655</v>
      </c>
      <c r="M32" s="203">
        <v>1024.3658321158423</v>
      </c>
      <c r="N32" s="203">
        <v>495.45184148583178</v>
      </c>
      <c r="O32" s="203">
        <v>1750.6476063986829</v>
      </c>
      <c r="P32" s="203">
        <v>3262.6509231528144</v>
      </c>
    </row>
    <row r="33" spans="1:155" ht="23.4" customHeight="1">
      <c r="A33" s="239">
        <v>25</v>
      </c>
      <c r="B33" s="114" t="str">
        <f>IF('1'!$A$1=1,D33,F33)</f>
        <v>Португалія</v>
      </c>
      <c r="C33" s="183"/>
      <c r="D33" s="256" t="s">
        <v>26</v>
      </c>
      <c r="E33" s="257"/>
      <c r="F33" s="353" t="s">
        <v>99</v>
      </c>
      <c r="G33" s="203">
        <v>725.50467889059848</v>
      </c>
      <c r="H33" s="203">
        <v>913.17471404841649</v>
      </c>
      <c r="I33" s="203">
        <v>1195.8563896619048</v>
      </c>
      <c r="J33" s="203">
        <v>1269.7597027827346</v>
      </c>
      <c r="K33" s="203">
        <v>1614.3632097499587</v>
      </c>
      <c r="L33" s="203">
        <v>1547.1474932968781</v>
      </c>
      <c r="M33" s="203">
        <v>2036.9905529001189</v>
      </c>
      <c r="N33" s="203">
        <v>1701.7749102178489</v>
      </c>
      <c r="O33" s="203">
        <v>2274.6853845186529</v>
      </c>
      <c r="P33" s="203">
        <v>2821.3056630556011</v>
      </c>
    </row>
    <row r="34" spans="1:155" ht="22.25" customHeight="1">
      <c r="A34" s="239">
        <v>26</v>
      </c>
      <c r="B34" s="114" t="str">
        <f>IF('1'!$A$1=1,D34,F34)</f>
        <v>Люксембург</v>
      </c>
      <c r="C34" s="183"/>
      <c r="D34" s="256" t="s">
        <v>21</v>
      </c>
      <c r="E34" s="257"/>
      <c r="F34" s="353" t="s">
        <v>110</v>
      </c>
      <c r="G34" s="203">
        <v>1267.2658536457102</v>
      </c>
      <c r="H34" s="203">
        <v>1557.8687547093718</v>
      </c>
      <c r="I34" s="203">
        <v>1648.2868445867537</v>
      </c>
      <c r="J34" s="203">
        <v>2227.470814308791</v>
      </c>
      <c r="K34" s="203">
        <v>1379.1102904940835</v>
      </c>
      <c r="L34" s="203">
        <v>448.41110527645031</v>
      </c>
      <c r="M34" s="203">
        <v>533.32033737615359</v>
      </c>
      <c r="N34" s="203">
        <v>342.50237403268051</v>
      </c>
      <c r="O34" s="203">
        <v>474.81969199885532</v>
      </c>
      <c r="P34" s="203">
        <v>584.47750971748269</v>
      </c>
    </row>
    <row r="35" spans="1:155" ht="35" customHeight="1">
      <c r="A35" s="240">
        <v>27</v>
      </c>
      <c r="B35" s="241" t="str">
        <f>IF('1'!$A$1=1,D35,F35)</f>
        <v>Мальта</v>
      </c>
      <c r="C35" s="324"/>
      <c r="D35" s="295" t="s">
        <v>22</v>
      </c>
      <c r="E35" s="258"/>
      <c r="F35" s="295" t="s">
        <v>108</v>
      </c>
      <c r="G35" s="203">
        <v>255.27100391956384</v>
      </c>
      <c r="H35" s="203">
        <v>143.07348122115906</v>
      </c>
      <c r="I35" s="203">
        <v>148.82998277304165</v>
      </c>
      <c r="J35" s="203">
        <v>118.07934580819659</v>
      </c>
      <c r="K35" s="203">
        <v>120.64534365750328</v>
      </c>
      <c r="L35" s="203">
        <v>382.06983284427781</v>
      </c>
      <c r="M35" s="203">
        <v>3257.2436846282153</v>
      </c>
      <c r="N35" s="203">
        <v>252.96504830100952</v>
      </c>
      <c r="O35" s="203">
        <v>285.60216444270156</v>
      </c>
      <c r="P35" s="203">
        <v>457.5590723845894</v>
      </c>
      <c r="ER35" s="109" t="s">
        <v>166</v>
      </c>
      <c r="ET35" s="109" t="s">
        <v>167</v>
      </c>
    </row>
    <row r="36" spans="1:155" s="123" customFormat="1" ht="43.75" customHeight="1">
      <c r="A36" s="236"/>
      <c r="B36" s="237" t="str">
        <f>IF('1'!$A$1=1,D36,F36)</f>
        <v>Довідково: Сполучене Королівство Великої Британії та Північної Ірландії</v>
      </c>
      <c r="C36" s="322"/>
      <c r="D36" s="265" t="s">
        <v>224</v>
      </c>
      <c r="E36" s="265"/>
      <c r="F36" s="265" t="s">
        <v>225</v>
      </c>
      <c r="G36" s="208">
        <v>11930.872868016959</v>
      </c>
      <c r="H36" s="208">
        <v>17532.795104592173</v>
      </c>
      <c r="I36" s="208">
        <v>20537.207983384098</v>
      </c>
      <c r="J36" s="208">
        <v>23641.326209083876</v>
      </c>
      <c r="K36" s="208">
        <v>19450.251502245599</v>
      </c>
      <c r="L36" s="208">
        <v>19440.07161612776</v>
      </c>
      <c r="M36" s="208">
        <v>30052.06020270248</v>
      </c>
      <c r="N36" s="208">
        <v>24502.869818073359</v>
      </c>
      <c r="O36" s="208">
        <v>39610.297792274185</v>
      </c>
      <c r="P36" s="208">
        <v>50753.246441270472</v>
      </c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EL36" s="219"/>
      <c r="EM36" s="219"/>
      <c r="EN36" s="219"/>
      <c r="EO36" s="219"/>
      <c r="EP36" s="219"/>
      <c r="EQ36" s="219"/>
      <c r="ER36" s="219" t="s">
        <v>272</v>
      </c>
      <c r="ES36" s="219"/>
      <c r="ET36" s="219" t="s">
        <v>273</v>
      </c>
      <c r="EU36" s="219"/>
      <c r="EV36" s="219"/>
      <c r="EW36" s="219"/>
      <c r="EX36" s="219"/>
      <c r="EY36" s="219"/>
    </row>
    <row r="37" spans="1:155" ht="18" customHeight="1">
      <c r="A37" s="103" t="str">
        <f>IF('1'!$A$1=1,C37,E37)</f>
        <v>*За даними Державної служби статистики України</v>
      </c>
      <c r="B37" s="121"/>
      <c r="C37" s="260" t="s">
        <v>178</v>
      </c>
      <c r="D37" s="266"/>
      <c r="E37" s="267" t="s">
        <v>82</v>
      </c>
      <c r="F37" s="171"/>
      <c r="G37" s="108"/>
      <c r="H37" s="108"/>
      <c r="I37" s="108"/>
      <c r="J37" s="108"/>
      <c r="K37" s="108"/>
      <c r="L37" s="108"/>
      <c r="M37" s="108"/>
      <c r="N37" s="108"/>
    </row>
    <row r="38" spans="1:155" ht="13">
      <c r="A38" s="102" t="str">
        <f>IF('1'!$A$1=1,C38,E38)</f>
        <v>Примітки:</v>
      </c>
      <c r="B38" s="116"/>
      <c r="C38" s="268" t="s">
        <v>183</v>
      </c>
      <c r="D38" s="269"/>
      <c r="E38" s="270" t="s">
        <v>184</v>
      </c>
      <c r="F38" s="118"/>
      <c r="G38" s="108"/>
      <c r="H38" s="108"/>
      <c r="I38" s="108"/>
      <c r="J38" s="108"/>
      <c r="K38" s="108"/>
      <c r="L38" s="108"/>
      <c r="M38" s="108"/>
      <c r="N38" s="108"/>
    </row>
    <row r="39" spans="1:155" s="121" customFormat="1" ht="14.25" customHeight="1">
      <c r="A39" s="133" t="str">
        <f>IF('1'!$A$1=1,C39,E39)</f>
        <v xml:space="preserve">  З 2014 року дані подаються без урахування тимчасово окупованої російською федерацією території України.</v>
      </c>
      <c r="B39" s="122"/>
      <c r="C39" s="261" t="s">
        <v>333</v>
      </c>
      <c r="D39" s="271"/>
      <c r="E39" s="291" t="s">
        <v>332</v>
      </c>
      <c r="F39" s="173"/>
      <c r="G39" s="134"/>
      <c r="H39" s="134"/>
      <c r="I39" s="134"/>
      <c r="J39" s="134"/>
      <c r="K39" s="134"/>
      <c r="L39" s="134"/>
      <c r="M39" s="134"/>
      <c r="N39" s="134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EL39" s="127"/>
      <c r="EM39" s="127"/>
      <c r="EN39" s="127"/>
      <c r="EO39" s="127"/>
      <c r="EP39" s="127"/>
      <c r="EQ39" s="127"/>
      <c r="ER39" s="219" t="s">
        <v>292</v>
      </c>
      <c r="ES39" s="219"/>
      <c r="ET39" s="219" t="s">
        <v>293</v>
      </c>
      <c r="EU39" s="127"/>
      <c r="EV39" s="127"/>
      <c r="EW39" s="127"/>
      <c r="EX39" s="127"/>
      <c r="EY39" s="127"/>
    </row>
    <row r="40" spans="1:155" ht="17.399999999999999" customHeight="1">
      <c r="A40" s="193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262" t="s">
        <v>226</v>
      </c>
      <c r="D40" s="263"/>
      <c r="E40" s="262"/>
      <c r="F40" s="262" t="s">
        <v>227</v>
      </c>
      <c r="G40" s="108"/>
      <c r="H40" s="108"/>
      <c r="I40" s="108"/>
      <c r="J40" s="108"/>
      <c r="K40" s="108"/>
      <c r="L40" s="108"/>
      <c r="M40" s="108"/>
      <c r="N40" s="108"/>
      <c r="ER40" s="219" t="s">
        <v>291</v>
      </c>
      <c r="ES40" s="219"/>
      <c r="ET40" s="219" t="s">
        <v>294</v>
      </c>
    </row>
    <row r="41" spans="1:155" ht="14.5" customHeight="1">
      <c r="A41" s="396" t="str">
        <f>IF('1'!$A$1=1,C41,E41)</f>
        <v xml:space="preserve">  Дані за 2024 рік було скориговано у зв'язку з уточненням звітної інформації.</v>
      </c>
      <c r="C41" s="396" t="s">
        <v>339</v>
      </c>
      <c r="E41" s="397" t="s">
        <v>340</v>
      </c>
      <c r="G41" s="108"/>
      <c r="H41" s="108"/>
      <c r="I41" s="108"/>
      <c r="J41" s="108"/>
      <c r="K41" s="108"/>
      <c r="L41" s="108"/>
      <c r="M41" s="108"/>
      <c r="N41" s="108"/>
      <c r="ER41" s="219"/>
      <c r="ES41" s="219"/>
      <c r="ET41" s="219"/>
    </row>
  </sheetData>
  <mergeCells count="16">
    <mergeCell ref="P5:P6"/>
    <mergeCell ref="O5:O6"/>
    <mergeCell ref="G5:G6"/>
    <mergeCell ref="A5:A6"/>
    <mergeCell ref="B5:B6"/>
    <mergeCell ref="C5:C6"/>
    <mergeCell ref="D5:D6"/>
    <mergeCell ref="E5:E6"/>
    <mergeCell ref="H5:H6"/>
    <mergeCell ref="I5:I6"/>
    <mergeCell ref="J5:J6"/>
    <mergeCell ref="N5:N6"/>
    <mergeCell ref="F5:F6"/>
    <mergeCell ref="K5:K6"/>
    <mergeCell ref="L5:L6"/>
    <mergeCell ref="M5:M6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31496062992125984" header="0.51181102362204722" footer="0.19685039370078741"/>
  <pageSetup paperSize="9" scale="6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U72"/>
  <sheetViews>
    <sheetView zoomScale="70" zoomScaleNormal="70" workbookViewId="0">
      <selection activeCell="S6" sqref="S6:T6"/>
    </sheetView>
  </sheetViews>
  <sheetFormatPr defaultColWidth="8" defaultRowHeight="13" outlineLevelCol="2"/>
  <cols>
    <col min="1" max="1" width="8.6328125" style="151" customWidth="1"/>
    <col min="2" max="2" width="34.54296875" style="135" customWidth="1"/>
    <col min="3" max="3" width="10.90625" style="136" hidden="1" customWidth="1" outlineLevel="2"/>
    <col min="4" max="4" width="31.6328125" style="136" hidden="1" customWidth="1" outlineLevel="2"/>
    <col min="5" max="5" width="8.08984375" style="136" hidden="1" customWidth="1" outlineLevel="2"/>
    <col min="6" max="6" width="35.36328125" style="136" hidden="1" customWidth="1" outlineLevel="2"/>
    <col min="7" max="7" width="11.1796875" style="146" customWidth="1" collapsed="1"/>
    <col min="8" max="14" width="11.1796875" style="146" customWidth="1"/>
    <col min="15" max="16" width="11.1796875" style="152" customWidth="1"/>
    <col min="17" max="46" width="8" style="152" customWidth="1"/>
    <col min="47" max="51" width="8" style="153"/>
    <col min="52" max="59" width="8" style="153" customWidth="1" outlineLevel="1"/>
    <col min="60" max="63" width="8" style="153"/>
    <col min="64" max="64" width="13.08984375" style="153" customWidth="1"/>
    <col min="65" max="65" width="8.54296875" style="153" customWidth="1"/>
    <col min="66" max="77" width="8" style="153"/>
    <col min="78" max="93" width="8" style="152"/>
    <col min="94" max="100" width="8" style="154"/>
    <col min="101" max="101" width="10" style="154" customWidth="1"/>
    <col min="102" max="102" width="12.08984375" style="154" customWidth="1"/>
    <col min="103" max="103" width="8.54296875" style="154" customWidth="1"/>
    <col min="104" max="104" width="12.453125" style="154" customWidth="1"/>
    <col min="105" max="113" width="8" style="154"/>
    <col min="114" max="159" width="8" style="135"/>
    <col min="160" max="162" width="8" style="154"/>
    <col min="163" max="163" width="8" style="154" customWidth="1"/>
    <col min="164" max="164" width="8" style="226"/>
    <col min="165" max="165" width="14.90625" style="226" customWidth="1"/>
    <col min="166" max="166" width="12.6328125" style="226" customWidth="1"/>
    <col min="167" max="167" width="9.54296875" style="226" customWidth="1"/>
    <col min="168" max="168" width="10.36328125" style="154" customWidth="1"/>
    <col min="169" max="170" width="8" style="154"/>
    <col min="171" max="171" width="11.90625" style="154" customWidth="1"/>
    <col min="172" max="177" width="8" style="154"/>
    <col min="178" max="16384" width="8" style="135"/>
  </cols>
  <sheetData>
    <row r="1" spans="1:171">
      <c r="A1" s="101" t="str">
        <f>IF('1'!A1=1,"до змісту","to title")</f>
        <v>до змісту</v>
      </c>
      <c r="S1" s="349"/>
    </row>
    <row r="2" spans="1:171">
      <c r="A2" s="100" t="str">
        <f>IF('1'!$A$1=1,"1.3 Динаміка товарної структури експорту в країни ЄС*","1.3 Dynamics of the Commodity Composition of Exports to EU countries*")</f>
        <v>1.3 Динаміка товарної структури експорту в країни ЄС*</v>
      </c>
      <c r="B2" s="100"/>
      <c r="C2" s="138"/>
      <c r="D2" s="138"/>
      <c r="E2" s="138"/>
      <c r="F2" s="138"/>
      <c r="G2" s="139"/>
      <c r="H2" s="139"/>
      <c r="I2" s="139"/>
      <c r="J2" s="139"/>
      <c r="K2" s="139"/>
      <c r="L2" s="139"/>
      <c r="M2" s="139"/>
      <c r="N2" s="139"/>
    </row>
    <row r="3" spans="1:171">
      <c r="A3" s="137" t="str">
        <f>IF('1'!A1=1,"(відповідно дл КПБ6)","(according to BPM6 methodology)" )</f>
        <v>(відповідно дл КПБ6)</v>
      </c>
      <c r="B3" s="100"/>
      <c r="C3" s="138"/>
      <c r="D3" s="138"/>
      <c r="E3" s="138"/>
      <c r="F3" s="138"/>
      <c r="G3" s="139"/>
      <c r="H3" s="139"/>
      <c r="I3" s="139"/>
      <c r="J3" s="139"/>
      <c r="K3" s="139"/>
      <c r="L3" s="139"/>
      <c r="M3" s="139"/>
      <c r="N3" s="139"/>
    </row>
    <row r="4" spans="1:171">
      <c r="A4" s="294" t="str">
        <f>IF('1'!$A$1=1," Млн грн","UAH mln")</f>
        <v xml:space="preserve"> Млн грн</v>
      </c>
      <c r="B4" s="100"/>
      <c r="C4" s="138"/>
      <c r="D4" s="138"/>
      <c r="E4" s="138"/>
      <c r="F4" s="138"/>
      <c r="G4" s="139"/>
      <c r="H4" s="139"/>
      <c r="I4" s="139"/>
      <c r="J4" s="139"/>
      <c r="K4" s="139"/>
      <c r="L4" s="139"/>
      <c r="M4" s="139"/>
      <c r="N4" s="139"/>
    </row>
    <row r="5" spans="1:171" ht="18" customHeight="1">
      <c r="A5" s="382" t="str">
        <f>IF('1'!A1=1,C5,E5)</f>
        <v>Код згідно з УКТЗЕД</v>
      </c>
      <c r="B5" s="384" t="str">
        <f>IF('1'!A1=1,D5,F5)</f>
        <v>Найменування груп товарів</v>
      </c>
      <c r="C5" s="386" t="s">
        <v>67</v>
      </c>
      <c r="D5" s="388" t="s">
        <v>0</v>
      </c>
      <c r="E5" s="388" t="s">
        <v>137</v>
      </c>
      <c r="F5" s="390" t="s">
        <v>135</v>
      </c>
      <c r="G5" s="378">
        <v>2015</v>
      </c>
      <c r="H5" s="378">
        <v>2016</v>
      </c>
      <c r="I5" s="378">
        <v>2017</v>
      </c>
      <c r="J5" s="378">
        <v>2018</v>
      </c>
      <c r="K5" s="378">
        <v>2019</v>
      </c>
      <c r="L5" s="378">
        <v>2020</v>
      </c>
      <c r="M5" s="392">
        <v>2021</v>
      </c>
      <c r="N5" s="378">
        <v>2022</v>
      </c>
      <c r="O5" s="356" t="s">
        <v>327</v>
      </c>
      <c r="P5" s="354" t="s">
        <v>336</v>
      </c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09"/>
      <c r="AS5" s="309"/>
      <c r="AT5" s="309"/>
      <c r="AU5" s="164" t="s">
        <v>320</v>
      </c>
      <c r="AV5" s="167"/>
      <c r="AW5" s="167"/>
      <c r="AX5" s="167"/>
      <c r="AY5" s="167"/>
      <c r="AZ5" s="167"/>
      <c r="BA5" s="164" t="s">
        <v>321</v>
      </c>
      <c r="BB5" s="167"/>
      <c r="BC5" s="167"/>
      <c r="BD5" s="167"/>
      <c r="BE5" s="167"/>
      <c r="BF5" s="167"/>
    </row>
    <row r="6" spans="1:171" ht="33.65" customHeight="1">
      <c r="A6" s="383"/>
      <c r="B6" s="385"/>
      <c r="C6" s="387"/>
      <c r="D6" s="389"/>
      <c r="E6" s="389"/>
      <c r="F6" s="391" t="s">
        <v>136</v>
      </c>
      <c r="G6" s="379"/>
      <c r="H6" s="379"/>
      <c r="I6" s="379"/>
      <c r="J6" s="379"/>
      <c r="K6" s="379"/>
      <c r="L6" s="379"/>
      <c r="M6" s="393"/>
      <c r="N6" s="379"/>
      <c r="O6" s="357"/>
      <c r="P6" s="355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09"/>
      <c r="AS6" s="309"/>
      <c r="AT6" s="309"/>
    </row>
    <row r="7" spans="1:171" ht="23" customHeight="1">
      <c r="A7" s="339"/>
      <c r="B7" s="194" t="str">
        <f>IF('1'!$A$1=1,D7,F7)</f>
        <v>ЄС 27 **</v>
      </c>
      <c r="C7" s="334"/>
      <c r="D7" s="333" t="s">
        <v>188</v>
      </c>
      <c r="E7" s="335"/>
      <c r="F7" s="336" t="s">
        <v>200</v>
      </c>
      <c r="G7" s="200">
        <v>222136.80620169485</v>
      </c>
      <c r="H7" s="200">
        <v>266513.39743895421</v>
      </c>
      <c r="I7" s="200">
        <v>363727.21559699473</v>
      </c>
      <c r="J7" s="200">
        <v>430024.23169413448</v>
      </c>
      <c r="K7" s="199">
        <v>427529.65396120341</v>
      </c>
      <c r="L7" s="199">
        <v>394849.70274006447</v>
      </c>
      <c r="M7" s="199">
        <v>622106.85201823944</v>
      </c>
      <c r="N7" s="199">
        <v>809599.35435609845</v>
      </c>
      <c r="O7" s="199">
        <v>801993.15213297424</v>
      </c>
      <c r="P7" s="199">
        <v>889520.21963764681</v>
      </c>
    </row>
    <row r="8" spans="1:171" ht="33.75" customHeight="1">
      <c r="A8" s="140"/>
      <c r="B8" s="141" t="str">
        <f>IF('1'!A1=1,D8,F8)</f>
        <v>Продовольчі товари та сировина для їх виробництва</v>
      </c>
      <c r="C8" s="282"/>
      <c r="D8" s="282" t="s">
        <v>1</v>
      </c>
      <c r="E8" s="282"/>
      <c r="F8" s="282" t="s">
        <v>113</v>
      </c>
      <c r="G8" s="201">
        <v>86167.070224530646</v>
      </c>
      <c r="H8" s="201">
        <v>102525.89617311928</v>
      </c>
      <c r="I8" s="201">
        <v>144860.00977644135</v>
      </c>
      <c r="J8" s="201">
        <v>161309.64760152332</v>
      </c>
      <c r="K8" s="197">
        <v>180645.37016769062</v>
      </c>
      <c r="L8" s="197">
        <v>165442.27364792695</v>
      </c>
      <c r="M8" s="197">
        <v>207798.30801382707</v>
      </c>
      <c r="N8" s="197">
        <v>430606.93230007793</v>
      </c>
      <c r="O8" s="197">
        <v>457135.00425378431</v>
      </c>
      <c r="P8" s="197">
        <v>515068.33903228131</v>
      </c>
      <c r="BK8" s="248" t="s">
        <v>295</v>
      </c>
      <c r="BL8" s="248" t="s">
        <v>308</v>
      </c>
      <c r="BM8" s="248"/>
    </row>
    <row r="9" spans="1:171" ht="24.65" customHeight="1">
      <c r="A9" s="222">
        <v>10</v>
      </c>
      <c r="B9" s="143" t="str">
        <f>IF('1'!A1=1,D9,F9)</f>
        <v>зернові культури</v>
      </c>
      <c r="C9" s="278">
        <v>10</v>
      </c>
      <c r="D9" s="325" t="s">
        <v>37</v>
      </c>
      <c r="E9" s="278">
        <v>10</v>
      </c>
      <c r="F9" s="325" t="s">
        <v>114</v>
      </c>
      <c r="G9" s="202">
        <v>35207.513088947388</v>
      </c>
      <c r="H9" s="202">
        <v>32068.026129635669</v>
      </c>
      <c r="I9" s="202">
        <v>44282.352150998791</v>
      </c>
      <c r="J9" s="202">
        <v>58653.265232623307</v>
      </c>
      <c r="K9" s="196">
        <v>64851.581067695734</v>
      </c>
      <c r="L9" s="196">
        <v>44407.450125563519</v>
      </c>
      <c r="M9" s="196">
        <v>52848.472075363141</v>
      </c>
      <c r="N9" s="196">
        <v>156523.78231485951</v>
      </c>
      <c r="O9" s="196">
        <v>167384.52612649708</v>
      </c>
      <c r="P9" s="196">
        <v>156798.48717320431</v>
      </c>
      <c r="BK9" s="248" t="s">
        <v>296</v>
      </c>
      <c r="BL9" s="248" t="s">
        <v>309</v>
      </c>
      <c r="BM9" s="248"/>
      <c r="CQ9" s="247"/>
      <c r="CS9" s="109" t="s">
        <v>247</v>
      </c>
      <c r="CT9" s="109" t="s">
        <v>246</v>
      </c>
      <c r="CU9" s="109"/>
    </row>
    <row r="10" spans="1:171" ht="31.25" customHeight="1">
      <c r="A10" s="205">
        <v>1001</v>
      </c>
      <c r="B10" s="206" t="str">
        <f>IF('1'!$A$1=1,D10,F10)</f>
        <v>пшениця</v>
      </c>
      <c r="C10" s="287">
        <v>1001</v>
      </c>
      <c r="D10" s="326" t="s">
        <v>189</v>
      </c>
      <c r="E10" s="287">
        <v>1001</v>
      </c>
      <c r="F10" s="325" t="s">
        <v>207</v>
      </c>
      <c r="G10" s="202">
        <v>6296.4350595453052</v>
      </c>
      <c r="H10" s="202">
        <v>4857.9215110968335</v>
      </c>
      <c r="I10" s="202">
        <v>5618.9547827786546</v>
      </c>
      <c r="J10" s="202">
        <v>6836.4319414163419</v>
      </c>
      <c r="K10" s="196">
        <v>2835.8172577726382</v>
      </c>
      <c r="L10" s="196">
        <v>3826.0819899641974</v>
      </c>
      <c r="M10" s="196">
        <v>2583.537374574008</v>
      </c>
      <c r="N10" s="196">
        <v>33087.684578402099</v>
      </c>
      <c r="O10" s="196">
        <v>53391.351919799235</v>
      </c>
      <c r="P10" s="196">
        <v>51396.952822286992</v>
      </c>
      <c r="BK10" s="312" t="s">
        <v>297</v>
      </c>
      <c r="BL10" s="312" t="s">
        <v>310</v>
      </c>
      <c r="BM10" s="248"/>
      <c r="CQ10" s="247"/>
      <c r="CS10" s="109" t="s">
        <v>263</v>
      </c>
      <c r="CT10" s="109" t="s">
        <v>264</v>
      </c>
      <c r="CU10" s="109"/>
    </row>
    <row r="11" spans="1:171" ht="27" customHeight="1">
      <c r="A11" s="205">
        <v>1005</v>
      </c>
      <c r="B11" s="206" t="str">
        <f>IF('1'!$A$1=1,D11,F11)</f>
        <v>кукурудза</v>
      </c>
      <c r="C11" s="287">
        <v>1005</v>
      </c>
      <c r="D11" s="326" t="s">
        <v>190</v>
      </c>
      <c r="E11" s="287">
        <v>1005</v>
      </c>
      <c r="F11" s="325" t="s">
        <v>269</v>
      </c>
      <c r="G11" s="202">
        <v>27705.798424007495</v>
      </c>
      <c r="H11" s="202">
        <v>25673.571315425907</v>
      </c>
      <c r="I11" s="202">
        <v>36775.561828298145</v>
      </c>
      <c r="J11" s="202">
        <v>50365.73800003597</v>
      </c>
      <c r="K11" s="196">
        <v>59456.706599771445</v>
      </c>
      <c r="L11" s="196">
        <v>39411.078597691943</v>
      </c>
      <c r="M11" s="196">
        <v>48445.831170399295</v>
      </c>
      <c r="N11" s="196">
        <v>114538.32495563204</v>
      </c>
      <c r="O11" s="196">
        <v>107345.58963103782</v>
      </c>
      <c r="P11" s="196">
        <v>99939.663397676079</v>
      </c>
      <c r="BK11" s="313" t="s">
        <v>298</v>
      </c>
      <c r="BL11" s="313" t="s">
        <v>311</v>
      </c>
      <c r="BM11" s="248"/>
      <c r="CQ11" s="247"/>
      <c r="CS11" s="109" t="s">
        <v>181</v>
      </c>
      <c r="CT11" s="109" t="s">
        <v>182</v>
      </c>
      <c r="CU11" s="109"/>
      <c r="FK11" s="115" t="s">
        <v>228</v>
      </c>
      <c r="FL11" s="132" t="s">
        <v>229</v>
      </c>
    </row>
    <row r="12" spans="1:171" ht="24.75" customHeight="1">
      <c r="A12" s="223">
        <v>12</v>
      </c>
      <c r="B12" s="195" t="str">
        <f>IF('1'!A1=1,D12,F12)</f>
        <v xml:space="preserve">насіння і плоди олійних рослин </v>
      </c>
      <c r="C12" s="278">
        <v>12</v>
      </c>
      <c r="D12" s="283" t="s">
        <v>38</v>
      </c>
      <c r="E12" s="278">
        <v>12</v>
      </c>
      <c r="F12" s="283" t="s">
        <v>115</v>
      </c>
      <c r="G12" s="202">
        <v>14019.660859017333</v>
      </c>
      <c r="H12" s="202">
        <v>15584.244029492285</v>
      </c>
      <c r="I12" s="202">
        <v>28996.575656726964</v>
      </c>
      <c r="J12" s="202">
        <v>32072.508912595134</v>
      </c>
      <c r="K12" s="196">
        <v>38504.850906756386</v>
      </c>
      <c r="L12" s="196">
        <v>31602.641885390778</v>
      </c>
      <c r="M12" s="196">
        <v>39590.248434990994</v>
      </c>
      <c r="N12" s="196">
        <v>100358.9088826652</v>
      </c>
      <c r="O12" s="196">
        <v>71043.053560357395</v>
      </c>
      <c r="P12" s="196">
        <v>97536.260477059725</v>
      </c>
      <c r="BK12" s="248" t="s">
        <v>299</v>
      </c>
      <c r="BL12" s="248" t="s">
        <v>312</v>
      </c>
      <c r="BM12" s="248"/>
      <c r="CQ12" s="247"/>
      <c r="FK12" s="115" t="s">
        <v>232</v>
      </c>
      <c r="FL12" s="132" t="s">
        <v>233</v>
      </c>
    </row>
    <row r="13" spans="1:171" ht="25.25" customHeight="1">
      <c r="A13" s="205">
        <v>1201</v>
      </c>
      <c r="B13" s="195" t="str">
        <f>IF('1'!$A$1=1,D13,F13)</f>
        <v>соєві боби</v>
      </c>
      <c r="C13" s="287">
        <v>1201</v>
      </c>
      <c r="D13" s="284" t="s">
        <v>191</v>
      </c>
      <c r="E13" s="287">
        <v>1201</v>
      </c>
      <c r="F13" s="283" t="s">
        <v>208</v>
      </c>
      <c r="G13" s="202">
        <v>2791.4070751021727</v>
      </c>
      <c r="H13" s="202">
        <v>3633.4547107406092</v>
      </c>
      <c r="I13" s="202">
        <v>8308.8507331579349</v>
      </c>
      <c r="J13" s="202">
        <v>5434.9767100614699</v>
      </c>
      <c r="K13" s="196">
        <v>6338.1793759017619</v>
      </c>
      <c r="L13" s="196">
        <v>5316.5837267139332</v>
      </c>
      <c r="M13" s="196">
        <v>6570.9178550445286</v>
      </c>
      <c r="N13" s="196">
        <v>15752.638668054904</v>
      </c>
      <c r="O13" s="196">
        <v>20842.728072425725</v>
      </c>
      <c r="P13" s="196">
        <v>23141.276023631683</v>
      </c>
      <c r="BK13" s="248" t="s">
        <v>287</v>
      </c>
      <c r="BL13" s="248" t="s">
        <v>289</v>
      </c>
      <c r="BM13" s="248"/>
      <c r="CQ13" s="247"/>
      <c r="CS13" s="109" t="s">
        <v>248</v>
      </c>
      <c r="CT13" s="109" t="s">
        <v>249</v>
      </c>
      <c r="CU13" s="109"/>
      <c r="CW13" s="228" t="s">
        <v>252</v>
      </c>
      <c r="CX13" s="228" t="s">
        <v>254</v>
      </c>
      <c r="CY13" s="250" t="s">
        <v>253</v>
      </c>
      <c r="CZ13" s="228" t="s">
        <v>255</v>
      </c>
    </row>
    <row r="14" spans="1:171" ht="25.5" customHeight="1">
      <c r="A14" s="205">
        <v>1205</v>
      </c>
      <c r="B14" s="195" t="str">
        <f>IF('1'!$A$1=1,D14,F14)</f>
        <v>насіння свиріпи або ріпаку</v>
      </c>
      <c r="C14" s="287">
        <v>1205</v>
      </c>
      <c r="D14" s="284" t="s">
        <v>192</v>
      </c>
      <c r="E14" s="287">
        <v>1205</v>
      </c>
      <c r="F14" s="283" t="s">
        <v>209</v>
      </c>
      <c r="G14" s="202">
        <v>9742.3575988446482</v>
      </c>
      <c r="H14" s="202">
        <v>9329.4112975759963</v>
      </c>
      <c r="I14" s="202">
        <v>18895.183159253684</v>
      </c>
      <c r="J14" s="202">
        <v>24751.173584223157</v>
      </c>
      <c r="K14" s="196">
        <v>30378.223514260673</v>
      </c>
      <c r="L14" s="196">
        <v>23404.182178677533</v>
      </c>
      <c r="M14" s="196">
        <v>30598.630489877392</v>
      </c>
      <c r="N14" s="196">
        <v>49633.282166357167</v>
      </c>
      <c r="O14" s="196">
        <v>39362.193003462897</v>
      </c>
      <c r="P14" s="196">
        <v>67445.787494150369</v>
      </c>
      <c r="BK14" s="248" t="s">
        <v>300</v>
      </c>
      <c r="BL14" s="248" t="s">
        <v>313</v>
      </c>
      <c r="BM14" s="248"/>
      <c r="CQ14" s="247"/>
      <c r="CS14" s="109" t="s">
        <v>261</v>
      </c>
      <c r="CT14" s="109" t="s">
        <v>262</v>
      </c>
      <c r="CU14" s="109"/>
      <c r="CW14" s="228" t="s">
        <v>256</v>
      </c>
      <c r="CX14" s="228" t="s">
        <v>258</v>
      </c>
      <c r="CY14" s="228" t="s">
        <v>257</v>
      </c>
      <c r="CZ14" s="228" t="s">
        <v>259</v>
      </c>
      <c r="FH14" s="228" t="s">
        <v>219</v>
      </c>
      <c r="FI14" s="228" t="s">
        <v>222</v>
      </c>
      <c r="FN14" s="115" t="s">
        <v>242</v>
      </c>
      <c r="FO14" s="132" t="s">
        <v>243</v>
      </c>
    </row>
    <row r="15" spans="1:171" ht="30" customHeight="1">
      <c r="A15" s="205">
        <v>1206</v>
      </c>
      <c r="B15" s="195" t="str">
        <f>IF('1'!$A$1=1,D15,F15)</f>
        <v>насiння соняшнику, подрiбнене або неподрiбнене</v>
      </c>
      <c r="C15" s="284">
        <v>1206</v>
      </c>
      <c r="D15" s="284" t="s">
        <v>237</v>
      </c>
      <c r="E15" s="287">
        <v>1206</v>
      </c>
      <c r="F15" s="284" t="s">
        <v>238</v>
      </c>
      <c r="G15" s="202">
        <v>342.69251021085927</v>
      </c>
      <c r="H15" s="202">
        <v>1315.6899964649585</v>
      </c>
      <c r="I15" s="202">
        <v>460.62678576806871</v>
      </c>
      <c r="J15" s="202">
        <v>378.07667260956873</v>
      </c>
      <c r="K15" s="196">
        <v>368.82472593410557</v>
      </c>
      <c r="L15" s="196">
        <v>1328.4486343903216</v>
      </c>
      <c r="M15" s="196">
        <v>410.79001940661772</v>
      </c>
      <c r="N15" s="196">
        <v>32399.627260241348</v>
      </c>
      <c r="O15" s="196">
        <v>8132.111542334299</v>
      </c>
      <c r="P15" s="196">
        <v>2062.6614507406762</v>
      </c>
      <c r="BK15" s="248" t="s">
        <v>301</v>
      </c>
      <c r="BL15" s="248" t="s">
        <v>314</v>
      </c>
      <c r="BM15" s="248"/>
      <c r="CS15" s="109" t="s">
        <v>250</v>
      </c>
      <c r="CT15" s="109" t="s">
        <v>251</v>
      </c>
      <c r="CU15" s="109"/>
      <c r="FH15" s="228"/>
      <c r="FI15" s="228"/>
      <c r="FK15" s="115" t="s">
        <v>216</v>
      </c>
      <c r="FL15" s="132" t="s">
        <v>217</v>
      </c>
    </row>
    <row r="16" spans="1:171" ht="28.75" customHeight="1">
      <c r="A16" s="223">
        <v>15</v>
      </c>
      <c r="B16" s="195" t="str">
        <f>IF('1'!A1=1,D16,F16)</f>
        <v>жири та олія тваринного або рослинного походження</v>
      </c>
      <c r="C16" s="278">
        <v>15</v>
      </c>
      <c r="D16" s="283" t="s">
        <v>56</v>
      </c>
      <c r="E16" s="278">
        <v>15</v>
      </c>
      <c r="F16" s="283" t="s">
        <v>116</v>
      </c>
      <c r="G16" s="202">
        <v>13731.246918720604</v>
      </c>
      <c r="H16" s="202">
        <v>29330.171161255428</v>
      </c>
      <c r="I16" s="202">
        <v>36843.343826198674</v>
      </c>
      <c r="J16" s="202">
        <v>28830.91088062312</v>
      </c>
      <c r="K16" s="196">
        <v>37711.187848909074</v>
      </c>
      <c r="L16" s="196">
        <v>46956.671255614434</v>
      </c>
      <c r="M16" s="196">
        <v>64218.039745161368</v>
      </c>
      <c r="N16" s="196">
        <v>99469.616996316821</v>
      </c>
      <c r="O16" s="196">
        <v>109072.54379494686</v>
      </c>
      <c r="P16" s="196">
        <v>134991.9795599996</v>
      </c>
      <c r="BK16" s="248" t="s">
        <v>302</v>
      </c>
      <c r="BL16" s="248" t="s">
        <v>315</v>
      </c>
      <c r="BM16" s="248"/>
      <c r="FK16" s="115" t="s">
        <v>69</v>
      </c>
      <c r="FL16" s="132" t="s">
        <v>260</v>
      </c>
    </row>
    <row r="17" spans="1:168" ht="22.25" customHeight="1">
      <c r="A17" s="205">
        <v>1512</v>
      </c>
      <c r="B17" s="195" t="str">
        <f>IF('1'!$A$1=1,D17,F17)</f>
        <v>олія соняшникова та інш.</v>
      </c>
      <c r="C17" s="287">
        <v>1512</v>
      </c>
      <c r="D17" s="284" t="s">
        <v>193</v>
      </c>
      <c r="E17" s="287">
        <v>1512</v>
      </c>
      <c r="F17" s="283" t="s">
        <v>210</v>
      </c>
      <c r="G17" s="202">
        <v>11365.66378417968</v>
      </c>
      <c r="H17" s="202">
        <v>26077.389504165883</v>
      </c>
      <c r="I17" s="202">
        <v>33135.668191584758</v>
      </c>
      <c r="J17" s="202">
        <v>25082.076246780944</v>
      </c>
      <c r="K17" s="196">
        <v>33572.042557931512</v>
      </c>
      <c r="L17" s="196">
        <v>41315.478819937758</v>
      </c>
      <c r="M17" s="196">
        <v>52015.848577012235</v>
      </c>
      <c r="N17" s="196">
        <v>86404.88218806246</v>
      </c>
      <c r="O17" s="196">
        <v>93212.90073753921</v>
      </c>
      <c r="P17" s="196">
        <v>115047.52486898407</v>
      </c>
      <c r="BK17" s="248" t="s">
        <v>300</v>
      </c>
      <c r="BL17" s="248" t="s">
        <v>175</v>
      </c>
      <c r="BM17" s="248"/>
    </row>
    <row r="18" spans="1:168" ht="27" customHeight="1">
      <c r="A18" s="222">
        <v>20</v>
      </c>
      <c r="B18" s="144" t="str">
        <f>IF('1'!A1=1,D18,F18)</f>
        <v xml:space="preserve">продукти переробки овочів, плодів </v>
      </c>
      <c r="C18" s="278">
        <v>20</v>
      </c>
      <c r="D18" s="283" t="s">
        <v>65</v>
      </c>
      <c r="E18" s="278">
        <v>20</v>
      </c>
      <c r="F18" s="283" t="s">
        <v>117</v>
      </c>
      <c r="G18" s="202">
        <v>2487.0512581154826</v>
      </c>
      <c r="H18" s="202">
        <v>1988.6841697947</v>
      </c>
      <c r="I18" s="202">
        <v>2892.7848636321792</v>
      </c>
      <c r="J18" s="202">
        <v>2606.1877150857708</v>
      </c>
      <c r="K18" s="196">
        <v>2279.9794405647772</v>
      </c>
      <c r="L18" s="196">
        <v>2758.9863775018503</v>
      </c>
      <c r="M18" s="196">
        <v>2393.6616877199572</v>
      </c>
      <c r="N18" s="196">
        <v>3844.501142623224</v>
      </c>
      <c r="O18" s="196">
        <v>4227.2461176318047</v>
      </c>
      <c r="P18" s="196">
        <v>9469.6879811498256</v>
      </c>
      <c r="BK18" s="248" t="s">
        <v>303</v>
      </c>
      <c r="BL18" s="248" t="s">
        <v>316</v>
      </c>
      <c r="BM18" s="248"/>
      <c r="FK18" s="115" t="s">
        <v>265</v>
      </c>
      <c r="FL18" s="132" t="s">
        <v>267</v>
      </c>
    </row>
    <row r="19" spans="1:168" ht="28.5" customHeight="1">
      <c r="A19" s="222">
        <v>23</v>
      </c>
      <c r="B19" s="144" t="str">
        <f>IF('1'!A1=1,D19,F19)</f>
        <v>залишки і відходи харчової промисловості</v>
      </c>
      <c r="C19" s="327">
        <v>23</v>
      </c>
      <c r="D19" s="328" t="s">
        <v>39</v>
      </c>
      <c r="E19" s="327">
        <v>23</v>
      </c>
      <c r="F19" s="328" t="s">
        <v>118</v>
      </c>
      <c r="G19" s="202">
        <v>10071.132082124104</v>
      </c>
      <c r="H19" s="202">
        <v>10759.987281717251</v>
      </c>
      <c r="I19" s="202">
        <v>12692.493111626849</v>
      </c>
      <c r="J19" s="202">
        <v>13683.766296994178</v>
      </c>
      <c r="K19" s="196">
        <v>13126.52097657611</v>
      </c>
      <c r="L19" s="196">
        <v>12366.095935430007</v>
      </c>
      <c r="M19" s="196">
        <v>12960.095150496752</v>
      </c>
      <c r="N19" s="196">
        <v>16685.228582561565</v>
      </c>
      <c r="O19" s="196">
        <v>29297.524853421437</v>
      </c>
      <c r="P19" s="196">
        <v>32747.719274985084</v>
      </c>
      <c r="BK19" s="248" t="s">
        <v>304</v>
      </c>
      <c r="BL19" s="248" t="s">
        <v>317</v>
      </c>
      <c r="BM19" s="248"/>
      <c r="FK19" s="115" t="s">
        <v>266</v>
      </c>
      <c r="FL19" s="132" t="s">
        <v>268</v>
      </c>
    </row>
    <row r="20" spans="1:168" ht="23.25" customHeight="1">
      <c r="A20" s="140"/>
      <c r="B20" s="141" t="str">
        <f>IF('1'!A1=1,D20,F20)</f>
        <v>Мінеральні продукти</v>
      </c>
      <c r="C20" s="329"/>
      <c r="D20" s="329" t="s">
        <v>2</v>
      </c>
      <c r="E20" s="329"/>
      <c r="F20" s="329" t="s">
        <v>119</v>
      </c>
      <c r="G20" s="201">
        <v>27899.262588847909</v>
      </c>
      <c r="H20" s="201">
        <v>33033.559088777401</v>
      </c>
      <c r="I20" s="201">
        <v>54868.27363119043</v>
      </c>
      <c r="J20" s="201">
        <v>66625.705052054982</v>
      </c>
      <c r="K20" s="197">
        <v>62625.371635132964</v>
      </c>
      <c r="L20" s="197">
        <v>50410.421425156499</v>
      </c>
      <c r="M20" s="197">
        <v>97409.596035993542</v>
      </c>
      <c r="N20" s="197">
        <v>104377.9104923649</v>
      </c>
      <c r="O20" s="197">
        <v>70894.660012677268</v>
      </c>
      <c r="P20" s="197">
        <v>71651.769303818903</v>
      </c>
      <c r="BK20" s="248" t="s">
        <v>305</v>
      </c>
      <c r="BL20" s="248" t="s">
        <v>318</v>
      </c>
      <c r="BM20" s="248"/>
    </row>
    <row r="21" spans="1:168" ht="18" customHeight="1">
      <c r="A21" s="207">
        <v>2601</v>
      </c>
      <c r="B21" s="143" t="str">
        <f>IF('1'!A1=1,D21,F21)</f>
        <v>руди та концентрати залізні</v>
      </c>
      <c r="C21" s="327">
        <v>2601</v>
      </c>
      <c r="D21" s="330" t="s">
        <v>40</v>
      </c>
      <c r="E21" s="327">
        <v>2601</v>
      </c>
      <c r="F21" s="330" t="s">
        <v>120</v>
      </c>
      <c r="G21" s="202">
        <v>19757.164610865519</v>
      </c>
      <c r="H21" s="202">
        <v>23751.272714681894</v>
      </c>
      <c r="I21" s="202">
        <v>39713.592474966194</v>
      </c>
      <c r="J21" s="202">
        <v>47561.991565074553</v>
      </c>
      <c r="K21" s="196">
        <v>44384.207127352784</v>
      </c>
      <c r="L21" s="196">
        <v>37907.483386519627</v>
      </c>
      <c r="M21" s="196">
        <v>80519.559332594887</v>
      </c>
      <c r="N21" s="196">
        <v>70071.329902446523</v>
      </c>
      <c r="O21" s="196">
        <v>58791.346622936115</v>
      </c>
      <c r="P21" s="196">
        <v>63161.116316437117</v>
      </c>
      <c r="BK21" s="248" t="s">
        <v>306</v>
      </c>
      <c r="BL21" s="248" t="s">
        <v>319</v>
      </c>
    </row>
    <row r="22" spans="1:168" ht="27" customHeight="1">
      <c r="A22" s="217">
        <v>2701</v>
      </c>
      <c r="B22" s="144" t="str">
        <f>IF('1'!A1=1,D22,F22)</f>
        <v>вугілля кам'яне, антрацит, брикети</v>
      </c>
      <c r="C22" s="327">
        <v>2701</v>
      </c>
      <c r="D22" s="328" t="s">
        <v>57</v>
      </c>
      <c r="E22" s="327">
        <v>2701</v>
      </c>
      <c r="F22" s="328" t="s">
        <v>121</v>
      </c>
      <c r="G22" s="202">
        <v>964.0556257593073</v>
      </c>
      <c r="H22" s="202">
        <v>726.93971663418756</v>
      </c>
      <c r="I22" s="202">
        <v>1176.0797832577414</v>
      </c>
      <c r="J22" s="202">
        <v>94</v>
      </c>
      <c r="K22" s="196">
        <v>3</v>
      </c>
      <c r="L22" s="196">
        <v>5</v>
      </c>
      <c r="M22" s="196">
        <v>21</v>
      </c>
      <c r="N22" s="196">
        <v>6911.8953778415844</v>
      </c>
      <c r="O22" s="196">
        <v>3955.3542104556273</v>
      </c>
      <c r="P22" s="196">
        <v>990.94961988853606</v>
      </c>
      <c r="BK22" s="248" t="s">
        <v>307</v>
      </c>
      <c r="BL22" s="248" t="s">
        <v>182</v>
      </c>
    </row>
    <row r="23" spans="1:168" ht="27.75" customHeight="1">
      <c r="A23" s="207">
        <v>2710</v>
      </c>
      <c r="B23" s="144" t="str">
        <f>IF('1'!A1=1,D23,F23)</f>
        <v>нафта або нафтопродукти, крім сирих</v>
      </c>
      <c r="C23" s="327">
        <v>2710</v>
      </c>
      <c r="D23" s="328" t="s">
        <v>62</v>
      </c>
      <c r="E23" s="327">
        <v>2710</v>
      </c>
      <c r="F23" s="328" t="s">
        <v>122</v>
      </c>
      <c r="G23" s="202">
        <v>1476.1543239195516</v>
      </c>
      <c r="H23" s="202">
        <v>1536.0463253001226</v>
      </c>
      <c r="I23" s="202">
        <v>3704.5702352745088</v>
      </c>
      <c r="J23" s="202">
        <v>5157.5233133048241</v>
      </c>
      <c r="K23" s="196">
        <v>5327.0569964445976</v>
      </c>
      <c r="L23" s="196">
        <v>2163.6135359663795</v>
      </c>
      <c r="M23" s="196">
        <v>2861.253608090688</v>
      </c>
      <c r="N23" s="196">
        <v>860.38538331972927</v>
      </c>
      <c r="O23" s="196">
        <v>424.09134620970747</v>
      </c>
      <c r="P23" s="196">
        <v>178.01174911265906</v>
      </c>
      <c r="BK23" s="248" t="s">
        <v>300</v>
      </c>
      <c r="BL23" s="248" t="s">
        <v>175</v>
      </c>
    </row>
    <row r="24" spans="1:168" ht="27.65" customHeight="1">
      <c r="A24" s="207">
        <v>2716</v>
      </c>
      <c r="B24" s="144" t="str">
        <f>IF('1'!A1=1,D24,F24)</f>
        <v>електроенергія</v>
      </c>
      <c r="C24" s="327">
        <v>2716</v>
      </c>
      <c r="D24" s="328" t="s">
        <v>41</v>
      </c>
      <c r="E24" s="327">
        <v>2716</v>
      </c>
      <c r="F24" s="331" t="s">
        <v>123</v>
      </c>
      <c r="G24" s="202">
        <v>3236.1214373398807</v>
      </c>
      <c r="H24" s="202">
        <v>3875.4850434591717</v>
      </c>
      <c r="I24" s="202">
        <v>4839.3686543093581</v>
      </c>
      <c r="J24" s="202">
        <v>7578.3016730315312</v>
      </c>
      <c r="K24" s="196">
        <v>8681.6803371627702</v>
      </c>
      <c r="L24" s="196">
        <v>7056.3744708880886</v>
      </c>
      <c r="M24" s="196">
        <v>6754.9731876169399</v>
      </c>
      <c r="N24" s="196">
        <v>18125.447646152024</v>
      </c>
      <c r="O24" s="196">
        <v>2844.8225415980078</v>
      </c>
      <c r="P24" s="196">
        <v>2677.168685501867</v>
      </c>
      <c r="BK24" s="248" t="s">
        <v>287</v>
      </c>
      <c r="BL24" s="248" t="s">
        <v>289</v>
      </c>
      <c r="FH24" s="228" t="s">
        <v>235</v>
      </c>
      <c r="FI24" s="228" t="s">
        <v>236</v>
      </c>
      <c r="FJ24" s="235"/>
    </row>
    <row r="25" spans="1:168" ht="27.65" customHeight="1">
      <c r="A25" s="140"/>
      <c r="B25" s="141" t="str">
        <f>IF('1'!A1=1,D25,F25)</f>
        <v>Продукція хімічної та пов'язаних з нею галузей промисловості</v>
      </c>
      <c r="C25" s="329"/>
      <c r="D25" s="329" t="s">
        <v>3</v>
      </c>
      <c r="E25" s="329"/>
      <c r="F25" s="329" t="s">
        <v>124</v>
      </c>
      <c r="G25" s="201">
        <v>13275.080699151888</v>
      </c>
      <c r="H25" s="201">
        <v>14004.84156165917</v>
      </c>
      <c r="I25" s="201">
        <v>18628.111845608073</v>
      </c>
      <c r="J25" s="201">
        <v>24504.737247570789</v>
      </c>
      <c r="K25" s="197">
        <v>20205.7381522262</v>
      </c>
      <c r="L25" s="197">
        <v>21061.169227893421</v>
      </c>
      <c r="M25" s="197">
        <v>34979.73011964601</v>
      </c>
      <c r="N25" s="197">
        <v>32371.776144131101</v>
      </c>
      <c r="O25" s="197">
        <v>27405.986978583467</v>
      </c>
      <c r="P25" s="197">
        <v>37797.872084716786</v>
      </c>
      <c r="BK25" s="248" t="s">
        <v>287</v>
      </c>
      <c r="BL25" s="248" t="s">
        <v>289</v>
      </c>
    </row>
    <row r="26" spans="1:168" ht="24.75" customHeight="1">
      <c r="A26" s="140"/>
      <c r="B26" s="141" t="str">
        <f>IF('1'!A1=1,D26,F26)</f>
        <v>Деревина та вироби з неї</v>
      </c>
      <c r="C26" s="329"/>
      <c r="D26" s="329" t="s">
        <v>4</v>
      </c>
      <c r="E26" s="329"/>
      <c r="F26" s="332" t="s">
        <v>125</v>
      </c>
      <c r="G26" s="201">
        <v>16019.045254250603</v>
      </c>
      <c r="H26" s="201">
        <v>20911.013023849122</v>
      </c>
      <c r="I26" s="201">
        <v>23849.42243612231</v>
      </c>
      <c r="J26" s="201">
        <v>29733.528254008761</v>
      </c>
      <c r="K26" s="197">
        <v>27746.13699502829</v>
      </c>
      <c r="L26" s="197">
        <v>28989.942678088279</v>
      </c>
      <c r="M26" s="197">
        <v>43142.23208692381</v>
      </c>
      <c r="N26" s="197">
        <v>55659.274273762203</v>
      </c>
      <c r="O26" s="197">
        <v>50592.25084182273</v>
      </c>
      <c r="P26" s="197">
        <v>52446.003412733742</v>
      </c>
      <c r="BK26" s="167" t="s">
        <v>298</v>
      </c>
      <c r="BL26" s="167" t="s">
        <v>311</v>
      </c>
      <c r="BM26" s="167"/>
    </row>
    <row r="27" spans="1:168" ht="22.5" customHeight="1">
      <c r="A27" s="140"/>
      <c r="B27" s="141" t="str">
        <f>IF('1'!A1=1,D27,F27)</f>
        <v>Промислові вироби</v>
      </c>
      <c r="C27" s="329"/>
      <c r="D27" s="329" t="s">
        <v>5</v>
      </c>
      <c r="E27" s="329"/>
      <c r="F27" s="332" t="s">
        <v>126</v>
      </c>
      <c r="G27" s="201">
        <v>3013.7789162503668</v>
      </c>
      <c r="H27" s="201">
        <v>4042.039525388845</v>
      </c>
      <c r="I27" s="201">
        <v>5399.398210588357</v>
      </c>
      <c r="J27" s="201">
        <v>7725.9588529899866</v>
      </c>
      <c r="K27" s="197">
        <v>8941.9935462415306</v>
      </c>
      <c r="L27" s="197">
        <v>10086.307055889614</v>
      </c>
      <c r="M27" s="197">
        <v>13713.674226098203</v>
      </c>
      <c r="N27" s="197">
        <v>12390.495139447175</v>
      </c>
      <c r="O27" s="197">
        <v>14204.776401635807</v>
      </c>
      <c r="P27" s="197">
        <v>16606.597686315661</v>
      </c>
      <c r="BK27" s="167" t="s">
        <v>306</v>
      </c>
      <c r="BL27" s="167" t="s">
        <v>319</v>
      </c>
    </row>
    <row r="28" spans="1:168" ht="27" customHeight="1">
      <c r="A28" s="140"/>
      <c r="B28" s="141" t="str">
        <f>IF('1'!A1=1,D28,F28)</f>
        <v>Чорні й кольорові метали та вироби з них</v>
      </c>
      <c r="C28" s="329"/>
      <c r="D28" s="329" t="s">
        <v>6</v>
      </c>
      <c r="E28" s="329"/>
      <c r="F28" s="329" t="s">
        <v>127</v>
      </c>
      <c r="G28" s="201">
        <v>58648.36911930795</v>
      </c>
      <c r="H28" s="201">
        <v>71153.02924168171</v>
      </c>
      <c r="I28" s="201">
        <v>89859.527731768467</v>
      </c>
      <c r="J28" s="201">
        <v>108880.11258984654</v>
      </c>
      <c r="K28" s="197">
        <v>89531.246746013261</v>
      </c>
      <c r="L28" s="197">
        <v>75938.059299228771</v>
      </c>
      <c r="M28" s="197">
        <v>169173.28423834368</v>
      </c>
      <c r="N28" s="197">
        <v>111994.39669982929</v>
      </c>
      <c r="O28" s="197">
        <v>110014.83326924279</v>
      </c>
      <c r="P28" s="197">
        <v>114226.60523318531</v>
      </c>
      <c r="BK28" s="167" t="s">
        <v>325</v>
      </c>
      <c r="BL28" s="167" t="s">
        <v>326</v>
      </c>
    </row>
    <row r="29" spans="1:168" ht="20.25" customHeight="1">
      <c r="A29" s="207">
        <v>7202</v>
      </c>
      <c r="B29" s="144" t="str">
        <f>IF('1'!A1=1,D29,F29)</f>
        <v>феросплави</v>
      </c>
      <c r="C29" s="327">
        <v>7202</v>
      </c>
      <c r="D29" s="328" t="s">
        <v>42</v>
      </c>
      <c r="E29" s="327">
        <v>7202</v>
      </c>
      <c r="F29" s="331" t="s">
        <v>128</v>
      </c>
      <c r="G29" s="202">
        <v>4612.3242613015436</v>
      </c>
      <c r="H29" s="202">
        <v>5355.6832410862116</v>
      </c>
      <c r="I29" s="202">
        <v>12530.114004430565</v>
      </c>
      <c r="J29" s="202">
        <v>11880.977114957812</v>
      </c>
      <c r="K29" s="196">
        <v>9712.7474606663764</v>
      </c>
      <c r="L29" s="196">
        <v>7501.3568657869782</v>
      </c>
      <c r="M29" s="196">
        <v>12940.95680090831</v>
      </c>
      <c r="N29" s="196">
        <v>12893.808196342323</v>
      </c>
      <c r="O29" s="196">
        <v>7993.9209801964716</v>
      </c>
      <c r="P29" s="196">
        <v>2445.2538237281733</v>
      </c>
    </row>
    <row r="30" spans="1:168" ht="24.75" customHeight="1">
      <c r="A30" s="207">
        <v>7207</v>
      </c>
      <c r="B30" s="144" t="str">
        <f>IF('1'!A1=1,D30,F30)</f>
        <v>напівфабрикати з вуглецевої сталі</v>
      </c>
      <c r="C30" s="327">
        <v>7207</v>
      </c>
      <c r="D30" s="328" t="s">
        <v>43</v>
      </c>
      <c r="E30" s="327">
        <v>7207</v>
      </c>
      <c r="F30" s="328" t="s">
        <v>129</v>
      </c>
      <c r="G30" s="202">
        <v>15450.533686486931</v>
      </c>
      <c r="H30" s="202">
        <v>19550.369326308308</v>
      </c>
      <c r="I30" s="202">
        <v>25421.742215492472</v>
      </c>
      <c r="J30" s="202">
        <v>35691.033764718115</v>
      </c>
      <c r="K30" s="196">
        <v>31210.490628782223</v>
      </c>
      <c r="L30" s="196">
        <v>25631.553377799661</v>
      </c>
      <c r="M30" s="196">
        <v>48044.555631532436</v>
      </c>
      <c r="N30" s="196">
        <v>22005.368519859119</v>
      </c>
      <c r="O30" s="196">
        <v>18490.25632892433</v>
      </c>
      <c r="P30" s="196">
        <v>21718.837765351502</v>
      </c>
    </row>
    <row r="31" spans="1:168" ht="23.4" customHeight="1">
      <c r="A31" s="207">
        <v>7208</v>
      </c>
      <c r="B31" s="144" t="str">
        <f>IF('1'!A1=1,D31,F31)</f>
        <v>прокат плоский з вуглецевої сталі</v>
      </c>
      <c r="C31" s="327">
        <v>7208</v>
      </c>
      <c r="D31" s="328" t="s">
        <v>53</v>
      </c>
      <c r="E31" s="327">
        <v>7208</v>
      </c>
      <c r="F31" s="328" t="s">
        <v>130</v>
      </c>
      <c r="G31" s="202">
        <v>15192.4235290796</v>
      </c>
      <c r="H31" s="202">
        <v>18932.122371652345</v>
      </c>
      <c r="I31" s="202">
        <v>18537.295423594504</v>
      </c>
      <c r="J31" s="202">
        <v>18048.805800529757</v>
      </c>
      <c r="K31" s="196">
        <v>13588.930205872988</v>
      </c>
      <c r="L31" s="196">
        <v>10652.654034733867</v>
      </c>
      <c r="M31" s="196">
        <v>34372.950923761775</v>
      </c>
      <c r="N31" s="196">
        <v>14784.874083739249</v>
      </c>
      <c r="O31" s="196">
        <v>17408.809952655523</v>
      </c>
      <c r="P31" s="196">
        <v>27702.136276224071</v>
      </c>
      <c r="FI31" s="115" t="s">
        <v>230</v>
      </c>
      <c r="FJ31" s="132" t="s">
        <v>231</v>
      </c>
    </row>
    <row r="32" spans="1:168" ht="26.4" customHeight="1">
      <c r="A32" s="140"/>
      <c r="B32" s="141" t="str">
        <f>IF('1'!A1=1,D32,F32)</f>
        <v xml:space="preserve">Машини та устаткування, транспортні засоби, прилади </v>
      </c>
      <c r="C32" s="329"/>
      <c r="D32" s="329" t="s">
        <v>44</v>
      </c>
      <c r="E32" s="329"/>
      <c r="F32" s="329" t="s">
        <v>131</v>
      </c>
      <c r="G32" s="201">
        <v>13516.23255264372</v>
      </c>
      <c r="H32" s="201">
        <v>14649.954157597151</v>
      </c>
      <c r="I32" s="201">
        <v>17739.155682704732</v>
      </c>
      <c r="J32" s="201">
        <v>20787.565529921318</v>
      </c>
      <c r="K32" s="197">
        <v>26647.065134918608</v>
      </c>
      <c r="L32" s="197">
        <v>29189.301910552691</v>
      </c>
      <c r="M32" s="197">
        <v>36461.608155354486</v>
      </c>
      <c r="N32" s="197">
        <v>43223.538300950298</v>
      </c>
      <c r="O32" s="197">
        <v>48047.5656605775</v>
      </c>
      <c r="P32" s="197">
        <v>51491.167914901504</v>
      </c>
    </row>
    <row r="33" spans="1:16" ht="24.65" customHeight="1">
      <c r="A33" s="222">
        <v>84</v>
      </c>
      <c r="B33" s="144" t="str">
        <f>IF('1'!A1=1,D33,F33)</f>
        <v>механічні машини, апарати</v>
      </c>
      <c r="C33" s="327">
        <v>84</v>
      </c>
      <c r="D33" s="328" t="s">
        <v>59</v>
      </c>
      <c r="E33" s="327">
        <v>84</v>
      </c>
      <c r="F33" s="328" t="s">
        <v>132</v>
      </c>
      <c r="G33" s="202">
        <v>6567.8177499410749</v>
      </c>
      <c r="H33" s="202">
        <v>7706.394443713767</v>
      </c>
      <c r="I33" s="202">
        <v>9816.4251524415977</v>
      </c>
      <c r="J33" s="202">
        <v>10968.265341533286</v>
      </c>
      <c r="K33" s="196">
        <v>11364.417053755104</v>
      </c>
      <c r="L33" s="196">
        <v>12482.449080206772</v>
      </c>
      <c r="M33" s="196">
        <v>14768.637611941609</v>
      </c>
      <c r="N33" s="196">
        <v>16901.090829668581</v>
      </c>
      <c r="O33" s="196">
        <v>15666.710025228022</v>
      </c>
      <c r="P33" s="196">
        <v>15421.936399461691</v>
      </c>
    </row>
    <row r="34" spans="1:16" ht="33.65" customHeight="1">
      <c r="A34" s="222">
        <v>85</v>
      </c>
      <c r="B34" s="144" t="str">
        <f>IF('1'!A1=1,D34,F34)</f>
        <v>електричні машини та устаткування</v>
      </c>
      <c r="C34" s="327">
        <v>85</v>
      </c>
      <c r="D34" s="328" t="s">
        <v>60</v>
      </c>
      <c r="E34" s="327">
        <v>85</v>
      </c>
      <c r="F34" s="328" t="s">
        <v>133</v>
      </c>
      <c r="G34" s="202">
        <v>2508.3750252535929</v>
      </c>
      <c r="H34" s="202">
        <v>3238.6827621279358</v>
      </c>
      <c r="I34" s="202">
        <v>4372.4582315594052</v>
      </c>
      <c r="J34" s="202">
        <v>5787.9678649175567</v>
      </c>
      <c r="K34" s="196">
        <v>9957.9186924706937</v>
      </c>
      <c r="L34" s="196">
        <v>10028.726436214916</v>
      </c>
      <c r="M34" s="196">
        <v>15030.268057415486</v>
      </c>
      <c r="N34" s="196">
        <v>17746.678781109029</v>
      </c>
      <c r="O34" s="196">
        <v>22710.733115323579</v>
      </c>
      <c r="P34" s="196">
        <v>22981.675710214557</v>
      </c>
    </row>
    <row r="35" spans="1:16" ht="33.65" customHeight="1">
      <c r="A35" s="224">
        <v>86</v>
      </c>
      <c r="B35" s="186" t="str">
        <f>IF('1'!A1=1,D35,F35)</f>
        <v>залізничні або трамвайні локомотиви</v>
      </c>
      <c r="C35" s="337">
        <v>86</v>
      </c>
      <c r="D35" s="338" t="s">
        <v>63</v>
      </c>
      <c r="E35" s="337">
        <v>86</v>
      </c>
      <c r="F35" s="338" t="s">
        <v>134</v>
      </c>
      <c r="G35" s="229">
        <v>1090.5511541758567</v>
      </c>
      <c r="H35" s="229">
        <v>1244.2547299665446</v>
      </c>
      <c r="I35" s="229">
        <v>1264.2151078514792</v>
      </c>
      <c r="J35" s="229">
        <v>1749.2898688991359</v>
      </c>
      <c r="K35" s="198">
        <v>2293.2292215604393</v>
      </c>
      <c r="L35" s="198">
        <v>3626.0966048841092</v>
      </c>
      <c r="M35" s="198">
        <v>3009.4691373028363</v>
      </c>
      <c r="N35" s="198">
        <v>3346.0272226070329</v>
      </c>
      <c r="O35" s="198">
        <v>5079.2164311613642</v>
      </c>
      <c r="P35" s="198">
        <v>7139.2403628410284</v>
      </c>
    </row>
    <row r="36" spans="1:16">
      <c r="A36" s="103" t="str">
        <f>IF('1'!A1=1,C36,E36)</f>
        <v>*За даними Державної служби статистики України</v>
      </c>
      <c r="B36" s="148"/>
      <c r="C36" s="272" t="s">
        <v>178</v>
      </c>
      <c r="D36" s="273"/>
      <c r="E36" s="274" t="s">
        <v>82</v>
      </c>
      <c r="F36" s="273"/>
      <c r="G36" s="149"/>
      <c r="H36" s="149"/>
      <c r="I36" s="149"/>
      <c r="J36" s="149"/>
      <c r="K36" s="149"/>
      <c r="L36" s="149"/>
      <c r="M36" s="149"/>
      <c r="N36" s="149"/>
    </row>
    <row r="37" spans="1:16">
      <c r="A37" s="102" t="str">
        <f>IF('1'!A1=1,C37,E37)</f>
        <v>Примітки:</v>
      </c>
      <c r="B37" s="145"/>
      <c r="C37" s="268" t="s">
        <v>183</v>
      </c>
      <c r="D37" s="275"/>
      <c r="E37" s="270" t="s">
        <v>184</v>
      </c>
      <c r="F37" s="275"/>
      <c r="G37" s="147"/>
      <c r="H37" s="147"/>
      <c r="I37" s="147"/>
      <c r="J37" s="147"/>
      <c r="K37" s="147"/>
      <c r="L37" s="147"/>
      <c r="M37" s="147"/>
      <c r="N37" s="147"/>
    </row>
    <row r="38" spans="1:16" ht="15.75" customHeight="1">
      <c r="A38" s="133" t="str">
        <f>IF('1'!A1=1,C38,E38)</f>
        <v xml:space="preserve"> З 2014 року дані подаються без урахування тимчасово окупованої російською федерацією території України.</v>
      </c>
      <c r="B38" s="122"/>
      <c r="C38" s="276" t="s">
        <v>331</v>
      </c>
      <c r="D38" s="277"/>
      <c r="E38" s="398" t="s">
        <v>332</v>
      </c>
      <c r="F38" s="277"/>
      <c r="G38" s="150"/>
      <c r="H38" s="150"/>
      <c r="I38" s="150"/>
      <c r="J38" s="150"/>
      <c r="K38" s="150"/>
      <c r="L38" s="150"/>
      <c r="M38" s="150"/>
      <c r="N38" s="150"/>
    </row>
    <row r="39" spans="1:16" ht="21" customHeight="1">
      <c r="A39" s="193" t="str">
        <f>IF('1'!$A$1=1,C39,F39)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B39" s="103"/>
      <c r="C39" s="262" t="s">
        <v>226</v>
      </c>
      <c r="D39" s="263"/>
      <c r="E39" s="262"/>
      <c r="F39" s="262" t="s">
        <v>227</v>
      </c>
    </row>
    <row r="40" spans="1:16">
      <c r="A40" s="396" t="str">
        <f>IF('1'!$A$1=1,C40,E40)</f>
        <v xml:space="preserve">  Дані за 2024 рік було скориговано у зв'язку з уточненням звітної інформації.</v>
      </c>
      <c r="C40" s="398" t="s">
        <v>339</v>
      </c>
      <c r="D40" s="103"/>
      <c r="E40" s="399" t="s">
        <v>340</v>
      </c>
    </row>
    <row r="71" spans="1:177" s="232" customFormat="1">
      <c r="A71" s="231"/>
      <c r="C71" s="233"/>
      <c r="D71" s="233"/>
      <c r="E71" s="233"/>
      <c r="F71" s="23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243"/>
      <c r="AL71" s="243"/>
      <c r="AM71" s="243"/>
      <c r="AN71" s="243"/>
      <c r="AO71" s="243"/>
      <c r="AP71" s="243"/>
      <c r="AQ71" s="243"/>
      <c r="AR71" s="243"/>
      <c r="AS71" s="243"/>
      <c r="AT71" s="243"/>
      <c r="AU71" s="234"/>
      <c r="AV71" s="234"/>
      <c r="AW71" s="234"/>
      <c r="AX71" s="234"/>
      <c r="AY71" s="234"/>
      <c r="AZ71" s="234"/>
      <c r="BA71" s="234"/>
      <c r="BB71" s="234"/>
      <c r="BC71" s="234"/>
      <c r="BD71" s="234"/>
      <c r="BE71" s="234"/>
      <c r="BF71" s="234"/>
      <c r="BG71" s="234"/>
      <c r="BH71" s="234"/>
      <c r="BI71" s="234"/>
      <c r="BJ71" s="234"/>
      <c r="BK71" s="234"/>
      <c r="BL71" s="234"/>
      <c r="BM71" s="234"/>
      <c r="BN71" s="234"/>
      <c r="BO71" s="234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43"/>
      <c r="CA71" s="243"/>
      <c r="CB71" s="243"/>
      <c r="CC71" s="243"/>
      <c r="CD71" s="243"/>
      <c r="CE71" s="243"/>
      <c r="CF71" s="243"/>
      <c r="CG71" s="243"/>
      <c r="CH71" s="243"/>
      <c r="CI71" s="243"/>
      <c r="CJ71" s="243"/>
      <c r="CK71" s="243"/>
      <c r="CL71" s="243"/>
      <c r="CM71" s="243"/>
      <c r="CN71" s="243"/>
      <c r="CO71" s="243"/>
      <c r="CP71" s="234"/>
      <c r="CQ71" s="234"/>
      <c r="CR71" s="234"/>
      <c r="CS71" s="23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FD71" s="234"/>
      <c r="FE71" s="234"/>
      <c r="FF71" s="234"/>
      <c r="FG71" s="234"/>
      <c r="FH71" s="234"/>
      <c r="FI71" s="234"/>
      <c r="FJ71" s="234"/>
      <c r="FK71" s="234"/>
      <c r="FL71" s="234"/>
      <c r="FM71" s="234"/>
      <c r="FN71" s="234"/>
      <c r="FO71" s="234"/>
      <c r="FP71" s="234"/>
      <c r="FQ71" s="234"/>
      <c r="FR71" s="234"/>
      <c r="FS71" s="234"/>
      <c r="FT71" s="234"/>
      <c r="FU71" s="234"/>
    </row>
    <row r="72" spans="1:177" s="232" customFormat="1" ht="13.5" customHeight="1">
      <c r="A72" s="380"/>
      <c r="B72" s="381"/>
      <c r="C72" s="381"/>
      <c r="D72" s="381"/>
      <c r="E72" s="381"/>
      <c r="F72" s="381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  <c r="AL72" s="243"/>
      <c r="AM72" s="243"/>
      <c r="AN72" s="243"/>
      <c r="AO72" s="243"/>
      <c r="AP72" s="243"/>
      <c r="AQ72" s="243"/>
      <c r="AR72" s="243"/>
      <c r="AS72" s="243"/>
      <c r="AT72" s="243"/>
      <c r="AU72" s="234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  <c r="BI72" s="234"/>
      <c r="BJ72" s="234"/>
      <c r="BK72" s="234"/>
      <c r="BL72" s="234"/>
      <c r="BM72" s="234"/>
      <c r="BN72" s="234"/>
      <c r="BO72" s="234"/>
      <c r="BP72" s="234"/>
      <c r="BQ72" s="234"/>
      <c r="BR72" s="234"/>
      <c r="BS72" s="234"/>
      <c r="BT72" s="234"/>
      <c r="BU72" s="234"/>
      <c r="BV72" s="234"/>
      <c r="BW72" s="234"/>
      <c r="BX72" s="234"/>
      <c r="BY72" s="234"/>
      <c r="BZ72" s="243"/>
      <c r="CA72" s="243"/>
      <c r="CB72" s="243"/>
      <c r="CC72" s="243"/>
      <c r="CD72" s="243"/>
      <c r="CE72" s="243"/>
      <c r="CF72" s="243"/>
      <c r="CG72" s="243"/>
      <c r="CH72" s="243"/>
      <c r="CI72" s="243"/>
      <c r="CJ72" s="243"/>
      <c r="CK72" s="243"/>
      <c r="CL72" s="243"/>
      <c r="CM72" s="243"/>
      <c r="CN72" s="243"/>
      <c r="CO72" s="243"/>
      <c r="CP72" s="234"/>
      <c r="CQ72" s="234"/>
      <c r="CR72" s="234"/>
      <c r="CS72" s="234"/>
      <c r="CT72" s="234"/>
      <c r="CU72" s="234"/>
      <c r="CV72" s="234"/>
      <c r="CW72" s="234"/>
      <c r="CX72" s="234"/>
      <c r="CY72" s="234"/>
      <c r="CZ72" s="234"/>
      <c r="DA72" s="234"/>
      <c r="DB72" s="234"/>
      <c r="DC72" s="234"/>
      <c r="DD72" s="234"/>
      <c r="DE72" s="234"/>
      <c r="DF72" s="234"/>
      <c r="DG72" s="234"/>
      <c r="DH72" s="234"/>
      <c r="DI72" s="234"/>
      <c r="FD72" s="234"/>
      <c r="FE72" s="234"/>
      <c r="FF72" s="234"/>
      <c r="FG72" s="234"/>
      <c r="FH72" s="234"/>
      <c r="FI72" s="234"/>
      <c r="FJ72" s="234"/>
      <c r="FK72" s="234"/>
      <c r="FL72" s="234"/>
      <c r="FM72" s="234"/>
      <c r="FN72" s="234"/>
      <c r="FO72" s="234"/>
      <c r="FP72" s="234"/>
      <c r="FQ72" s="234"/>
      <c r="FR72" s="234"/>
      <c r="FS72" s="234"/>
      <c r="FT72" s="234"/>
      <c r="FU72" s="234"/>
    </row>
  </sheetData>
  <mergeCells count="17">
    <mergeCell ref="H5:H6"/>
    <mergeCell ref="I5:I6"/>
    <mergeCell ref="J5:J6"/>
    <mergeCell ref="P5:P6"/>
    <mergeCell ref="O5:O6"/>
    <mergeCell ref="A72:F72"/>
    <mergeCell ref="A5:A6"/>
    <mergeCell ref="B5:B6"/>
    <mergeCell ref="C5:C6"/>
    <mergeCell ref="D5:D6"/>
    <mergeCell ref="F5:F6"/>
    <mergeCell ref="E5:E6"/>
    <mergeCell ref="N5:N6"/>
    <mergeCell ref="K5:K6"/>
    <mergeCell ref="L5:L6"/>
    <mergeCell ref="M5:M6"/>
    <mergeCell ref="G5:G6"/>
  </mergeCells>
  <phoneticPr fontId="50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BY43"/>
  <sheetViews>
    <sheetView zoomScale="62" zoomScaleNormal="62" workbookViewId="0">
      <selection activeCell="W10" sqref="W10"/>
    </sheetView>
  </sheetViews>
  <sheetFormatPr defaultColWidth="8" defaultRowHeight="13" outlineLevelCol="2"/>
  <cols>
    <col min="1" max="1" width="8.54296875" style="135" customWidth="1"/>
    <col min="2" max="2" width="38.36328125" style="135" customWidth="1"/>
    <col min="3" max="3" width="9.54296875" style="135" hidden="1" customWidth="1" outlineLevel="2"/>
    <col min="4" max="4" width="24.1796875" style="135" hidden="1" customWidth="1" outlineLevel="2"/>
    <col min="5" max="5" width="7.453125" style="135" hidden="1" customWidth="1" outlineLevel="2"/>
    <col min="6" max="6" width="31.1796875" style="135" hidden="1" customWidth="1" outlineLevel="2"/>
    <col min="7" max="7" width="11.1796875" style="135" customWidth="1" collapsed="1"/>
    <col min="8" max="16" width="11.1796875" style="135" customWidth="1"/>
    <col min="17" max="17" width="8" style="135"/>
    <col min="18" max="24" width="8" style="154"/>
    <col min="25" max="33" width="8" style="152"/>
    <col min="34" max="36" width="8" style="154"/>
    <col min="37" max="70" width="8" style="153"/>
    <col min="71" max="77" width="8" style="154"/>
    <col min="78" max="16384" width="8" style="135"/>
  </cols>
  <sheetData>
    <row r="1" spans="1:77" ht="15.75" customHeight="1">
      <c r="A1" s="101" t="str">
        <f>IF('1'!A1=1,"до змісту","to title")</f>
        <v>до змісту</v>
      </c>
    </row>
    <row r="2" spans="1:77">
      <c r="A2" s="100" t="str">
        <f>IF('1'!A1=1,"1.4 Динаміка товарної структури імпорту з країн ЄС*","1.4 Dynamics of the Commodity Composition of Imports from EU countries*")</f>
        <v>1.4 Динаміка товарної структури імпорту з країн ЄС*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77">
      <c r="A3" s="137" t="str">
        <f>IF('1'!A1=1,"(відповідно до КПБ6)","(according to BPM6 methodology)")</f>
        <v>(відповідно до КПБ6)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77">
      <c r="A4" s="294" t="str">
        <f>IF('1'!$A$1=1," Млн грн","UAH mln")</f>
        <v xml:space="preserve"> Млн грн</v>
      </c>
      <c r="B4" s="100"/>
      <c r="C4" s="100"/>
      <c r="D4" s="100"/>
      <c r="E4" s="100"/>
      <c r="F4" s="100"/>
      <c r="G4" s="137"/>
      <c r="H4" s="137"/>
      <c r="I4" s="137"/>
      <c r="J4" s="137"/>
      <c r="K4" s="137"/>
      <c r="L4" s="137"/>
      <c r="M4" s="137"/>
      <c r="N4" s="137"/>
    </row>
    <row r="5" spans="1:77" ht="21.65" customHeight="1">
      <c r="A5" s="382" t="str">
        <f>IF('1'!A1=1,C5,E5)</f>
        <v>Код згідно з УКТЗЕД</v>
      </c>
      <c r="B5" s="384" t="str">
        <f>IF('1'!A1=1,D5,F5)</f>
        <v>Найменування груп товарів</v>
      </c>
      <c r="C5" s="386" t="s">
        <v>67</v>
      </c>
      <c r="D5" s="388" t="s">
        <v>0</v>
      </c>
      <c r="E5" s="388" t="s">
        <v>137</v>
      </c>
      <c r="F5" s="390" t="s">
        <v>135</v>
      </c>
      <c r="G5" s="394">
        <v>2015</v>
      </c>
      <c r="H5" s="394">
        <v>2016</v>
      </c>
      <c r="I5" s="394">
        <v>2017</v>
      </c>
      <c r="J5" s="394">
        <v>2018</v>
      </c>
      <c r="K5" s="394">
        <v>2019</v>
      </c>
      <c r="L5" s="394">
        <v>2020</v>
      </c>
      <c r="M5" s="394">
        <v>2021</v>
      </c>
      <c r="N5" s="378">
        <v>2022</v>
      </c>
      <c r="O5" s="378">
        <v>2023</v>
      </c>
      <c r="P5" s="354" t="s">
        <v>336</v>
      </c>
    </row>
    <row r="6" spans="1:77" s="155" customFormat="1" ht="36" customHeight="1">
      <c r="A6" s="383"/>
      <c r="B6" s="385"/>
      <c r="C6" s="387"/>
      <c r="D6" s="389"/>
      <c r="E6" s="389"/>
      <c r="F6" s="391" t="s">
        <v>136</v>
      </c>
      <c r="G6" s="395"/>
      <c r="H6" s="395"/>
      <c r="I6" s="395"/>
      <c r="J6" s="395"/>
      <c r="K6" s="395"/>
      <c r="L6" s="395"/>
      <c r="M6" s="395"/>
      <c r="N6" s="379"/>
      <c r="O6" s="379"/>
      <c r="P6" s="355"/>
      <c r="R6" s="158"/>
      <c r="S6" s="158"/>
      <c r="T6" s="158"/>
      <c r="U6" s="158"/>
      <c r="V6" s="158"/>
      <c r="W6" s="158"/>
      <c r="X6" s="158"/>
      <c r="Y6" s="156"/>
      <c r="Z6" s="156"/>
      <c r="AA6" s="156"/>
      <c r="AB6" s="156"/>
      <c r="AC6" s="156"/>
      <c r="AD6" s="156"/>
      <c r="AE6" s="156"/>
      <c r="AF6" s="156"/>
      <c r="AG6" s="156"/>
      <c r="AH6" s="158"/>
      <c r="AI6" s="158"/>
      <c r="AJ6" s="158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8"/>
      <c r="BT6" s="158"/>
      <c r="BU6" s="158"/>
      <c r="BV6" s="158"/>
      <c r="BW6" s="158"/>
      <c r="BX6" s="158"/>
      <c r="BY6" s="158"/>
    </row>
    <row r="7" spans="1:77" s="155" customFormat="1" ht="24" customHeight="1">
      <c r="A7" s="339"/>
      <c r="B7" s="194" t="str">
        <f>IF('1'!$A$1=1,D7,F7)</f>
        <v>ЄС 27 **</v>
      </c>
      <c r="C7" s="334"/>
      <c r="D7" s="343" t="s">
        <v>188</v>
      </c>
      <c r="E7" s="335"/>
      <c r="F7" s="336" t="s">
        <v>200</v>
      </c>
      <c r="G7" s="200">
        <v>289537.80651603622</v>
      </c>
      <c r="H7" s="200">
        <v>377486.3701912415</v>
      </c>
      <c r="I7" s="200">
        <v>480007.30207111116</v>
      </c>
      <c r="J7" s="200">
        <v>551360.91613421473</v>
      </c>
      <c r="K7" s="199">
        <v>575541.31091823592</v>
      </c>
      <c r="L7" s="199">
        <v>581235.45603486709</v>
      </c>
      <c r="M7" s="199">
        <v>733631.70986264083</v>
      </c>
      <c r="N7" s="199">
        <v>840403.48830268276</v>
      </c>
      <c r="O7" s="199">
        <v>1142678.6453267015</v>
      </c>
      <c r="P7" s="199">
        <v>1371192.9585817826</v>
      </c>
      <c r="R7" s="158"/>
      <c r="S7" s="158"/>
      <c r="T7" s="158"/>
      <c r="U7" s="158"/>
      <c r="V7" s="158"/>
      <c r="W7" s="158"/>
      <c r="X7" s="158"/>
      <c r="Y7" s="156"/>
      <c r="Z7" s="156"/>
      <c r="AA7" s="156"/>
      <c r="AB7" s="156"/>
      <c r="AC7" s="156"/>
      <c r="AD7" s="156"/>
      <c r="AE7" s="156"/>
      <c r="AF7" s="156"/>
      <c r="AG7" s="156"/>
      <c r="AH7" s="158"/>
      <c r="AI7" s="158"/>
      <c r="AJ7" s="158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8"/>
      <c r="BT7" s="158"/>
      <c r="BU7" s="158"/>
      <c r="BV7" s="158"/>
      <c r="BW7" s="158"/>
      <c r="BX7" s="158"/>
      <c r="BY7" s="158"/>
    </row>
    <row r="8" spans="1:77" ht="27.75" customHeight="1">
      <c r="A8" s="342"/>
      <c r="B8" s="141" t="str">
        <f>IF('1'!A1=1,D8,F8)</f>
        <v>Продовольчі товари та сировина для їх виробництва</v>
      </c>
      <c r="C8" s="340"/>
      <c r="D8" s="282" t="s">
        <v>1</v>
      </c>
      <c r="E8" s="340"/>
      <c r="F8" s="282" t="s">
        <v>113</v>
      </c>
      <c r="G8" s="201">
        <v>31488.476053591781</v>
      </c>
      <c r="H8" s="201">
        <v>41808.230218847079</v>
      </c>
      <c r="I8" s="201">
        <v>51384.51919102954</v>
      </c>
      <c r="J8" s="201">
        <v>63372.588406610448</v>
      </c>
      <c r="K8" s="197">
        <v>70261.05412600562</v>
      </c>
      <c r="L8" s="197">
        <v>85781.825584594349</v>
      </c>
      <c r="M8" s="197">
        <v>102427.67837520709</v>
      </c>
      <c r="N8" s="197">
        <v>101781.99859743391</v>
      </c>
      <c r="O8" s="197">
        <v>132745.79611062846</v>
      </c>
      <c r="P8" s="197">
        <v>159708.7647057717</v>
      </c>
    </row>
    <row r="9" spans="1:77" s="162" customFormat="1" ht="17.25" customHeight="1">
      <c r="A9" s="222" t="s">
        <v>45</v>
      </c>
      <c r="B9" s="144" t="str">
        <f>IF('1'!A1=1,D9,F9)</f>
        <v>м'ясо та субпродукти</v>
      </c>
      <c r="C9" s="278" t="s">
        <v>45</v>
      </c>
      <c r="D9" s="283" t="s">
        <v>46</v>
      </c>
      <c r="E9" s="278" t="s">
        <v>45</v>
      </c>
      <c r="F9" s="279" t="s">
        <v>138</v>
      </c>
      <c r="G9" s="202">
        <v>1999.1265408690861</v>
      </c>
      <c r="H9" s="202">
        <v>1958.8160957398877</v>
      </c>
      <c r="I9" s="202">
        <v>2837.489958759229</v>
      </c>
      <c r="J9" s="202">
        <v>4250.2358009966501</v>
      </c>
      <c r="K9" s="196">
        <v>3765.198387995953</v>
      </c>
      <c r="L9" s="196">
        <v>4026.5569404442103</v>
      </c>
      <c r="M9" s="196">
        <v>5539.211029086061</v>
      </c>
      <c r="N9" s="196">
        <v>6578.9501774202081</v>
      </c>
      <c r="O9" s="196">
        <v>4843.9624744273497</v>
      </c>
      <c r="P9" s="196">
        <v>3666.764369040272</v>
      </c>
      <c r="R9" s="165"/>
      <c r="S9" s="165"/>
      <c r="T9" s="165"/>
      <c r="U9" s="165"/>
      <c r="V9" s="165"/>
      <c r="W9" s="165"/>
      <c r="X9" s="165"/>
      <c r="Y9" s="163"/>
      <c r="Z9" s="163"/>
      <c r="AA9" s="163"/>
      <c r="AB9" s="163"/>
      <c r="AC9" s="163"/>
      <c r="AD9" s="163"/>
      <c r="AE9" s="163"/>
      <c r="AF9" s="163"/>
      <c r="AG9" s="163"/>
      <c r="AH9" s="165"/>
      <c r="AI9" s="165"/>
      <c r="AJ9" s="165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5"/>
      <c r="BT9" s="165"/>
      <c r="BU9" s="165"/>
      <c r="BV9" s="165"/>
      <c r="BW9" s="165"/>
      <c r="BX9" s="165"/>
      <c r="BY9" s="165"/>
    </row>
    <row r="10" spans="1:77" s="162" customFormat="1" ht="24" customHeight="1">
      <c r="A10" s="222" t="s">
        <v>47</v>
      </c>
      <c r="B10" s="144" t="str">
        <f>IF('1'!A1=1,D10,F10)</f>
        <v>їстівні плоди та горіхи</v>
      </c>
      <c r="C10" s="278" t="s">
        <v>47</v>
      </c>
      <c r="D10" s="283" t="s">
        <v>48</v>
      </c>
      <c r="E10" s="278" t="s">
        <v>47</v>
      </c>
      <c r="F10" s="279" t="s">
        <v>139</v>
      </c>
      <c r="G10" s="202">
        <v>2255.0827727428964</v>
      </c>
      <c r="H10" s="202">
        <v>2152.6413117200282</v>
      </c>
      <c r="I10" s="202">
        <v>2558.9405775298569</v>
      </c>
      <c r="J10" s="202">
        <v>2058.4455888648804</v>
      </c>
      <c r="K10" s="196">
        <v>3010.1005064486908</v>
      </c>
      <c r="L10" s="196">
        <v>3532.6107922829347</v>
      </c>
      <c r="M10" s="196">
        <v>3060.6226265916403</v>
      </c>
      <c r="N10" s="196">
        <v>3455.8748455430159</v>
      </c>
      <c r="O10" s="196">
        <v>4685.0932582745454</v>
      </c>
      <c r="P10" s="196">
        <v>5610.4322603471792</v>
      </c>
      <c r="R10" s="165"/>
      <c r="S10" s="165"/>
      <c r="T10" s="165"/>
      <c r="U10" s="165"/>
      <c r="V10" s="165"/>
      <c r="W10" s="165"/>
      <c r="X10" s="165"/>
      <c r="Y10" s="163"/>
      <c r="Z10" s="163"/>
      <c r="AA10" s="163"/>
      <c r="AB10" s="163"/>
      <c r="AC10" s="163"/>
      <c r="AD10" s="163"/>
      <c r="AE10" s="163"/>
      <c r="AF10" s="163"/>
      <c r="AG10" s="163"/>
      <c r="AH10" s="165"/>
      <c r="AI10" s="165"/>
      <c r="AJ10" s="165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5"/>
      <c r="BT10" s="165"/>
      <c r="BU10" s="165"/>
      <c r="BV10" s="165"/>
      <c r="BW10" s="165"/>
      <c r="BX10" s="165"/>
      <c r="BY10" s="165"/>
    </row>
    <row r="11" spans="1:77" s="162" customFormat="1" ht="28.25" customHeight="1">
      <c r="A11" s="222">
        <v>10</v>
      </c>
      <c r="B11" s="144" t="str">
        <f>IF('1'!A1=1,D11,F11)</f>
        <v>зернові культури</v>
      </c>
      <c r="C11" s="278">
        <v>10</v>
      </c>
      <c r="D11" s="283" t="s">
        <v>37</v>
      </c>
      <c r="E11" s="278">
        <v>10</v>
      </c>
      <c r="F11" s="280" t="s">
        <v>114</v>
      </c>
      <c r="G11" s="202">
        <v>2249.7712524221884</v>
      </c>
      <c r="H11" s="202">
        <v>2718.4142973477042</v>
      </c>
      <c r="I11" s="202">
        <v>3042.7340893193718</v>
      </c>
      <c r="J11" s="202">
        <v>3196.7185121350631</v>
      </c>
      <c r="K11" s="196">
        <v>3103.8657760424285</v>
      </c>
      <c r="L11" s="196">
        <v>2426.7840140523585</v>
      </c>
      <c r="M11" s="196">
        <v>2546.2152233918405</v>
      </c>
      <c r="N11" s="196">
        <v>2291.3044508455419</v>
      </c>
      <c r="O11" s="196">
        <v>2046.3387990705312</v>
      </c>
      <c r="P11" s="196">
        <v>2015.5828196601001</v>
      </c>
      <c r="R11" s="165"/>
      <c r="S11" s="165"/>
      <c r="T11" s="165"/>
      <c r="U11" s="165"/>
      <c r="V11" s="165"/>
      <c r="W11" s="165"/>
      <c r="X11" s="165"/>
      <c r="Y11" s="163"/>
      <c r="Z11" s="163"/>
      <c r="AA11" s="163"/>
      <c r="AB11" s="163"/>
      <c r="AC11" s="163"/>
      <c r="AD11" s="163"/>
      <c r="AE11" s="163"/>
      <c r="AF11" s="163"/>
      <c r="AG11" s="163"/>
      <c r="AH11" s="165"/>
      <c r="AI11" s="165"/>
      <c r="AJ11" s="165"/>
      <c r="AK11" s="164"/>
      <c r="AL11" s="164" t="s">
        <v>155</v>
      </c>
      <c r="AM11" s="164"/>
      <c r="AN11" s="164" t="s">
        <v>156</v>
      </c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5"/>
      <c r="BT11" s="165"/>
      <c r="BU11" s="165"/>
      <c r="BV11" s="165"/>
      <c r="BW11" s="165"/>
      <c r="BX11" s="165"/>
      <c r="BY11" s="165"/>
    </row>
    <row r="12" spans="1:77" s="162" customFormat="1" ht="21" customHeight="1">
      <c r="A12" s="225">
        <v>21</v>
      </c>
      <c r="B12" s="144" t="str">
        <f>IF('1'!A1=1,D12,F12)</f>
        <v>різні харчові продукти</v>
      </c>
      <c r="C12" s="278">
        <v>21</v>
      </c>
      <c r="D12" s="283" t="s">
        <v>49</v>
      </c>
      <c r="E12" s="278">
        <v>21</v>
      </c>
      <c r="F12" s="279" t="s">
        <v>140</v>
      </c>
      <c r="G12" s="202">
        <v>3907.2957494860466</v>
      </c>
      <c r="H12" s="202">
        <v>5667.436385588594</v>
      </c>
      <c r="I12" s="202">
        <v>6442.8315216392821</v>
      </c>
      <c r="J12" s="202">
        <v>7661.0188066279807</v>
      </c>
      <c r="K12" s="196">
        <v>7734.7648368202717</v>
      </c>
      <c r="L12" s="196">
        <v>8777.5390805232128</v>
      </c>
      <c r="M12" s="196">
        <v>10514.279936641953</v>
      </c>
      <c r="N12" s="196">
        <v>9459.8256133112773</v>
      </c>
      <c r="O12" s="196">
        <v>12545.951697832823</v>
      </c>
      <c r="P12" s="196">
        <v>16269.675001657481</v>
      </c>
      <c r="R12" s="165"/>
      <c r="S12" s="165"/>
      <c r="T12" s="165"/>
      <c r="U12" s="165"/>
      <c r="V12" s="165"/>
      <c r="W12" s="165"/>
      <c r="X12" s="165"/>
      <c r="Y12" s="163"/>
      <c r="Z12" s="163"/>
      <c r="AA12" s="163"/>
      <c r="AB12" s="163"/>
      <c r="AC12" s="163"/>
      <c r="AD12" s="163"/>
      <c r="AE12" s="163"/>
      <c r="AF12" s="163"/>
      <c r="AG12" s="163"/>
      <c r="AH12" s="165"/>
      <c r="AI12" s="165"/>
      <c r="AJ12" s="165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5"/>
      <c r="BT12" s="165"/>
      <c r="BU12" s="165"/>
      <c r="BV12" s="165"/>
      <c r="BW12" s="165"/>
      <c r="BX12" s="165"/>
      <c r="BY12" s="165"/>
    </row>
    <row r="13" spans="1:77" s="162" customFormat="1" ht="33.65" customHeight="1">
      <c r="A13" s="225">
        <v>22</v>
      </c>
      <c r="B13" s="144" t="str">
        <f>IF('1'!A1=1,D13,F13)</f>
        <v>алкогольні і безалклгольні напої</v>
      </c>
      <c r="C13" s="278">
        <v>22</v>
      </c>
      <c r="D13" s="283" t="s">
        <v>50</v>
      </c>
      <c r="E13" s="278">
        <v>22</v>
      </c>
      <c r="F13" s="279" t="s">
        <v>141</v>
      </c>
      <c r="G13" s="202">
        <v>2535.915603692104</v>
      </c>
      <c r="H13" s="202">
        <v>3979.039370469849</v>
      </c>
      <c r="I13" s="202">
        <v>5710.4643419660606</v>
      </c>
      <c r="J13" s="202">
        <v>7363.5574798346606</v>
      </c>
      <c r="K13" s="196">
        <v>7725.5703667400121</v>
      </c>
      <c r="L13" s="196">
        <v>9141.0172560681385</v>
      </c>
      <c r="M13" s="196">
        <v>11165.509635503242</v>
      </c>
      <c r="N13" s="196">
        <v>10339.225145251894</v>
      </c>
      <c r="O13" s="196">
        <v>15961.540843544692</v>
      </c>
      <c r="P13" s="196">
        <v>19523.840775449735</v>
      </c>
      <c r="R13" s="165"/>
      <c r="S13" s="165"/>
      <c r="T13" s="165"/>
      <c r="U13" s="165"/>
      <c r="V13" s="165"/>
      <c r="W13" s="165"/>
      <c r="X13" s="165"/>
      <c r="Y13" s="163"/>
      <c r="Z13" s="163"/>
      <c r="AA13" s="163"/>
      <c r="AB13" s="163"/>
      <c r="AC13" s="163"/>
      <c r="AD13" s="163"/>
      <c r="AE13" s="163"/>
      <c r="AF13" s="163"/>
      <c r="AG13" s="163"/>
      <c r="AH13" s="165"/>
      <c r="AI13" s="165"/>
      <c r="AJ13" s="165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5"/>
      <c r="BT13" s="165"/>
      <c r="BU13" s="165"/>
      <c r="BV13" s="165"/>
      <c r="BW13" s="165"/>
      <c r="BX13" s="165"/>
      <c r="BY13" s="165"/>
    </row>
    <row r="14" spans="1:77" ht="19.25" customHeight="1">
      <c r="A14" s="159"/>
      <c r="B14" s="141" t="str">
        <f>IF('1'!A1=1,D14,F14)</f>
        <v>Мінеральні продукти</v>
      </c>
      <c r="C14" s="281"/>
      <c r="D14" s="282" t="s">
        <v>2</v>
      </c>
      <c r="E14" s="281"/>
      <c r="F14" s="282" t="s">
        <v>119</v>
      </c>
      <c r="G14" s="201">
        <v>71781.396782111638</v>
      </c>
      <c r="H14" s="201">
        <v>60739.808499737672</v>
      </c>
      <c r="I14" s="201">
        <v>77410.201094420423</v>
      </c>
      <c r="J14" s="201">
        <v>81048.273101480445</v>
      </c>
      <c r="K14" s="197">
        <v>65333.395258683508</v>
      </c>
      <c r="L14" s="197">
        <v>53771.97980457019</v>
      </c>
      <c r="M14" s="197">
        <v>81761.622992277975</v>
      </c>
      <c r="N14" s="197">
        <v>215066.06818811264</v>
      </c>
      <c r="O14" s="197">
        <v>242235.52840308141</v>
      </c>
      <c r="P14" s="197">
        <v>246197.30866150581</v>
      </c>
      <c r="BK14" s="180" t="s">
        <v>155</v>
      </c>
    </row>
    <row r="15" spans="1:77" s="162" customFormat="1" ht="29.25" customHeight="1">
      <c r="A15" s="179">
        <v>2701</v>
      </c>
      <c r="B15" s="144" t="str">
        <f>IF('1'!A1=1,D15,F15)</f>
        <v>вугілля кам'яне, антрацит, брикети</v>
      </c>
      <c r="C15" s="278">
        <v>2701</v>
      </c>
      <c r="D15" s="283" t="s">
        <v>57</v>
      </c>
      <c r="E15" s="278">
        <v>2701</v>
      </c>
      <c r="F15" s="283" t="s">
        <v>121</v>
      </c>
      <c r="G15" s="202">
        <v>700.12734805235038</v>
      </c>
      <c r="H15" s="202">
        <v>1325.7230963668462</v>
      </c>
      <c r="I15" s="202">
        <v>1590.3267178942901</v>
      </c>
      <c r="J15" s="202">
        <v>360.35169531232219</v>
      </c>
      <c r="K15" s="196">
        <v>851.35706076214001</v>
      </c>
      <c r="L15" s="196">
        <v>1032.069397566004</v>
      </c>
      <c r="M15" s="196">
        <v>2169.1893052525643</v>
      </c>
      <c r="N15" s="196">
        <v>2945.288590258524</v>
      </c>
      <c r="O15" s="196">
        <v>1455.763377533106</v>
      </c>
      <c r="P15" s="196">
        <v>5163.8331742144419</v>
      </c>
      <c r="R15" s="165"/>
      <c r="S15" s="165"/>
      <c r="T15" s="165"/>
      <c r="U15" s="165"/>
      <c r="V15" s="165"/>
      <c r="W15" s="165"/>
      <c r="X15" s="165"/>
      <c r="Y15" s="163"/>
      <c r="Z15" s="163"/>
      <c r="AA15" s="163"/>
      <c r="AB15" s="163"/>
      <c r="AC15" s="163"/>
      <c r="AD15" s="163"/>
      <c r="AE15" s="163"/>
      <c r="AF15" s="163"/>
      <c r="AG15" s="163"/>
      <c r="AH15" s="165"/>
      <c r="AI15" s="165"/>
      <c r="AJ15" s="165"/>
      <c r="AK15" s="164"/>
      <c r="AL15" s="164" t="s">
        <v>157</v>
      </c>
      <c r="AM15" s="164"/>
      <c r="AN15" s="164" t="s">
        <v>158</v>
      </c>
      <c r="AO15" s="164"/>
      <c r="AP15" s="218"/>
      <c r="AQ15" s="164"/>
      <c r="AR15" s="164" t="s">
        <v>157</v>
      </c>
      <c r="AS15" s="164"/>
      <c r="AT15" s="164" t="s">
        <v>158</v>
      </c>
      <c r="AU15" s="164"/>
      <c r="AV15" s="164"/>
      <c r="AW15" s="164" t="s">
        <v>166</v>
      </c>
      <c r="AX15" s="164"/>
      <c r="AY15" s="164" t="s">
        <v>167</v>
      </c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 t="s">
        <v>156</v>
      </c>
      <c r="BL15" s="164"/>
      <c r="BM15" s="164"/>
      <c r="BN15" s="164"/>
      <c r="BO15" s="164"/>
      <c r="BP15" s="164"/>
      <c r="BQ15" s="164"/>
      <c r="BR15" s="164"/>
      <c r="BS15" s="165"/>
      <c r="BT15" s="165"/>
      <c r="BU15" s="165"/>
      <c r="BV15" s="165"/>
      <c r="BW15" s="165"/>
      <c r="BX15" s="165"/>
      <c r="BY15" s="165"/>
    </row>
    <row r="16" spans="1:77" s="162" customFormat="1" ht="27.65" customHeight="1">
      <c r="A16" s="142">
        <v>2704</v>
      </c>
      <c r="B16" s="144" t="str">
        <f>IF('1'!A1=1,D16,F16)</f>
        <v>кокс і напівкокс із кам'яного вугілля</v>
      </c>
      <c r="C16" s="278">
        <v>2704</v>
      </c>
      <c r="D16" s="283" t="s">
        <v>58</v>
      </c>
      <c r="E16" s="278">
        <v>2704</v>
      </c>
      <c r="F16" s="283" t="s">
        <v>142</v>
      </c>
      <c r="G16" s="202">
        <v>3125.1968157629981</v>
      </c>
      <c r="H16" s="202">
        <v>3645.1904854004747</v>
      </c>
      <c r="I16" s="202">
        <v>4599.0507187592248</v>
      </c>
      <c r="J16" s="202">
        <v>853.47289600418344</v>
      </c>
      <c r="K16" s="196">
        <v>1040.8403174140722</v>
      </c>
      <c r="L16" s="196">
        <v>911.08923859200559</v>
      </c>
      <c r="M16" s="196">
        <v>2861.3753110696398</v>
      </c>
      <c r="N16" s="196">
        <v>2403.1876790952665</v>
      </c>
      <c r="O16" s="196">
        <v>4367.9609849617345</v>
      </c>
      <c r="P16" s="196">
        <v>8524.4889324358337</v>
      </c>
      <c r="R16" s="165"/>
      <c r="S16" s="165"/>
      <c r="T16" s="165"/>
      <c r="U16" s="165"/>
      <c r="V16" s="165"/>
      <c r="W16" s="165"/>
      <c r="X16" s="165"/>
      <c r="Y16" s="163"/>
      <c r="Z16" s="163"/>
      <c r="AA16" s="163"/>
      <c r="AB16" s="163"/>
      <c r="AC16" s="163"/>
      <c r="AD16" s="163"/>
      <c r="AE16" s="163"/>
      <c r="AF16" s="163"/>
      <c r="AG16" s="163"/>
      <c r="AH16" s="165"/>
      <c r="AI16" s="165"/>
      <c r="AJ16" s="165"/>
      <c r="AK16" s="164"/>
      <c r="AL16" s="164" t="s">
        <v>164</v>
      </c>
      <c r="AM16" s="164"/>
      <c r="AN16" s="164" t="s">
        <v>165</v>
      </c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5"/>
      <c r="BT16" s="165"/>
      <c r="BU16" s="165"/>
      <c r="BV16" s="165"/>
      <c r="BW16" s="165"/>
      <c r="BX16" s="165"/>
      <c r="BY16" s="165"/>
    </row>
    <row r="17" spans="1:77" s="162" customFormat="1" ht="30.65" customHeight="1">
      <c r="A17" s="142">
        <v>2710</v>
      </c>
      <c r="B17" s="144" t="str">
        <f>IF('1'!A1=1,D17,F17)</f>
        <v>нафта або нафтопродукти, крім сирих</v>
      </c>
      <c r="C17" s="278">
        <v>2710</v>
      </c>
      <c r="D17" s="283" t="s">
        <v>62</v>
      </c>
      <c r="E17" s="278">
        <v>2710</v>
      </c>
      <c r="F17" s="283" t="s">
        <v>122</v>
      </c>
      <c r="G17" s="202">
        <v>25529.851171302114</v>
      </c>
      <c r="H17" s="202">
        <v>19627.717218143691</v>
      </c>
      <c r="I17" s="202">
        <v>22167.9441188327</v>
      </c>
      <c r="J17" s="202">
        <v>29558.62246970908</v>
      </c>
      <c r="K17" s="196">
        <v>27329.93064663318</v>
      </c>
      <c r="L17" s="196">
        <v>18988.316319713209</v>
      </c>
      <c r="M17" s="196">
        <v>32025.889880231312</v>
      </c>
      <c r="N17" s="196">
        <v>175611.08137297034</v>
      </c>
      <c r="O17" s="196">
        <v>186621.66376687121</v>
      </c>
      <c r="P17" s="196">
        <v>189046.27540071879</v>
      </c>
      <c r="R17" s="165"/>
      <c r="S17" s="165"/>
      <c r="T17" s="165"/>
      <c r="U17" s="165"/>
      <c r="V17" s="165"/>
      <c r="W17" s="165"/>
      <c r="X17" s="165"/>
      <c r="Y17" s="163"/>
      <c r="Z17" s="163"/>
      <c r="AA17" s="163"/>
      <c r="AB17" s="163"/>
      <c r="AC17" s="163"/>
      <c r="AD17" s="163"/>
      <c r="AE17" s="163"/>
      <c r="AF17" s="163"/>
      <c r="AG17" s="163"/>
      <c r="AH17" s="165"/>
      <c r="AI17" s="165"/>
      <c r="AJ17" s="165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5"/>
      <c r="BT17" s="165"/>
      <c r="BU17" s="165"/>
      <c r="BV17" s="165"/>
      <c r="BW17" s="165"/>
      <c r="BX17" s="165"/>
      <c r="BY17" s="165"/>
    </row>
    <row r="18" spans="1:77" s="162" customFormat="1" ht="26" customHeight="1">
      <c r="A18" s="142">
        <v>2711</v>
      </c>
      <c r="B18" s="144" t="str">
        <f>IF('1'!A1=1,D18,F18)</f>
        <v>газ природний</v>
      </c>
      <c r="C18" s="278">
        <v>2711</v>
      </c>
      <c r="D18" s="283" t="s">
        <v>61</v>
      </c>
      <c r="E18" s="278">
        <v>2711</v>
      </c>
      <c r="F18" s="283" t="s">
        <v>143</v>
      </c>
      <c r="G18" s="202">
        <v>41784.558394787688</v>
      </c>
      <c r="H18" s="202">
        <v>35458.462580310348</v>
      </c>
      <c r="I18" s="202">
        <v>47995.738727381256</v>
      </c>
      <c r="J18" s="202">
        <v>48952.877196003537</v>
      </c>
      <c r="K18" s="196">
        <v>32970.010771081441</v>
      </c>
      <c r="L18" s="196">
        <v>27074.572987578638</v>
      </c>
      <c r="M18" s="196">
        <v>36789.754089015012</v>
      </c>
      <c r="N18" s="196">
        <v>29272.053112785976</v>
      </c>
      <c r="O18" s="196">
        <v>39657.123519068977</v>
      </c>
      <c r="P18" s="196">
        <v>14041.998245060322</v>
      </c>
      <c r="R18" s="165"/>
      <c r="S18" s="165"/>
      <c r="T18" s="165"/>
      <c r="U18" s="165"/>
      <c r="V18" s="165"/>
      <c r="W18" s="165"/>
      <c r="X18" s="165"/>
      <c r="Y18" s="163"/>
      <c r="Z18" s="163"/>
      <c r="AA18" s="163"/>
      <c r="AB18" s="163"/>
      <c r="AC18" s="163"/>
      <c r="AD18" s="163"/>
      <c r="AE18" s="163"/>
      <c r="AF18" s="163"/>
      <c r="AG18" s="163"/>
      <c r="AH18" s="165"/>
      <c r="AI18" s="165"/>
      <c r="AJ18" s="165"/>
      <c r="AK18" s="164"/>
      <c r="AL18" s="164" t="s">
        <v>173</v>
      </c>
      <c r="AM18" s="164"/>
      <c r="AN18" s="164" t="s">
        <v>174</v>
      </c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5"/>
      <c r="BT18" s="165"/>
      <c r="BU18" s="165"/>
      <c r="BV18" s="165"/>
      <c r="BW18" s="165"/>
      <c r="BX18" s="165"/>
      <c r="BY18" s="165"/>
    </row>
    <row r="19" spans="1:77" ht="30.75" customHeight="1">
      <c r="A19" s="159"/>
      <c r="B19" s="141" t="str">
        <f>IF('1'!A1=1,D19,F19)</f>
        <v>Продукція хімічної та пов'язаних з нею галузей промисловості</v>
      </c>
      <c r="C19" s="281"/>
      <c r="D19" s="282" t="s">
        <v>3</v>
      </c>
      <c r="E19" s="281"/>
      <c r="F19" s="282" t="s">
        <v>124</v>
      </c>
      <c r="G19" s="201">
        <v>77648.124529987443</v>
      </c>
      <c r="H19" s="201">
        <v>102242.34544408886</v>
      </c>
      <c r="I19" s="201">
        <v>123818.89724575495</v>
      </c>
      <c r="J19" s="201">
        <v>141615.25932026069</v>
      </c>
      <c r="K19" s="197">
        <v>144706.6996378779</v>
      </c>
      <c r="L19" s="197">
        <v>155932.23088961095</v>
      </c>
      <c r="M19" s="197">
        <v>197721.30994939903</v>
      </c>
      <c r="N19" s="197">
        <v>167517.69344649627</v>
      </c>
      <c r="O19" s="197">
        <v>236083.46681134286</v>
      </c>
      <c r="P19" s="197">
        <v>271227.82445928227</v>
      </c>
    </row>
    <row r="20" spans="1:77" s="162" customFormat="1" ht="18" customHeight="1">
      <c r="A20" s="222">
        <v>30</v>
      </c>
      <c r="B20" s="144" t="str">
        <f>IF('1'!A1=1,D20,F20)</f>
        <v>фармацевтична продукція</v>
      </c>
      <c r="C20" s="278">
        <v>30</v>
      </c>
      <c r="D20" s="283" t="s">
        <v>51</v>
      </c>
      <c r="E20" s="278">
        <v>30</v>
      </c>
      <c r="F20" s="283" t="s">
        <v>144</v>
      </c>
      <c r="G20" s="202">
        <v>20139.960692171451</v>
      </c>
      <c r="H20" s="202">
        <v>27405.340850683478</v>
      </c>
      <c r="I20" s="202">
        <v>32192.243651974222</v>
      </c>
      <c r="J20" s="202">
        <v>36209.357153920893</v>
      </c>
      <c r="K20" s="196">
        <v>38025.282439058457</v>
      </c>
      <c r="L20" s="196">
        <v>46412.18308161178</v>
      </c>
      <c r="M20" s="196">
        <v>54872.413594027035</v>
      </c>
      <c r="N20" s="196">
        <v>40653.207144288688</v>
      </c>
      <c r="O20" s="196">
        <v>55649.008936821214</v>
      </c>
      <c r="P20" s="196">
        <v>70127.070632371004</v>
      </c>
      <c r="R20" s="165"/>
      <c r="S20" s="165"/>
      <c r="T20" s="165"/>
      <c r="U20" s="165"/>
      <c r="V20" s="165"/>
      <c r="W20" s="165"/>
      <c r="X20" s="165"/>
      <c r="Y20" s="163"/>
      <c r="Z20" s="163"/>
      <c r="AA20" s="163"/>
      <c r="AB20" s="163"/>
      <c r="AC20" s="163"/>
      <c r="AD20" s="163"/>
      <c r="AE20" s="163"/>
      <c r="AF20" s="163"/>
      <c r="AG20" s="163"/>
      <c r="AH20" s="165"/>
      <c r="AI20" s="165"/>
      <c r="AJ20" s="165"/>
      <c r="AK20" s="164"/>
      <c r="AL20" s="164" t="s">
        <v>181</v>
      </c>
      <c r="AM20" s="164"/>
      <c r="AN20" s="164" t="s">
        <v>182</v>
      </c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5"/>
      <c r="BT20" s="165"/>
      <c r="BU20" s="165"/>
      <c r="BV20" s="165"/>
      <c r="BW20" s="165"/>
      <c r="BX20" s="165"/>
      <c r="BY20" s="165"/>
    </row>
    <row r="21" spans="1:77" s="162" customFormat="1" ht="21.75" customHeight="1">
      <c r="A21" s="142">
        <v>3004</v>
      </c>
      <c r="B21" s="144" t="str">
        <f>IF('1'!$A$1=1,D21,F21)</f>
        <v>лiкарськi засоби</v>
      </c>
      <c r="C21" s="278">
        <v>3004</v>
      </c>
      <c r="D21" s="283" t="s">
        <v>239</v>
      </c>
      <c r="E21" s="278">
        <v>3004</v>
      </c>
      <c r="F21" s="284" t="s">
        <v>240</v>
      </c>
      <c r="G21" s="202">
        <v>17157.617633702506</v>
      </c>
      <c r="H21" s="202">
        <v>23663.984486009736</v>
      </c>
      <c r="I21" s="202">
        <v>27253.100613672737</v>
      </c>
      <c r="J21" s="202">
        <v>29881.956306751861</v>
      </c>
      <c r="K21" s="196">
        <v>31215.204653152581</v>
      </c>
      <c r="L21" s="196">
        <v>37543.627600233158</v>
      </c>
      <c r="M21" s="196">
        <v>42496.761976667942</v>
      </c>
      <c r="N21" s="196">
        <v>35492.617757036569</v>
      </c>
      <c r="O21" s="196">
        <v>46282.528348021922</v>
      </c>
      <c r="P21" s="196">
        <v>58468.405120110823</v>
      </c>
      <c r="R21" s="165"/>
      <c r="S21" s="165"/>
      <c r="T21" s="165"/>
      <c r="U21" s="165"/>
      <c r="V21" s="165"/>
      <c r="W21" s="165"/>
      <c r="X21" s="165"/>
      <c r="Y21" s="163"/>
      <c r="Z21" s="163"/>
      <c r="AA21" s="163"/>
      <c r="AB21" s="163"/>
      <c r="AC21" s="163"/>
      <c r="AD21" s="163"/>
      <c r="AE21" s="163"/>
      <c r="AF21" s="163"/>
      <c r="AG21" s="163"/>
      <c r="AH21" s="165"/>
      <c r="AI21" s="165"/>
      <c r="AJ21" s="165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5"/>
      <c r="BT21" s="165"/>
      <c r="BU21" s="165"/>
      <c r="BV21" s="165"/>
      <c r="BW21" s="165"/>
      <c r="BX21" s="165"/>
      <c r="BY21" s="165"/>
    </row>
    <row r="22" spans="1:77" s="162" customFormat="1" ht="32.25" customHeight="1">
      <c r="A22" s="222">
        <v>33</v>
      </c>
      <c r="B22" s="144" t="str">
        <f>IF('1'!A1=1,D22,F22)</f>
        <v>ефірні олії та резиноїди, парфумерні, косметичні та туалетні препарати</v>
      </c>
      <c r="C22" s="278">
        <v>33</v>
      </c>
      <c r="D22" s="283" t="s">
        <v>72</v>
      </c>
      <c r="E22" s="278">
        <v>33</v>
      </c>
      <c r="F22" s="285" t="s">
        <v>145</v>
      </c>
      <c r="G22" s="202">
        <v>6806.2371096459683</v>
      </c>
      <c r="H22" s="202">
        <v>9037.2346619328273</v>
      </c>
      <c r="I22" s="202">
        <v>11034.56391423236</v>
      </c>
      <c r="J22" s="202">
        <v>13403.03247773086</v>
      </c>
      <c r="K22" s="196">
        <v>14048.479570289859</v>
      </c>
      <c r="L22" s="196">
        <v>13298.693479304718</v>
      </c>
      <c r="M22" s="196">
        <v>15400.603003051741</v>
      </c>
      <c r="N22" s="196">
        <v>11530.106945524412</v>
      </c>
      <c r="O22" s="196">
        <v>20457.655500755784</v>
      </c>
      <c r="P22" s="196">
        <v>24949.353954894254</v>
      </c>
      <c r="R22" s="165"/>
      <c r="S22" s="165"/>
      <c r="T22" s="165"/>
      <c r="U22" s="165"/>
      <c r="V22" s="165"/>
      <c r="W22" s="165"/>
      <c r="X22" s="165"/>
      <c r="Y22" s="163"/>
      <c r="Z22" s="163"/>
      <c r="AA22" s="163"/>
      <c r="AB22" s="163"/>
      <c r="AC22" s="163"/>
      <c r="AD22" s="163"/>
      <c r="AE22" s="163"/>
      <c r="AF22" s="163"/>
      <c r="AG22" s="163"/>
      <c r="AH22" s="165"/>
      <c r="AI22" s="165"/>
      <c r="AJ22" s="165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5"/>
      <c r="BT22" s="165"/>
      <c r="BU22" s="165"/>
      <c r="BV22" s="165"/>
      <c r="BW22" s="165"/>
      <c r="BX22" s="165"/>
      <c r="BY22" s="165"/>
    </row>
    <row r="23" spans="1:77" s="162" customFormat="1" ht="24.65" customHeight="1">
      <c r="A23" s="222">
        <v>38</v>
      </c>
      <c r="B23" s="144" t="str">
        <f>IF('1'!A1=1,D23,F23)</f>
        <v>інші продукти хімічної промисловості</v>
      </c>
      <c r="C23" s="278">
        <v>38</v>
      </c>
      <c r="D23" s="283" t="s">
        <v>52</v>
      </c>
      <c r="E23" s="278">
        <v>38</v>
      </c>
      <c r="F23" s="283" t="s">
        <v>146</v>
      </c>
      <c r="G23" s="202">
        <v>12781.632318772434</v>
      </c>
      <c r="H23" s="202">
        <v>17587.248158696835</v>
      </c>
      <c r="I23" s="202">
        <v>21071.35098852768</v>
      </c>
      <c r="J23" s="202">
        <v>22436.551898966907</v>
      </c>
      <c r="K23" s="196">
        <v>21244.10886725266</v>
      </c>
      <c r="L23" s="196">
        <v>19994.540682949872</v>
      </c>
      <c r="M23" s="196">
        <v>22499.280740566137</v>
      </c>
      <c r="N23" s="196">
        <v>21135.78977449279</v>
      </c>
      <c r="O23" s="196">
        <v>24084.075590125431</v>
      </c>
      <c r="P23" s="196">
        <v>26834.945992502395</v>
      </c>
      <c r="R23" s="165"/>
      <c r="S23" s="165"/>
      <c r="T23" s="165"/>
      <c r="U23" s="165"/>
      <c r="V23" s="165"/>
      <c r="W23" s="165"/>
      <c r="X23" s="165"/>
      <c r="Y23" s="163"/>
      <c r="Z23" s="163"/>
      <c r="AA23" s="163"/>
      <c r="AB23" s="163"/>
      <c r="AC23" s="163"/>
      <c r="AD23" s="163"/>
      <c r="AE23" s="163"/>
      <c r="AF23" s="163"/>
      <c r="AG23" s="163"/>
      <c r="AH23" s="165"/>
      <c r="AI23" s="165"/>
      <c r="AJ23" s="165"/>
      <c r="AK23" s="164"/>
      <c r="AL23" s="164" t="s">
        <v>201</v>
      </c>
      <c r="AM23" s="164"/>
      <c r="AN23" s="164" t="s">
        <v>204</v>
      </c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5"/>
      <c r="BT23" s="165"/>
      <c r="BU23" s="165"/>
      <c r="BV23" s="165"/>
      <c r="BW23" s="165"/>
      <c r="BX23" s="165"/>
      <c r="BY23" s="165"/>
    </row>
    <row r="24" spans="1:77" s="162" customFormat="1" ht="26" customHeight="1">
      <c r="A24" s="222">
        <v>39</v>
      </c>
      <c r="B24" s="144" t="str">
        <f>IF('1'!A1=1,D24,F24)</f>
        <v>пластмаси, полімерні матеріали та вироби з них</v>
      </c>
      <c r="C24" s="278">
        <v>39</v>
      </c>
      <c r="D24" s="283" t="s">
        <v>64</v>
      </c>
      <c r="E24" s="278">
        <v>39</v>
      </c>
      <c r="F24" s="283" t="s">
        <v>147</v>
      </c>
      <c r="G24" s="202">
        <v>19211.990868678946</v>
      </c>
      <c r="H24" s="202">
        <v>22850.452801045369</v>
      </c>
      <c r="I24" s="202">
        <v>27110.320044824912</v>
      </c>
      <c r="J24" s="202">
        <v>30020.958145097011</v>
      </c>
      <c r="K24" s="196">
        <v>28341.427890879171</v>
      </c>
      <c r="L24" s="196">
        <v>31273.291964592318</v>
      </c>
      <c r="M24" s="196">
        <v>42598.90499116508</v>
      </c>
      <c r="N24" s="196">
        <v>38493.567422872082</v>
      </c>
      <c r="O24" s="196">
        <v>51286.902744389969</v>
      </c>
      <c r="P24" s="196">
        <v>57283.162246267391</v>
      </c>
      <c r="R24" s="165"/>
      <c r="S24" s="165"/>
      <c r="T24" s="165"/>
      <c r="U24" s="165"/>
      <c r="V24" s="165"/>
      <c r="W24" s="165"/>
      <c r="X24" s="165"/>
      <c r="Y24" s="163"/>
      <c r="Z24" s="163"/>
      <c r="AA24" s="163"/>
      <c r="AB24" s="163"/>
      <c r="AC24" s="163"/>
      <c r="AD24" s="163"/>
      <c r="AE24" s="163"/>
      <c r="AF24" s="163"/>
      <c r="AG24" s="163"/>
      <c r="AH24" s="165"/>
      <c r="AI24" s="165"/>
      <c r="AJ24" s="165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5"/>
      <c r="BT24" s="165"/>
      <c r="BU24" s="165"/>
      <c r="BV24" s="165"/>
      <c r="BW24" s="165"/>
      <c r="BX24" s="165"/>
      <c r="BY24" s="165"/>
    </row>
    <row r="25" spans="1:77" ht="20.399999999999999" customHeight="1">
      <c r="A25" s="159"/>
      <c r="B25" s="141" t="str">
        <f>IF('1'!A1=1,D25,F25)</f>
        <v>Деревина та вироби з неї</v>
      </c>
      <c r="C25" s="281"/>
      <c r="D25" s="282" t="s">
        <v>4</v>
      </c>
      <c r="E25" s="281"/>
      <c r="F25" s="286" t="s">
        <v>125</v>
      </c>
      <c r="G25" s="201">
        <v>13025.419973556884</v>
      </c>
      <c r="H25" s="201">
        <v>16529.056712129925</v>
      </c>
      <c r="I25" s="201">
        <v>18445.804460248761</v>
      </c>
      <c r="J25" s="201">
        <v>21473.972083679539</v>
      </c>
      <c r="K25" s="197">
        <v>19642.918700814669</v>
      </c>
      <c r="L25" s="197">
        <v>20570.91270294573</v>
      </c>
      <c r="M25" s="197">
        <v>26238.231482374049</v>
      </c>
      <c r="N25" s="197">
        <v>21890.299540122032</v>
      </c>
      <c r="O25" s="197">
        <v>27074.548050938341</v>
      </c>
      <c r="P25" s="197">
        <v>32685.38415137507</v>
      </c>
      <c r="AL25" s="153" t="s">
        <v>202</v>
      </c>
      <c r="AN25" s="153" t="s">
        <v>205</v>
      </c>
    </row>
    <row r="26" spans="1:77" ht="23.4" customHeight="1">
      <c r="A26" s="159"/>
      <c r="B26" s="141" t="str">
        <f>IF('1'!A1=1,D26,F26)</f>
        <v>Промислові вироби</v>
      </c>
      <c r="C26" s="281"/>
      <c r="D26" s="282" t="s">
        <v>5</v>
      </c>
      <c r="E26" s="281"/>
      <c r="F26" s="286" t="s">
        <v>126</v>
      </c>
      <c r="G26" s="201">
        <v>8864.2586715924608</v>
      </c>
      <c r="H26" s="201">
        <v>13376.079847414083</v>
      </c>
      <c r="I26" s="201">
        <v>15405.37570328197</v>
      </c>
      <c r="J26" s="201">
        <v>17542.673714911489</v>
      </c>
      <c r="K26" s="197">
        <v>18410.279795831029</v>
      </c>
      <c r="L26" s="197">
        <v>18927.755525934419</v>
      </c>
      <c r="M26" s="197">
        <v>21180.498761963379</v>
      </c>
      <c r="N26" s="197">
        <v>23296.625431085005</v>
      </c>
      <c r="O26" s="197">
        <v>28620.408171078532</v>
      </c>
      <c r="P26" s="197">
        <v>30182.965829571549</v>
      </c>
    </row>
    <row r="27" spans="1:77" ht="23" customHeight="1">
      <c r="A27" s="159"/>
      <c r="B27" s="141" t="str">
        <f>IF('1'!A1=1,D27,F27)</f>
        <v>Чорні й кольорові метали та вироби з них</v>
      </c>
      <c r="C27" s="281"/>
      <c r="D27" s="282" t="s">
        <v>6</v>
      </c>
      <c r="E27" s="281"/>
      <c r="F27" s="282" t="s">
        <v>127</v>
      </c>
      <c r="G27" s="201">
        <v>15186.946873950268</v>
      </c>
      <c r="H27" s="201">
        <v>20337.040225825251</v>
      </c>
      <c r="I27" s="201">
        <v>24858.383245674071</v>
      </c>
      <c r="J27" s="201">
        <v>30407.42871329085</v>
      </c>
      <c r="K27" s="197">
        <v>31525.501539540568</v>
      </c>
      <c r="L27" s="197">
        <v>30598.915618345221</v>
      </c>
      <c r="M27" s="197">
        <v>38953.740133414176</v>
      </c>
      <c r="N27" s="197">
        <v>35173.439248308234</v>
      </c>
      <c r="O27" s="197">
        <v>52633.473009145069</v>
      </c>
      <c r="P27" s="197">
        <v>62323.882635067508</v>
      </c>
      <c r="AL27" s="153" t="s">
        <v>203</v>
      </c>
      <c r="AN27" s="153" t="s">
        <v>206</v>
      </c>
    </row>
    <row r="28" spans="1:77" s="151" customFormat="1" ht="22.25" customHeight="1">
      <c r="A28" s="142">
        <v>7210</v>
      </c>
      <c r="B28" s="144" t="str">
        <f>IF('1'!A1=1,D28,F28)</f>
        <v>прокат плоский з вуглецевої сталі</v>
      </c>
      <c r="C28" s="278">
        <v>7210</v>
      </c>
      <c r="D28" s="283" t="s">
        <v>53</v>
      </c>
      <c r="E28" s="278">
        <v>7210</v>
      </c>
      <c r="F28" s="283" t="s">
        <v>130</v>
      </c>
      <c r="G28" s="202">
        <v>2933.8883317767904</v>
      </c>
      <c r="H28" s="202">
        <v>3725.4069495519361</v>
      </c>
      <c r="I28" s="202">
        <v>3673.9727403857514</v>
      </c>
      <c r="J28" s="202">
        <v>4072.1817475432345</v>
      </c>
      <c r="K28" s="196">
        <v>4708.0350908015598</v>
      </c>
      <c r="L28" s="196">
        <v>5385.9838086841955</v>
      </c>
      <c r="M28" s="196">
        <v>5373.4190125511159</v>
      </c>
      <c r="N28" s="196">
        <v>5739.3853541235858</v>
      </c>
      <c r="O28" s="196">
        <v>7491.9224304424279</v>
      </c>
      <c r="P28" s="196">
        <v>8258.5439597074255</v>
      </c>
      <c r="R28" s="168"/>
      <c r="S28" s="168"/>
      <c r="T28" s="168"/>
      <c r="U28" s="168"/>
      <c r="V28" s="168"/>
      <c r="W28" s="168"/>
      <c r="X28" s="168"/>
      <c r="Y28" s="166"/>
      <c r="Z28" s="166"/>
      <c r="AA28" s="166"/>
      <c r="AB28" s="166"/>
      <c r="AC28" s="166"/>
      <c r="AD28" s="166"/>
      <c r="AE28" s="166"/>
      <c r="AF28" s="166"/>
      <c r="AG28" s="166"/>
      <c r="AH28" s="168"/>
      <c r="AI28" s="168"/>
      <c r="AJ28" s="168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8"/>
      <c r="BT28" s="168"/>
      <c r="BU28" s="168"/>
      <c r="BV28" s="168"/>
      <c r="BW28" s="168"/>
      <c r="BX28" s="168"/>
      <c r="BY28" s="168"/>
    </row>
    <row r="29" spans="1:77" s="151" customFormat="1" ht="18" customHeight="1">
      <c r="A29" s="142">
        <v>7308</v>
      </c>
      <c r="B29" s="144" t="str">
        <f>IF('1'!A1=1,D29,F29)</f>
        <v>металоконструкції</v>
      </c>
      <c r="C29" s="278">
        <v>7308</v>
      </c>
      <c r="D29" s="283" t="s">
        <v>54</v>
      </c>
      <c r="E29" s="278">
        <v>7308</v>
      </c>
      <c r="F29" s="283" t="s">
        <v>148</v>
      </c>
      <c r="G29" s="202">
        <v>882.21417608087199</v>
      </c>
      <c r="H29" s="202">
        <v>1277.5986708834355</v>
      </c>
      <c r="I29" s="202">
        <v>1592.5837072785607</v>
      </c>
      <c r="J29" s="202">
        <v>1541.966166383334</v>
      </c>
      <c r="K29" s="196">
        <v>2227.9907503482027</v>
      </c>
      <c r="L29" s="196">
        <v>1936.3959636793297</v>
      </c>
      <c r="M29" s="196">
        <v>2476.2481559913031</v>
      </c>
      <c r="N29" s="196">
        <v>1744.6315211510459</v>
      </c>
      <c r="O29" s="196">
        <v>1960.0367803084039</v>
      </c>
      <c r="P29" s="196">
        <v>2664.6848276646451</v>
      </c>
      <c r="R29" s="168"/>
      <c r="S29" s="168"/>
      <c r="T29" s="168"/>
      <c r="U29" s="168"/>
      <c r="V29" s="168"/>
      <c r="W29" s="168"/>
      <c r="X29" s="168"/>
      <c r="Y29" s="166"/>
      <c r="Z29" s="166"/>
      <c r="AA29" s="166"/>
      <c r="AB29" s="166"/>
      <c r="AC29" s="166"/>
      <c r="AD29" s="166"/>
      <c r="AE29" s="166"/>
      <c r="AF29" s="166"/>
      <c r="AG29" s="166"/>
      <c r="AH29" s="168"/>
      <c r="AI29" s="168"/>
      <c r="AJ29" s="168"/>
      <c r="AK29" s="167"/>
      <c r="AL29" s="167" t="s">
        <v>218</v>
      </c>
      <c r="AM29" s="167"/>
      <c r="AN29" s="167" t="s">
        <v>221</v>
      </c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8"/>
      <c r="BT29" s="168"/>
      <c r="BU29" s="168"/>
      <c r="BV29" s="168"/>
      <c r="BW29" s="168"/>
      <c r="BX29" s="168"/>
      <c r="BY29" s="168"/>
    </row>
    <row r="30" spans="1:77" ht="25.5" customHeight="1">
      <c r="A30" s="159"/>
      <c r="B30" s="141" t="str">
        <f>IF('1'!A1=1,D30,F30)</f>
        <v xml:space="preserve">Машини та устаткування, транспортні засоби, прилади </v>
      </c>
      <c r="C30" s="281"/>
      <c r="D30" s="282" t="s">
        <v>44</v>
      </c>
      <c r="E30" s="281"/>
      <c r="F30" s="282" t="s">
        <v>131</v>
      </c>
      <c r="G30" s="201">
        <v>63824.387442724852</v>
      </c>
      <c r="H30" s="201">
        <v>113317.14856024674</v>
      </c>
      <c r="I30" s="201">
        <v>157867.0750403202</v>
      </c>
      <c r="J30" s="201">
        <v>180690.77121822711</v>
      </c>
      <c r="K30" s="197">
        <v>211660.95338362246</v>
      </c>
      <c r="L30" s="197">
        <v>200520.7919973656</v>
      </c>
      <c r="M30" s="197">
        <v>249006.84170059612</v>
      </c>
      <c r="N30" s="197">
        <v>205000.88043481772</v>
      </c>
      <c r="O30" s="197">
        <v>300888.7822965699</v>
      </c>
      <c r="P30" s="197">
        <v>365816.09881800285</v>
      </c>
    </row>
    <row r="31" spans="1:77" s="162" customFormat="1" ht="21" customHeight="1">
      <c r="A31" s="222">
        <v>84</v>
      </c>
      <c r="B31" s="144" t="str">
        <f>IF('1'!A1=1,D31,F31)</f>
        <v>механічні машини, апарати</v>
      </c>
      <c r="C31" s="278">
        <v>84</v>
      </c>
      <c r="D31" s="283" t="s">
        <v>59</v>
      </c>
      <c r="E31" s="278">
        <v>84</v>
      </c>
      <c r="F31" s="279" t="s">
        <v>132</v>
      </c>
      <c r="G31" s="202">
        <v>32501.603364279512</v>
      </c>
      <c r="H31" s="202">
        <v>58311.887578734109</v>
      </c>
      <c r="I31" s="202">
        <v>74803.497362833587</v>
      </c>
      <c r="J31" s="202">
        <v>82991.983397597302</v>
      </c>
      <c r="K31" s="196">
        <v>81812.914757847233</v>
      </c>
      <c r="L31" s="196">
        <v>81011.027783270576</v>
      </c>
      <c r="M31" s="196">
        <v>103993.16665374572</v>
      </c>
      <c r="N31" s="196">
        <v>62238.202809862712</v>
      </c>
      <c r="O31" s="196">
        <v>96432.298167335772</v>
      </c>
      <c r="P31" s="196">
        <v>121146.89375776771</v>
      </c>
      <c r="R31" s="165"/>
      <c r="S31" s="165"/>
      <c r="T31" s="165"/>
      <c r="U31" s="165"/>
      <c r="V31" s="165"/>
      <c r="W31" s="165"/>
      <c r="X31" s="165"/>
      <c r="Y31" s="163"/>
      <c r="Z31" s="163"/>
      <c r="AA31" s="163"/>
      <c r="AB31" s="163"/>
      <c r="AC31" s="163"/>
      <c r="AD31" s="163"/>
      <c r="AE31" s="163"/>
      <c r="AF31" s="163"/>
      <c r="AG31" s="163"/>
      <c r="AH31" s="165"/>
      <c r="AI31" s="165"/>
      <c r="AJ31" s="165"/>
      <c r="AK31" s="164"/>
      <c r="AL31" s="164" t="s">
        <v>219</v>
      </c>
      <c r="AM31" s="164"/>
      <c r="AN31" s="164" t="s">
        <v>222</v>
      </c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5"/>
      <c r="BT31" s="165"/>
      <c r="BU31" s="165"/>
      <c r="BV31" s="165"/>
      <c r="BW31" s="165"/>
      <c r="BX31" s="165"/>
      <c r="BY31" s="165"/>
    </row>
    <row r="32" spans="1:77" s="162" customFormat="1" ht="38.25" customHeight="1">
      <c r="A32" s="211">
        <v>8421</v>
      </c>
      <c r="B32" s="195" t="str">
        <f>IF('1'!$A$1=1,D32,F32)</f>
        <v>центрифуги,сушарки та обладнання для очищення рідин та газів</v>
      </c>
      <c r="C32" s="287">
        <v>8421</v>
      </c>
      <c r="D32" s="284" t="s">
        <v>194</v>
      </c>
      <c r="E32" s="287">
        <v>8421</v>
      </c>
      <c r="F32" s="279" t="s">
        <v>211</v>
      </c>
      <c r="G32" s="202">
        <v>1866.7307998848971</v>
      </c>
      <c r="H32" s="202">
        <v>2243.6080482552434</v>
      </c>
      <c r="I32" s="202">
        <v>3730.7655314983704</v>
      </c>
      <c r="J32" s="202">
        <v>4233.1002174523364</v>
      </c>
      <c r="K32" s="196">
        <v>4075.2639343961619</v>
      </c>
      <c r="L32" s="196">
        <v>4170.7378357354037</v>
      </c>
      <c r="M32" s="196">
        <v>5000.124687938398</v>
      </c>
      <c r="N32" s="196">
        <v>3560.0295793725991</v>
      </c>
      <c r="O32" s="196">
        <v>5183.2051433894667</v>
      </c>
      <c r="P32" s="196">
        <v>6611.7436298898119</v>
      </c>
      <c r="R32" s="165"/>
      <c r="S32" s="165"/>
      <c r="T32" s="165"/>
      <c r="U32" s="165"/>
      <c r="V32" s="165"/>
      <c r="W32" s="165"/>
      <c r="X32" s="165"/>
      <c r="Y32" s="163"/>
      <c r="Z32" s="163"/>
      <c r="AA32" s="163"/>
      <c r="AB32" s="163"/>
      <c r="AC32" s="163"/>
      <c r="AD32" s="163"/>
      <c r="AE32" s="163"/>
      <c r="AF32" s="163"/>
      <c r="AG32" s="163"/>
      <c r="AH32" s="165"/>
      <c r="AI32" s="165"/>
      <c r="AJ32" s="165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5"/>
      <c r="BT32" s="165"/>
      <c r="BU32" s="165"/>
      <c r="BV32" s="165"/>
      <c r="BW32" s="165"/>
      <c r="BX32" s="165"/>
      <c r="BY32" s="165"/>
    </row>
    <row r="33" spans="1:77" s="162" customFormat="1" ht="30" customHeight="1">
      <c r="A33" s="211">
        <v>8433</v>
      </c>
      <c r="B33" s="195" t="str">
        <f>IF('1'!$A$1=1,D33,F33)</f>
        <v>машини та механізми для збирання сільськогосподарських культур</v>
      </c>
      <c r="C33" s="287">
        <v>8433</v>
      </c>
      <c r="D33" s="283" t="s">
        <v>195</v>
      </c>
      <c r="E33" s="287">
        <v>8433</v>
      </c>
      <c r="F33" s="279" t="s">
        <v>212</v>
      </c>
      <c r="G33" s="202">
        <v>2935.8171426495642</v>
      </c>
      <c r="H33" s="202">
        <v>7719.4514265631751</v>
      </c>
      <c r="I33" s="202">
        <v>9907.1794084724679</v>
      </c>
      <c r="J33" s="202">
        <v>6952.0860317815332</v>
      </c>
      <c r="K33" s="196">
        <v>5936.9320186201985</v>
      </c>
      <c r="L33" s="196">
        <v>5964.5238170332314</v>
      </c>
      <c r="M33" s="196">
        <v>9975.947975901523</v>
      </c>
      <c r="N33" s="196">
        <v>6492.0116218694757</v>
      </c>
      <c r="O33" s="196">
        <v>6984.4960665177987</v>
      </c>
      <c r="P33" s="196">
        <v>9189.7922854808585</v>
      </c>
      <c r="R33" s="165"/>
      <c r="S33" s="165"/>
      <c r="T33" s="165"/>
      <c r="U33" s="165"/>
      <c r="V33" s="165"/>
      <c r="W33" s="165"/>
      <c r="X33" s="165"/>
      <c r="Y33" s="163"/>
      <c r="Z33" s="163"/>
      <c r="AA33" s="163"/>
      <c r="AB33" s="163"/>
      <c r="AC33" s="163"/>
      <c r="AD33" s="163"/>
      <c r="AE33" s="163"/>
      <c r="AF33" s="163"/>
      <c r="AG33" s="163"/>
      <c r="AH33" s="165"/>
      <c r="AI33" s="165"/>
      <c r="AJ33" s="165"/>
      <c r="AK33" s="164"/>
      <c r="AL33" s="164" t="s">
        <v>68</v>
      </c>
      <c r="AM33" s="164"/>
      <c r="AN33" s="164" t="s">
        <v>151</v>
      </c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5"/>
      <c r="BT33" s="165"/>
      <c r="BU33" s="165"/>
      <c r="BV33" s="165"/>
      <c r="BW33" s="165"/>
      <c r="BX33" s="165"/>
      <c r="BY33" s="165"/>
    </row>
    <row r="34" spans="1:77" s="162" customFormat="1" ht="25.25" customHeight="1">
      <c r="A34" s="222">
        <v>85</v>
      </c>
      <c r="B34" s="144" t="str">
        <f>IF('1'!A1=1,D34,F34)</f>
        <v>електричні машини та устаткування</v>
      </c>
      <c r="C34" s="278">
        <v>85</v>
      </c>
      <c r="D34" s="283" t="s">
        <v>60</v>
      </c>
      <c r="E34" s="278">
        <v>85</v>
      </c>
      <c r="F34" s="279" t="s">
        <v>149</v>
      </c>
      <c r="G34" s="202">
        <v>9630.1294586341301</v>
      </c>
      <c r="H34" s="202">
        <v>12831.483812139311</v>
      </c>
      <c r="I34" s="202">
        <v>18785.22262061153</v>
      </c>
      <c r="J34" s="202">
        <v>26654.559325308343</v>
      </c>
      <c r="K34" s="196">
        <v>34335.464217136287</v>
      </c>
      <c r="L34" s="196">
        <v>34196.114566736171</v>
      </c>
      <c r="M34" s="196">
        <v>34424.342857338808</v>
      </c>
      <c r="N34" s="196">
        <v>30106.419567698606</v>
      </c>
      <c r="O34" s="196">
        <v>41092.546101831722</v>
      </c>
      <c r="P34" s="196">
        <v>64027.743488602922</v>
      </c>
      <c r="R34" s="165"/>
      <c r="S34" s="165"/>
      <c r="T34" s="165"/>
      <c r="U34" s="165"/>
      <c r="V34" s="165"/>
      <c r="W34" s="165"/>
      <c r="X34" s="165"/>
      <c r="Y34" s="163"/>
      <c r="Z34" s="163"/>
      <c r="AA34" s="163"/>
      <c r="AB34" s="163"/>
      <c r="AC34" s="163"/>
      <c r="AD34" s="163"/>
      <c r="AE34" s="163"/>
      <c r="AF34" s="163"/>
      <c r="AG34" s="163"/>
      <c r="AH34" s="165"/>
      <c r="AI34" s="165"/>
      <c r="AJ34" s="165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5"/>
      <c r="BT34" s="165"/>
      <c r="BU34" s="165"/>
      <c r="BV34" s="165"/>
      <c r="BW34" s="165"/>
      <c r="BX34" s="165"/>
      <c r="BY34" s="165"/>
    </row>
    <row r="35" spans="1:77" s="162" customFormat="1" ht="25.25" customHeight="1">
      <c r="A35" s="211">
        <v>8502</v>
      </c>
      <c r="B35" s="195" t="str">
        <f>IF('1'!$A$1=1,D35,F35)</f>
        <v>електрогенераторні установки</v>
      </c>
      <c r="C35" s="287">
        <v>8502</v>
      </c>
      <c r="D35" s="284" t="s">
        <v>196</v>
      </c>
      <c r="E35" s="287">
        <v>8502</v>
      </c>
      <c r="F35" s="279" t="s">
        <v>213</v>
      </c>
      <c r="G35" s="202">
        <v>173.02773788237755</v>
      </c>
      <c r="H35" s="202">
        <v>398.68216444023687</v>
      </c>
      <c r="I35" s="202">
        <v>2060.3977944110216</v>
      </c>
      <c r="J35" s="202">
        <v>4454.4392035318851</v>
      </c>
      <c r="K35" s="196">
        <v>6782.2211447709524</v>
      </c>
      <c r="L35" s="196">
        <v>5902.8457774811668</v>
      </c>
      <c r="M35" s="196">
        <v>2499.5999355449649</v>
      </c>
      <c r="N35" s="196">
        <v>6119.5513843494682</v>
      </c>
      <c r="O35" s="196">
        <v>5143.7260300770104</v>
      </c>
      <c r="P35" s="196">
        <v>15336.423729499951</v>
      </c>
      <c r="R35" s="165"/>
      <c r="S35" s="165"/>
      <c r="T35" s="165"/>
      <c r="U35" s="165"/>
      <c r="V35" s="165"/>
      <c r="W35" s="165"/>
      <c r="X35" s="165"/>
      <c r="Y35" s="163"/>
      <c r="Z35" s="163"/>
      <c r="AA35" s="163"/>
      <c r="AB35" s="163"/>
      <c r="AC35" s="163"/>
      <c r="AD35" s="163"/>
      <c r="AE35" s="163"/>
      <c r="AF35" s="163"/>
      <c r="AG35" s="163"/>
      <c r="AH35" s="165"/>
      <c r="AI35" s="165"/>
      <c r="AJ35" s="165"/>
      <c r="AK35" s="164"/>
      <c r="AL35" s="164" t="s">
        <v>220</v>
      </c>
      <c r="AM35" s="164"/>
      <c r="AN35" s="164" t="s">
        <v>223</v>
      </c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5"/>
      <c r="BT35" s="165"/>
      <c r="BU35" s="165"/>
      <c r="BV35" s="165"/>
      <c r="BW35" s="165"/>
      <c r="BX35" s="165"/>
      <c r="BY35" s="165"/>
    </row>
    <row r="36" spans="1:77" s="162" customFormat="1" ht="25.25" customHeight="1">
      <c r="A36" s="211">
        <v>8528</v>
      </c>
      <c r="B36" s="195" t="str">
        <f>IF('1'!$A$1=1,D36,F36)</f>
        <v>монітори та проектори</v>
      </c>
      <c r="C36" s="287">
        <v>8528</v>
      </c>
      <c r="D36" s="284" t="s">
        <v>197</v>
      </c>
      <c r="E36" s="287">
        <v>8528</v>
      </c>
      <c r="F36" s="279" t="s">
        <v>215</v>
      </c>
      <c r="G36" s="202">
        <v>223.50673311504744</v>
      </c>
      <c r="H36" s="202">
        <v>247.57241127806327</v>
      </c>
      <c r="I36" s="202">
        <v>317.02486462829944</v>
      </c>
      <c r="J36" s="202">
        <v>255.33250740049164</v>
      </c>
      <c r="K36" s="196">
        <v>1476.1993069600105</v>
      </c>
      <c r="L36" s="196">
        <v>3926.3115535630823</v>
      </c>
      <c r="M36" s="196">
        <v>3729.1745188943046</v>
      </c>
      <c r="N36" s="196">
        <v>1881.412333392366</v>
      </c>
      <c r="O36" s="196">
        <v>2653.8371794346399</v>
      </c>
      <c r="P36" s="196">
        <v>2893.984840346257</v>
      </c>
      <c r="R36" s="165"/>
      <c r="S36" s="165"/>
      <c r="T36" s="165"/>
      <c r="U36" s="165"/>
      <c r="V36" s="165"/>
      <c r="W36" s="165"/>
      <c r="X36" s="165"/>
      <c r="Y36" s="163"/>
      <c r="Z36" s="163"/>
      <c r="AA36" s="163"/>
      <c r="AB36" s="163"/>
      <c r="AC36" s="163"/>
      <c r="AD36" s="163"/>
      <c r="AE36" s="163"/>
      <c r="AF36" s="163"/>
      <c r="AG36" s="163"/>
      <c r="AH36" s="165"/>
      <c r="AI36" s="165"/>
      <c r="AJ36" s="165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5"/>
      <c r="BT36" s="165"/>
      <c r="BU36" s="165"/>
      <c r="BV36" s="165"/>
      <c r="BW36" s="165"/>
      <c r="BX36" s="165"/>
      <c r="BY36" s="165"/>
    </row>
    <row r="37" spans="1:77" s="162" customFormat="1" ht="20" customHeight="1">
      <c r="A37" s="222">
        <v>87</v>
      </c>
      <c r="B37" s="144" t="str">
        <f>IF('1'!A1=1,D37,F37)</f>
        <v>наземні транспортні засоби</v>
      </c>
      <c r="C37" s="278">
        <v>87</v>
      </c>
      <c r="D37" s="283" t="s">
        <v>55</v>
      </c>
      <c r="E37" s="278">
        <v>87</v>
      </c>
      <c r="F37" s="279" t="s">
        <v>150</v>
      </c>
      <c r="G37" s="202">
        <v>16739.514276186361</v>
      </c>
      <c r="H37" s="202">
        <v>34315.900125443746</v>
      </c>
      <c r="I37" s="202">
        <v>53469.593034748497</v>
      </c>
      <c r="J37" s="202">
        <v>57523.066097852265</v>
      </c>
      <c r="K37" s="196">
        <v>81032.973164218594</v>
      </c>
      <c r="L37" s="196">
        <v>68993.480362784772</v>
      </c>
      <c r="M37" s="196">
        <v>88921.198243630293</v>
      </c>
      <c r="N37" s="196">
        <v>94423.078586996431</v>
      </c>
      <c r="O37" s="196">
        <v>134089.8403492418</v>
      </c>
      <c r="P37" s="196">
        <v>148843.08209183929</v>
      </c>
      <c r="R37" s="165"/>
      <c r="S37" s="165"/>
      <c r="T37" s="165"/>
      <c r="U37" s="165"/>
      <c r="V37" s="165"/>
      <c r="W37" s="165"/>
      <c r="X37" s="165"/>
      <c r="Y37" s="163"/>
      <c r="Z37" s="163"/>
      <c r="AA37" s="163"/>
      <c r="AB37" s="163"/>
      <c r="AC37" s="163"/>
      <c r="AD37" s="163"/>
      <c r="AE37" s="163"/>
      <c r="AF37" s="163"/>
      <c r="AG37" s="163"/>
      <c r="AH37" s="165"/>
      <c r="AI37" s="165"/>
      <c r="AJ37" s="165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5"/>
      <c r="BT37" s="165"/>
      <c r="BU37" s="165"/>
      <c r="BV37" s="165"/>
      <c r="BW37" s="165"/>
      <c r="BX37" s="165"/>
      <c r="BY37" s="165"/>
    </row>
    <row r="38" spans="1:77" s="162" customFormat="1" ht="20" customHeight="1">
      <c r="A38" s="212">
        <v>8703</v>
      </c>
      <c r="B38" s="227" t="str">
        <f>IF('1'!$A$1=1,D38,F38)</f>
        <v>легкові автомобілі</v>
      </c>
      <c r="C38" s="288">
        <v>8703</v>
      </c>
      <c r="D38" s="341" t="s">
        <v>198</v>
      </c>
      <c r="E38" s="288">
        <v>8703</v>
      </c>
      <c r="F38" s="289" t="s">
        <v>214</v>
      </c>
      <c r="G38" s="229">
        <v>8017.3294504230771</v>
      </c>
      <c r="H38" s="229">
        <v>17737.289810497674</v>
      </c>
      <c r="I38" s="229">
        <v>28523.83719873269</v>
      </c>
      <c r="J38" s="229">
        <v>31093.254572926911</v>
      </c>
      <c r="K38" s="198">
        <v>51797.725438666756</v>
      </c>
      <c r="L38" s="198">
        <v>43146.947920982973</v>
      </c>
      <c r="M38" s="198">
        <v>54166.456806088972</v>
      </c>
      <c r="N38" s="198">
        <v>46065.05083975233</v>
      </c>
      <c r="O38" s="198">
        <v>66585.92792807403</v>
      </c>
      <c r="P38" s="198">
        <v>75698.157037095982</v>
      </c>
      <c r="R38" s="165"/>
      <c r="S38" s="165"/>
      <c r="T38" s="165"/>
      <c r="U38" s="165"/>
      <c r="V38" s="165"/>
      <c r="W38" s="165"/>
      <c r="X38" s="165"/>
      <c r="Y38" s="163"/>
      <c r="Z38" s="163"/>
      <c r="AA38" s="163"/>
      <c r="AB38" s="163"/>
      <c r="AC38" s="163"/>
      <c r="AD38" s="163"/>
      <c r="AE38" s="163"/>
      <c r="AF38" s="163"/>
      <c r="AG38" s="163"/>
      <c r="AH38" s="165"/>
      <c r="AI38" s="165"/>
      <c r="AJ38" s="165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5"/>
      <c r="BT38" s="165"/>
      <c r="BU38" s="165"/>
      <c r="BV38" s="165"/>
      <c r="BW38" s="165"/>
      <c r="BX38" s="165"/>
      <c r="BY38" s="165"/>
    </row>
    <row r="39" spans="1:77" ht="17" customHeight="1">
      <c r="A39" s="103" t="str">
        <f>IF('1'!A1=1,C39,E39)</f>
        <v xml:space="preserve"> *За даними Державної служби статистики України</v>
      </c>
      <c r="C39" s="260" t="s">
        <v>176</v>
      </c>
      <c r="D39" s="249"/>
      <c r="E39" s="267" t="s">
        <v>177</v>
      </c>
      <c r="F39" s="249"/>
      <c r="G39" s="161"/>
      <c r="H39" s="161"/>
      <c r="I39" s="161"/>
      <c r="J39" s="161"/>
      <c r="K39" s="161"/>
      <c r="L39" s="161"/>
      <c r="M39" s="161"/>
      <c r="N39" s="161"/>
    </row>
    <row r="40" spans="1:77">
      <c r="A40" s="102" t="str">
        <f>IF('1'!A1=1,C40,E40)</f>
        <v>Примітки:</v>
      </c>
      <c r="B40" s="160"/>
      <c r="C40" s="268" t="s">
        <v>183</v>
      </c>
      <c r="D40" s="290"/>
      <c r="E40" s="270" t="s">
        <v>184</v>
      </c>
      <c r="F40" s="290"/>
      <c r="G40" s="161"/>
      <c r="H40" s="161"/>
      <c r="I40" s="161"/>
      <c r="J40" s="161"/>
      <c r="K40" s="161"/>
      <c r="L40" s="161"/>
      <c r="M40" s="161"/>
      <c r="N40" s="161"/>
    </row>
    <row r="41" spans="1:77" ht="16.25" customHeight="1">
      <c r="A41" s="133" t="str">
        <f>IF('1'!A1=1,C41,E41)</f>
        <v xml:space="preserve"> З 2014 року дані подаються без урахування тимчасово окупованої російською федерацією території України.</v>
      </c>
      <c r="B41" s="122"/>
      <c r="C41" s="292" t="s">
        <v>331</v>
      </c>
      <c r="D41" s="293"/>
      <c r="E41" s="292" t="s">
        <v>332</v>
      </c>
      <c r="F41" s="271"/>
      <c r="G41" s="124"/>
      <c r="H41" s="124"/>
      <c r="I41" s="124"/>
      <c r="J41" s="124"/>
      <c r="K41" s="124"/>
      <c r="L41" s="124"/>
      <c r="M41" s="124"/>
      <c r="N41" s="124"/>
    </row>
    <row r="42" spans="1:77" ht="19.5" customHeight="1">
      <c r="A42" s="193" t="str">
        <f>IF('1'!$A$1=1,C42,F42)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2" s="193" t="s">
        <v>226</v>
      </c>
      <c r="D42" s="187"/>
      <c r="E42" s="193"/>
      <c r="F42" s="262" t="s">
        <v>227</v>
      </c>
    </row>
    <row r="43" spans="1:77">
      <c r="A43" s="396" t="str">
        <f>IF('1'!$A$1=1,C43,E43)</f>
        <v xml:space="preserve">  Дані за 2024 рік було скориговано у зв'язку з уточненням звітної інформації.</v>
      </c>
      <c r="C43" s="396" t="s">
        <v>339</v>
      </c>
      <c r="D43" s="103"/>
      <c r="E43" s="397" t="s">
        <v>340</v>
      </c>
      <c r="F43" s="136"/>
    </row>
  </sheetData>
  <mergeCells count="16">
    <mergeCell ref="P5:P6"/>
    <mergeCell ref="O5:O6"/>
    <mergeCell ref="N5:N6"/>
    <mergeCell ref="A5:A6"/>
    <mergeCell ref="B5:B6"/>
    <mergeCell ref="C5:C6"/>
    <mergeCell ref="D5:D6"/>
    <mergeCell ref="E5:E6"/>
    <mergeCell ref="L5:L6"/>
    <mergeCell ref="M5:M6"/>
    <mergeCell ref="G5:G6"/>
    <mergeCell ref="H5:H6"/>
    <mergeCell ref="I5:I6"/>
    <mergeCell ref="J5:J6"/>
    <mergeCell ref="F5:F6"/>
    <mergeCell ref="K5:K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5748031496062992" top="0.51181102362204722" bottom="0.31496062992125984" header="0.23622047244094491" footer="0.23622047244094491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1</vt:lpstr>
      <vt:lpstr>1.1</vt:lpstr>
      <vt:lpstr>1.2</vt:lpstr>
      <vt:lpstr>1.2 </vt:lpstr>
      <vt:lpstr>1.3</vt:lpstr>
      <vt:lpstr>1.4</vt:lpstr>
      <vt:lpstr>'1'!Область_друку</vt:lpstr>
      <vt:lpstr>'1.1'!Область_друку</vt:lpstr>
      <vt:lpstr>'1.2'!Область_друку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2025-09-29T09:36:47Z</cp:lastPrinted>
  <dcterms:created xsi:type="dcterms:W3CDTF">2015-06-23T07:50:05Z</dcterms:created>
  <dcterms:modified xsi:type="dcterms:W3CDTF">2025-09-29T09:36:56Z</dcterms:modified>
</cp:coreProperties>
</file>