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M:\DSZ\EX_SEC_STATISTICS\PB\ВИДАННЯ\2025\3_кв_2025_розміщ\USD\"/>
    </mc:Choice>
  </mc:AlternateContent>
  <bookViews>
    <workbookView xWindow="0" yWindow="0" windowWidth="19200" windowHeight="6310" tabRatio="770"/>
  </bookViews>
  <sheets>
    <sheet name="1" sheetId="72" r:id="rId1"/>
    <sheet name="1.1 " sheetId="64" r:id="rId2"/>
    <sheet name="1.2" sheetId="65" r:id="rId3"/>
    <sheet name="1.3" sheetId="66" r:id="rId4"/>
    <sheet name="1.4" sheetId="67" r:id="rId5"/>
    <sheet name="1.5" sheetId="69" r:id="rId6"/>
    <sheet name="1.6" sheetId="70" r:id="rId7"/>
    <sheet name="1.7" sheetId="62" r:id="rId8"/>
    <sheet name="1.8" sheetId="63" r:id="rId9"/>
    <sheet name="1.9" sheetId="58" r:id="rId10"/>
    <sheet name="1.10" sheetId="76" r:id="rId11"/>
    <sheet name="1.11" sheetId="77" r:id="rId12"/>
    <sheet name="2.1" sheetId="80" r:id="rId13"/>
    <sheet name="2.2" sheetId="81" r:id="rId14"/>
    <sheet name="2.3" sheetId="82" r:id="rId15"/>
    <sheet name="2.4" sheetId="83" r:id="rId16"/>
    <sheet name="2.5" sheetId="79" r:id="rId17"/>
    <sheet name="3.1" sheetId="75" r:id="rId18"/>
    <sheet name="3.2" sheetId="78"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C" localSheetId="10">#REF!</definedName>
    <definedName name="\C" localSheetId="11">#REF!</definedName>
    <definedName name="\C" localSheetId="12">#REF!</definedName>
    <definedName name="\C" localSheetId="13">#REF!</definedName>
    <definedName name="\C" localSheetId="14">#REF!</definedName>
    <definedName name="\C" localSheetId="15">#REF!</definedName>
    <definedName name="\C" localSheetId="18">#REF!</definedName>
    <definedName name="\C">#REF!</definedName>
    <definedName name="\D" localSheetId="10">#REF!</definedName>
    <definedName name="\D" localSheetId="11">#REF!</definedName>
    <definedName name="\D" localSheetId="12">#REF!</definedName>
    <definedName name="\D" localSheetId="13">#REF!</definedName>
    <definedName name="\D" localSheetId="14">#REF!</definedName>
    <definedName name="\D" localSheetId="15">#REF!</definedName>
    <definedName name="\D" localSheetId="18">#REF!</definedName>
    <definedName name="\D">#REF!</definedName>
    <definedName name="\E" localSheetId="10">#REF!</definedName>
    <definedName name="\E" localSheetId="11">#REF!</definedName>
    <definedName name="\E" localSheetId="12">#REF!</definedName>
    <definedName name="\E" localSheetId="13">#REF!</definedName>
    <definedName name="\E" localSheetId="14">#REF!</definedName>
    <definedName name="\E" localSheetId="15">#REF!</definedName>
    <definedName name="\E" localSheetId="18">#REF!</definedName>
    <definedName name="\E">#REF!</definedName>
    <definedName name="\H" localSheetId="10">#REF!</definedName>
    <definedName name="\H" localSheetId="11">#REF!</definedName>
    <definedName name="\H" localSheetId="12">#REF!</definedName>
    <definedName name="\H" localSheetId="13">#REF!</definedName>
    <definedName name="\H" localSheetId="14">#REF!</definedName>
    <definedName name="\H" localSheetId="15">#REF!</definedName>
    <definedName name="\H" localSheetId="18">#REF!</definedName>
    <definedName name="\H">#REF!</definedName>
    <definedName name="\K" localSheetId="10">#REF!</definedName>
    <definedName name="\K" localSheetId="11">#REF!</definedName>
    <definedName name="\K" localSheetId="12">#REF!</definedName>
    <definedName name="\K" localSheetId="13">#REF!</definedName>
    <definedName name="\K" localSheetId="14">#REF!</definedName>
    <definedName name="\K" localSheetId="15">#REF!</definedName>
    <definedName name="\K" localSheetId="18">#REF!</definedName>
    <definedName name="\K">#REF!</definedName>
    <definedName name="\L" localSheetId="10">#REF!</definedName>
    <definedName name="\L" localSheetId="11">#REF!</definedName>
    <definedName name="\L" localSheetId="12">#REF!</definedName>
    <definedName name="\L" localSheetId="13">#REF!</definedName>
    <definedName name="\L" localSheetId="14">#REF!</definedName>
    <definedName name="\L" localSheetId="15">#REF!</definedName>
    <definedName name="\L" localSheetId="18">#REF!</definedName>
    <definedName name="\L">#REF!</definedName>
    <definedName name="\P" localSheetId="10">#REF!</definedName>
    <definedName name="\P" localSheetId="11">#REF!</definedName>
    <definedName name="\P" localSheetId="12">#REF!</definedName>
    <definedName name="\P" localSheetId="13">#REF!</definedName>
    <definedName name="\P" localSheetId="14">#REF!</definedName>
    <definedName name="\P" localSheetId="15">#REF!</definedName>
    <definedName name="\P" localSheetId="18">#REF!</definedName>
    <definedName name="\P">#REF!</definedName>
    <definedName name="\Q" localSheetId="10">#REF!</definedName>
    <definedName name="\Q" localSheetId="11">#REF!</definedName>
    <definedName name="\Q" localSheetId="12">#REF!</definedName>
    <definedName name="\Q" localSheetId="13">#REF!</definedName>
    <definedName name="\Q" localSheetId="14">#REF!</definedName>
    <definedName name="\Q" localSheetId="15">#REF!</definedName>
    <definedName name="\Q" localSheetId="18">#REF!</definedName>
    <definedName name="\Q">#REF!</definedName>
    <definedName name="\S" localSheetId="10">#REF!</definedName>
    <definedName name="\S" localSheetId="11">#REF!</definedName>
    <definedName name="\S" localSheetId="12">#REF!</definedName>
    <definedName name="\S" localSheetId="13">#REF!</definedName>
    <definedName name="\S" localSheetId="14">#REF!</definedName>
    <definedName name="\S" localSheetId="15">#REF!</definedName>
    <definedName name="\S" localSheetId="18">#REF!</definedName>
    <definedName name="\S">#REF!</definedName>
    <definedName name="\T" localSheetId="10">#REF!</definedName>
    <definedName name="\T" localSheetId="11">#REF!</definedName>
    <definedName name="\T" localSheetId="12">#REF!</definedName>
    <definedName name="\T" localSheetId="13">#REF!</definedName>
    <definedName name="\T" localSheetId="14">#REF!</definedName>
    <definedName name="\T" localSheetId="15">#REF!</definedName>
    <definedName name="\T" localSheetId="18">#REF!</definedName>
    <definedName name="\T">#REF!</definedName>
    <definedName name="\V" localSheetId="10">#REF!</definedName>
    <definedName name="\V" localSheetId="11">#REF!</definedName>
    <definedName name="\V" localSheetId="12">#REF!</definedName>
    <definedName name="\V" localSheetId="13">#REF!</definedName>
    <definedName name="\V" localSheetId="14">#REF!</definedName>
    <definedName name="\V" localSheetId="15">#REF!</definedName>
    <definedName name="\V" localSheetId="18">#REF!</definedName>
    <definedName name="\V">#REF!</definedName>
    <definedName name="\W" localSheetId="10">#REF!</definedName>
    <definedName name="\W" localSheetId="11">#REF!</definedName>
    <definedName name="\W" localSheetId="12">#REF!</definedName>
    <definedName name="\W" localSheetId="13">#REF!</definedName>
    <definedName name="\W" localSheetId="14">#REF!</definedName>
    <definedName name="\W" localSheetId="15">#REF!</definedName>
    <definedName name="\W" localSheetId="18">#REF!</definedName>
    <definedName name="\W">#REF!</definedName>
    <definedName name="\X" localSheetId="10">#REF!</definedName>
    <definedName name="\X" localSheetId="11">#REF!</definedName>
    <definedName name="\X" localSheetId="12">#REF!</definedName>
    <definedName name="\X" localSheetId="13">#REF!</definedName>
    <definedName name="\X" localSheetId="14">#REF!</definedName>
    <definedName name="\X" localSheetId="15">#REF!</definedName>
    <definedName name="\X" localSheetId="18">#REF!</definedName>
    <definedName name="\X">#REF!</definedName>
    <definedName name="______t04" localSheetId="13" hidden="1">{#N/A,#N/A,FALSE,"т04"}</definedName>
    <definedName name="______t04" localSheetId="14" hidden="1">{#N/A,#N/A,FALSE,"т04"}</definedName>
    <definedName name="______t04" localSheetId="15" hidden="1">{#N/A,#N/A,FALSE,"т04"}</definedName>
    <definedName name="______t04" hidden="1">{#N/A,#N/A,FALSE,"т04"}</definedName>
    <definedName name="______t06" localSheetId="13" hidden="1">{#N/A,#N/A,FALSE,"т04"}</definedName>
    <definedName name="______t06" localSheetId="14" hidden="1">{#N/A,#N/A,FALSE,"т04"}</definedName>
    <definedName name="______t06" localSheetId="15" hidden="1">{#N/A,#N/A,FALSE,"т04"}</definedName>
    <definedName name="______t06" hidden="1">{#N/A,#N/A,FALSE,"т04"}</definedName>
    <definedName name="_____t04" localSheetId="13" hidden="1">{#N/A,#N/A,FALSE,"т04"}</definedName>
    <definedName name="_____t04" localSheetId="14" hidden="1">{#N/A,#N/A,FALSE,"т04"}</definedName>
    <definedName name="_____t04" localSheetId="15" hidden="1">{#N/A,#N/A,FALSE,"т04"}</definedName>
    <definedName name="_____t04" hidden="1">{#N/A,#N/A,FALSE,"т04"}</definedName>
    <definedName name="_____t06" localSheetId="13" hidden="1">{#N/A,#N/A,FALSE,"т04"}</definedName>
    <definedName name="_____t06" localSheetId="14" hidden="1">{#N/A,#N/A,FALSE,"т04"}</definedName>
    <definedName name="_____t06" localSheetId="15" hidden="1">{#N/A,#N/A,FALSE,"т04"}</definedName>
    <definedName name="_____t06" hidden="1">{#N/A,#N/A,FALSE,"т04"}</definedName>
    <definedName name="____t04" localSheetId="13" hidden="1">{#N/A,#N/A,FALSE,"т04"}</definedName>
    <definedName name="____t04" localSheetId="14" hidden="1">{#N/A,#N/A,FALSE,"т04"}</definedName>
    <definedName name="____t04" localSheetId="15" hidden="1">{#N/A,#N/A,FALSE,"т04"}</definedName>
    <definedName name="____t04" hidden="1">{#N/A,#N/A,FALSE,"т04"}</definedName>
    <definedName name="____t06" localSheetId="13" hidden="1">{#N/A,#N/A,FALSE,"т04"}</definedName>
    <definedName name="____t06" localSheetId="14" hidden="1">{#N/A,#N/A,FALSE,"т04"}</definedName>
    <definedName name="____t06" localSheetId="15" hidden="1">{#N/A,#N/A,FALSE,"т04"}</definedName>
    <definedName name="____t06" hidden="1">{#N/A,#N/A,FALSE,"т04"}</definedName>
    <definedName name="___t04" localSheetId="13" hidden="1">{#N/A,#N/A,FALSE,"т04"}</definedName>
    <definedName name="___t04" localSheetId="14" hidden="1">{#N/A,#N/A,FALSE,"т04"}</definedName>
    <definedName name="___t04" localSheetId="15" hidden="1">{#N/A,#N/A,FALSE,"т04"}</definedName>
    <definedName name="___t04" hidden="1">{#N/A,#N/A,FALSE,"т04"}</definedName>
    <definedName name="___t06" localSheetId="13" hidden="1">{#N/A,#N/A,FALSE,"т04"}</definedName>
    <definedName name="___t06" localSheetId="14" hidden="1">{#N/A,#N/A,FALSE,"т04"}</definedName>
    <definedName name="___t06" localSheetId="15" hidden="1">{#N/A,#N/A,FALSE,"т04"}</definedName>
    <definedName name="___t06" hidden="1">{#N/A,#N/A,FALSE,"т04"}</definedName>
    <definedName name="__t04" localSheetId="13" hidden="1">{#N/A,#N/A,FALSE,"т04"}</definedName>
    <definedName name="__t04" localSheetId="14" hidden="1">{#N/A,#N/A,FALSE,"т04"}</definedName>
    <definedName name="__t04" localSheetId="15" hidden="1">{#N/A,#N/A,FALSE,"т04"}</definedName>
    <definedName name="__t04" hidden="1">{#N/A,#N/A,FALSE,"т04"}</definedName>
    <definedName name="__t06" localSheetId="13" hidden="1">{#N/A,#N/A,FALSE,"т04"}</definedName>
    <definedName name="__t06" localSheetId="14" hidden="1">{#N/A,#N/A,FALSE,"т04"}</definedName>
    <definedName name="__t06" localSheetId="15" hidden="1">{#N/A,#N/A,FALSE,"т04"}</definedName>
    <definedName name="__t06" hidden="1">{#N/A,#N/A,FALSE,"т04"}</definedName>
    <definedName name="__tab06" localSheetId="10">#REF!</definedName>
    <definedName name="__tab06" localSheetId="11">#REF!</definedName>
    <definedName name="__tab06" localSheetId="18">#REF!</definedName>
    <definedName name="__tab06">#REF!</definedName>
    <definedName name="__tab07" localSheetId="10">#REF!</definedName>
    <definedName name="__tab07" localSheetId="11">#REF!</definedName>
    <definedName name="__tab07" localSheetId="18">#REF!</definedName>
    <definedName name="__tab07">#REF!</definedName>
    <definedName name="__Tab1" localSheetId="10">#REF!</definedName>
    <definedName name="__Tab1" localSheetId="11">#REF!</definedName>
    <definedName name="__Tab1" localSheetId="18">#REF!</definedName>
    <definedName name="__Tab1">#REF!</definedName>
    <definedName name="__UKR1" localSheetId="10">#REF!</definedName>
    <definedName name="__UKR1" localSheetId="11">#REF!</definedName>
    <definedName name="__UKR1" localSheetId="18">#REF!</definedName>
    <definedName name="__UKR1">#REF!</definedName>
    <definedName name="__UKR2" localSheetId="10">#REF!</definedName>
    <definedName name="__UKR2" localSheetId="11">#REF!</definedName>
    <definedName name="__UKR2" localSheetId="18">#REF!</definedName>
    <definedName name="__UKR2">#REF!</definedName>
    <definedName name="__UKR3" localSheetId="10">#REF!</definedName>
    <definedName name="__UKR3" localSheetId="11">#REF!</definedName>
    <definedName name="__UKR3" localSheetId="18">#REF!</definedName>
    <definedName name="__UKR3">#REF!</definedName>
    <definedName name="_g7.2" localSheetId="13" hidden="1">{#N/A,#N/A,FALSE,"т04"}</definedName>
    <definedName name="_g7.2" localSheetId="14" hidden="1">{#N/A,#N/A,FALSE,"т04"}</definedName>
    <definedName name="_g7.2" localSheetId="15" hidden="1">{#N/A,#N/A,FALSE,"т04"}</definedName>
    <definedName name="_g7.2" hidden="1">{#N/A,#N/A,FALSE,"т04"}</definedName>
    <definedName name="_t04" localSheetId="13" hidden="1">{#N/A,#N/A,FALSE,"т04"}</definedName>
    <definedName name="_t04" localSheetId="14" hidden="1">{#N/A,#N/A,FALSE,"т04"}</definedName>
    <definedName name="_t04" localSheetId="15" hidden="1">{#N/A,#N/A,FALSE,"т04"}</definedName>
    <definedName name="_t04" hidden="1">{#N/A,#N/A,FALSE,"т04"}</definedName>
    <definedName name="_t06" localSheetId="13" hidden="1">{#N/A,#N/A,FALSE,"т04"}</definedName>
    <definedName name="_t06" localSheetId="14" hidden="1">{#N/A,#N/A,FALSE,"т04"}</definedName>
    <definedName name="_t06" localSheetId="15" hidden="1">{#N/A,#N/A,FALSE,"т04"}</definedName>
    <definedName name="_t06" hidden="1">{#N/A,#N/A,FALSE,"т04"}</definedName>
    <definedName name="_tab06" localSheetId="10">#REF!</definedName>
    <definedName name="_tab06" localSheetId="11">#REF!</definedName>
    <definedName name="_tab06" localSheetId="12">#REF!</definedName>
    <definedName name="_tab06" localSheetId="13">#REF!</definedName>
    <definedName name="_tab06" localSheetId="14">#REF!</definedName>
    <definedName name="_tab06" localSheetId="15">#REF!</definedName>
    <definedName name="_tab06" localSheetId="18">#REF!</definedName>
    <definedName name="_tab06">#REF!</definedName>
    <definedName name="_tab07" localSheetId="10">#REF!</definedName>
    <definedName name="_tab07" localSheetId="11">#REF!</definedName>
    <definedName name="_tab07" localSheetId="12">#REF!</definedName>
    <definedName name="_tab07" localSheetId="13">#REF!</definedName>
    <definedName name="_tab07" localSheetId="14">#REF!</definedName>
    <definedName name="_tab07" localSheetId="15">#REF!</definedName>
    <definedName name="_tab07" localSheetId="18">#REF!</definedName>
    <definedName name="_tab07">#REF!</definedName>
    <definedName name="_Tab1" localSheetId="10">#REF!</definedName>
    <definedName name="_Tab1" localSheetId="11">#REF!</definedName>
    <definedName name="_Tab1" localSheetId="12">#REF!</definedName>
    <definedName name="_Tab1" localSheetId="13">#REF!</definedName>
    <definedName name="_Tab1" localSheetId="14">#REF!</definedName>
    <definedName name="_Tab1" localSheetId="15">#REF!</definedName>
    <definedName name="_Tab1" localSheetId="18">#REF!</definedName>
    <definedName name="_Tab1">#REF!</definedName>
    <definedName name="_UKR1" localSheetId="10">#REF!</definedName>
    <definedName name="_UKR1" localSheetId="11">#REF!</definedName>
    <definedName name="_UKR1" localSheetId="12">#REF!</definedName>
    <definedName name="_UKR1" localSheetId="13">#REF!</definedName>
    <definedName name="_UKR1" localSheetId="14">#REF!</definedName>
    <definedName name="_UKR1" localSheetId="15">#REF!</definedName>
    <definedName name="_UKR1" localSheetId="18">#REF!</definedName>
    <definedName name="_UKR1">#REF!</definedName>
    <definedName name="_UKR2" localSheetId="10">#REF!</definedName>
    <definedName name="_UKR2" localSheetId="11">#REF!</definedName>
    <definedName name="_UKR2" localSheetId="12">#REF!</definedName>
    <definedName name="_UKR2" localSheetId="13">#REF!</definedName>
    <definedName name="_UKR2" localSheetId="14">#REF!</definedName>
    <definedName name="_UKR2" localSheetId="15">#REF!</definedName>
    <definedName name="_UKR2" localSheetId="18">#REF!</definedName>
    <definedName name="_UKR2">#REF!</definedName>
    <definedName name="_UKR3" localSheetId="10">#REF!</definedName>
    <definedName name="_UKR3" localSheetId="11">#REF!</definedName>
    <definedName name="_UKR3" localSheetId="12">#REF!</definedName>
    <definedName name="_UKR3" localSheetId="13">#REF!</definedName>
    <definedName name="_UKR3" localSheetId="14">#REF!</definedName>
    <definedName name="_UKR3" localSheetId="15">#REF!</definedName>
    <definedName name="_UKR3" localSheetId="18">#REF!</definedName>
    <definedName name="_UKR3">#REF!</definedName>
    <definedName name="a" localSheetId="10">#REF!</definedName>
    <definedName name="a" localSheetId="11">#REF!</definedName>
    <definedName name="a" localSheetId="12">#REF!</definedName>
    <definedName name="a" localSheetId="13">#REF!</definedName>
    <definedName name="a" localSheetId="14">#REF!</definedName>
    <definedName name="a" localSheetId="15">#REF!</definedName>
    <definedName name="a" localSheetId="18">#REF!</definedName>
    <definedName name="a">#REF!</definedName>
    <definedName name="aaa" localSheetId="10">#REF!</definedName>
    <definedName name="aaa" localSheetId="11">#REF!</definedName>
    <definedName name="aaa" localSheetId="18">#REF!</definedName>
    <definedName name="aaa">#REF!</definedName>
    <definedName name="Agency_List">[1]Control!$H$17:$H$19</definedName>
    <definedName name="All_Data" localSheetId="10">#REF!</definedName>
    <definedName name="All_Data" localSheetId="11">#REF!</definedName>
    <definedName name="All_Data" localSheetId="12">#REF!</definedName>
    <definedName name="All_Data" localSheetId="13">#REF!</definedName>
    <definedName name="All_Data" localSheetId="14">#REF!</definedName>
    <definedName name="All_Data" localSheetId="15">#REF!</definedName>
    <definedName name="All_Data" localSheetId="18">#REF!</definedName>
    <definedName name="All_Data">#REF!</definedName>
    <definedName name="Balance_of_payments" localSheetId="10">#REF!</definedName>
    <definedName name="Balance_of_payments" localSheetId="11">#REF!</definedName>
    <definedName name="Balance_of_payments" localSheetId="12">#REF!</definedName>
    <definedName name="Balance_of_payments" localSheetId="13">#REF!</definedName>
    <definedName name="Balance_of_payments" localSheetId="14">#REF!</definedName>
    <definedName name="Balance_of_payments" localSheetId="15">#REF!</definedName>
    <definedName name="Balance_of_payments" localSheetId="18">#REF!</definedName>
    <definedName name="Balance_of_payments">#REF!</definedName>
    <definedName name="bp" localSheetId="1" hidden="1">{"BOP_TAB",#N/A,FALSE,"N";"MIDTERM_TAB",#N/A,FALSE,"O";"FUND_CRED",#N/A,FALSE,"P";"DEBT_TAB1",#N/A,FALSE,"Q";"DEBT_TAB2",#N/A,FALSE,"Q";"FORFIN_TAB1",#N/A,FALSE,"R";"FORFIN_TAB2",#N/A,FALSE,"R";"BOP_ANALY",#N/A,FALSE,"U"}</definedName>
    <definedName name="bp" localSheetId="10" hidden="1">{"BOP_TAB",#N/A,FALSE,"N";"MIDTERM_TAB",#N/A,FALSE,"O";"FUND_CRED",#N/A,FALSE,"P";"DEBT_TAB1",#N/A,FALSE,"Q";"DEBT_TAB2",#N/A,FALSE,"Q";"FORFIN_TAB1",#N/A,FALSE,"R";"FORFIN_TAB2",#N/A,FALSE,"R";"BOP_ANALY",#N/A,FALSE,"U"}</definedName>
    <definedName name="bp" localSheetId="11" hidden="1">{"BOP_TAB",#N/A,FALSE,"N";"MIDTERM_TAB",#N/A,FALSE,"O";"FUND_CRED",#N/A,FALSE,"P";"DEBT_TAB1",#N/A,FALSE,"Q";"DEBT_TAB2",#N/A,FALSE,"Q";"FORFIN_TAB1",#N/A,FALSE,"R";"FORFIN_TAB2",#N/A,FALSE,"R";"BOP_ANALY",#N/A,FALSE,"U"}</definedName>
    <definedName name="bp" localSheetId="2" hidden="1">{"BOP_TAB",#N/A,FALSE,"N";"MIDTERM_TAB",#N/A,FALSE,"O";"FUND_CRED",#N/A,FALSE,"P";"DEBT_TAB1",#N/A,FALSE,"Q";"DEBT_TAB2",#N/A,FALSE,"Q";"FORFIN_TAB1",#N/A,FALSE,"R";"FORFIN_TAB2",#N/A,FALSE,"R";"BOP_ANALY",#N/A,FALSE,"U"}</definedName>
    <definedName name="bp" localSheetId="3" hidden="1">{"BOP_TAB",#N/A,FALSE,"N";"MIDTERM_TAB",#N/A,FALSE,"O";"FUND_CRED",#N/A,FALSE,"P";"DEBT_TAB1",#N/A,FALSE,"Q";"DEBT_TAB2",#N/A,FALSE,"Q";"FORFIN_TAB1",#N/A,FALSE,"R";"FORFIN_TAB2",#N/A,FALSE,"R";"BOP_ANALY",#N/A,FALSE,"U"}</definedName>
    <definedName name="bp" localSheetId="4" hidden="1">{"BOP_TAB",#N/A,FALSE,"N";"MIDTERM_TAB",#N/A,FALSE,"O";"FUND_CRED",#N/A,FALSE,"P";"DEBT_TAB1",#N/A,FALSE,"Q";"DEBT_TAB2",#N/A,FALSE,"Q";"FORFIN_TAB1",#N/A,FALSE,"R";"FORFIN_TAB2",#N/A,FALSE,"R";"BOP_ANALY",#N/A,FALSE,"U"}</definedName>
    <definedName name="bp" localSheetId="5" hidden="1">{"BOP_TAB",#N/A,FALSE,"N";"MIDTERM_TAB",#N/A,FALSE,"O";"FUND_CRED",#N/A,FALSE,"P";"DEBT_TAB1",#N/A,FALSE,"Q";"DEBT_TAB2",#N/A,FALSE,"Q";"FORFIN_TAB1",#N/A,FALSE,"R";"FORFIN_TAB2",#N/A,FALSE,"R";"BOP_ANALY",#N/A,FALSE,"U"}</definedName>
    <definedName name="bp" localSheetId="6" hidden="1">{"BOP_TAB",#N/A,FALSE,"N";"MIDTERM_TAB",#N/A,FALSE,"O";"FUND_CRED",#N/A,FALSE,"P";"DEBT_TAB1",#N/A,FALSE,"Q";"DEBT_TAB2",#N/A,FALSE,"Q";"FORFIN_TAB1",#N/A,FALSE,"R";"FORFIN_TAB2",#N/A,FALSE,"R";"BOP_ANALY",#N/A,FALSE,"U"}</definedName>
    <definedName name="bp" localSheetId="7" hidden="1">{"BOP_TAB",#N/A,FALSE,"N";"MIDTERM_TAB",#N/A,FALSE,"O";"FUND_CRED",#N/A,FALSE,"P";"DEBT_TAB1",#N/A,FALSE,"Q";"DEBT_TAB2",#N/A,FALSE,"Q";"FORFIN_TAB1",#N/A,FALSE,"R";"FORFIN_TAB2",#N/A,FALSE,"R";"BOP_ANALY",#N/A,FALSE,"U"}</definedName>
    <definedName name="bp" localSheetId="8" hidden="1">{"BOP_TAB",#N/A,FALSE,"N";"MIDTERM_TAB",#N/A,FALSE,"O";"FUND_CRED",#N/A,FALSE,"P";"DEBT_TAB1",#N/A,FALSE,"Q";"DEBT_TAB2",#N/A,FALSE,"Q";"FORFIN_TAB1",#N/A,FALSE,"R";"FORFIN_TAB2",#N/A,FALSE,"R";"BOP_ANALY",#N/A,FALSE,"U"}</definedName>
    <definedName name="bp" localSheetId="9" hidden="1">{"BOP_TAB",#N/A,FALSE,"N";"MIDTERM_TAB",#N/A,FALSE,"O";"FUND_CRED",#N/A,FALSE,"P";"DEBT_TAB1",#N/A,FALSE,"Q";"DEBT_TAB2",#N/A,FALSE,"Q";"FORFIN_TAB1",#N/A,FALSE,"R";"FORFIN_TAB2",#N/A,FALSE,"R";"BOP_ANALY",#N/A,FALSE,"U"}</definedName>
    <definedName name="bp" localSheetId="12" hidden="1">{"BOP_TAB",#N/A,FALSE,"N";"MIDTERM_TAB",#N/A,FALSE,"O";"FUND_CRED",#N/A,FALSE,"P";"DEBT_TAB1",#N/A,FALSE,"Q";"DEBT_TAB2",#N/A,FALSE,"Q";"FORFIN_TAB1",#N/A,FALSE,"R";"FORFIN_TAB2",#N/A,FALSE,"R";"BOP_ANALY",#N/A,FALSE,"U"}</definedName>
    <definedName name="bp" localSheetId="13" hidden="1">{"BOP_TAB",#N/A,FALSE,"N";"MIDTERM_TAB",#N/A,FALSE,"O";"FUND_CRED",#N/A,FALSE,"P";"DEBT_TAB1",#N/A,FALSE,"Q";"DEBT_TAB2",#N/A,FALSE,"Q";"FORFIN_TAB1",#N/A,FALSE,"R";"FORFIN_TAB2",#N/A,FALSE,"R";"BOP_ANALY",#N/A,FALSE,"U"}</definedName>
    <definedName name="bp" localSheetId="14" hidden="1">{"BOP_TAB",#N/A,FALSE,"N";"MIDTERM_TAB",#N/A,FALSE,"O";"FUND_CRED",#N/A,FALSE,"P";"DEBT_TAB1",#N/A,FALSE,"Q";"DEBT_TAB2",#N/A,FALSE,"Q";"FORFIN_TAB1",#N/A,FALSE,"R";"FORFIN_TAB2",#N/A,FALSE,"R";"BOP_ANALY",#N/A,FALSE,"U"}</definedName>
    <definedName name="bp" localSheetId="15" hidden="1">{"BOP_TAB",#N/A,FALSE,"N";"MIDTERM_TAB",#N/A,FALSE,"O";"FUND_CRED",#N/A,FALSE,"P";"DEBT_TAB1",#N/A,FALSE,"Q";"DEBT_TAB2",#N/A,FALSE,"Q";"FORFIN_TAB1",#N/A,FALSE,"R";"FORFIN_TAB2",#N/A,FALSE,"R";"BOP_ANALY",#N/A,FALSE,"U"}</definedName>
    <definedName name="bp" localSheetId="17" hidden="1">{"BOP_TAB",#N/A,FALSE,"N";"MIDTERM_TAB",#N/A,FALSE,"O";"FUND_CRED",#N/A,FALSE,"P";"DEBT_TAB1",#N/A,FALSE,"Q";"DEBT_TAB2",#N/A,FALSE,"Q";"FORFIN_TAB1",#N/A,FALSE,"R";"FORFIN_TAB2",#N/A,FALSE,"R";"BOP_ANALY",#N/A,FALSE,"U"}</definedName>
    <definedName name="bp" localSheetId="18"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O" localSheetId="10">#REF!</definedName>
    <definedName name="BRO" localSheetId="11">#REF!</definedName>
    <definedName name="BRO" localSheetId="12">#REF!</definedName>
    <definedName name="BRO" localSheetId="13">#REF!</definedName>
    <definedName name="BRO" localSheetId="14">#REF!</definedName>
    <definedName name="BRO" localSheetId="15">#REF!</definedName>
    <definedName name="BRO" localSheetId="18">#REF!</definedName>
    <definedName name="BRO">#REF!</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BudArrears" localSheetId="10">#REF!</definedName>
    <definedName name="BudArrears" localSheetId="11">#REF!</definedName>
    <definedName name="BudArrears" localSheetId="12">#REF!</definedName>
    <definedName name="BudArrears" localSheetId="13">#REF!</definedName>
    <definedName name="BudArrears" localSheetId="14">#REF!</definedName>
    <definedName name="BudArrears" localSheetId="15">#REF!</definedName>
    <definedName name="BudArrears" localSheetId="18">#REF!</definedName>
    <definedName name="BudArrears">#REF!</definedName>
    <definedName name="budfin" localSheetId="10">#REF!</definedName>
    <definedName name="budfin" localSheetId="11">#REF!</definedName>
    <definedName name="budfin" localSheetId="12">#REF!</definedName>
    <definedName name="budfin" localSheetId="13">#REF!</definedName>
    <definedName name="budfin" localSheetId="14">#REF!</definedName>
    <definedName name="budfin" localSheetId="15">#REF!</definedName>
    <definedName name="budfin" localSheetId="18">#REF!</definedName>
    <definedName name="budfin">#REF!</definedName>
    <definedName name="Budget" localSheetId="10">#REF!</definedName>
    <definedName name="Budget" localSheetId="11">#REF!</definedName>
    <definedName name="Budget" localSheetId="12">#REF!</definedName>
    <definedName name="Budget" localSheetId="13">#REF!</definedName>
    <definedName name="Budget" localSheetId="14">#REF!</definedName>
    <definedName name="Budget" localSheetId="15">#REF!</definedName>
    <definedName name="Budget" localSheetId="18">#REF!</definedName>
    <definedName name="Budget">#REF!</definedName>
    <definedName name="budget_financing" localSheetId="10">#REF!</definedName>
    <definedName name="budget_financing" localSheetId="11">#REF!</definedName>
    <definedName name="budget_financing" localSheetId="12">#REF!</definedName>
    <definedName name="budget_financing" localSheetId="13">#REF!</definedName>
    <definedName name="budget_financing" localSheetId="14">#REF!</definedName>
    <definedName name="budget_financing" localSheetId="15">#REF!</definedName>
    <definedName name="budget_financing" localSheetId="18">#REF!</definedName>
    <definedName name="budget_financing">#REF!</definedName>
    <definedName name="Central" localSheetId="10">#REF!</definedName>
    <definedName name="Central" localSheetId="11">#REF!</definedName>
    <definedName name="Central" localSheetId="12">#REF!</definedName>
    <definedName name="Central" localSheetId="13">#REF!</definedName>
    <definedName name="Central" localSheetId="14">#REF!</definedName>
    <definedName name="Central" localSheetId="15">#REF!</definedName>
    <definedName name="Central" localSheetId="18">#REF!</definedName>
    <definedName name="Central">#REF!</definedName>
    <definedName name="Coordinator_List">[1]Control!$J$20:$J$21</definedName>
    <definedName name="Country">[3]Control!$C$1</definedName>
    <definedName name="ctyList" localSheetId="10">#REF!</definedName>
    <definedName name="ctyList" localSheetId="11">#REF!</definedName>
    <definedName name="ctyList" localSheetId="12">#REF!</definedName>
    <definedName name="ctyList" localSheetId="13">#REF!</definedName>
    <definedName name="ctyList" localSheetId="14">#REF!</definedName>
    <definedName name="ctyList" localSheetId="15">#REF!</definedName>
    <definedName name="ctyList" localSheetId="18">#REF!</definedName>
    <definedName name="ctyList">#REF!</definedName>
    <definedName name="Currency_Def">[1]Control!$BA$330:$BA$487</definedName>
    <definedName name="CurrencyList">'[4]Report Form'!$B$5:$B$7</definedName>
    <definedName name="Current_account" localSheetId="10">#REF!</definedName>
    <definedName name="Current_account" localSheetId="11">#REF!</definedName>
    <definedName name="Current_account" localSheetId="12">#REF!</definedName>
    <definedName name="Current_account" localSheetId="13">#REF!</definedName>
    <definedName name="Current_account" localSheetId="14">#REF!</definedName>
    <definedName name="Current_account" localSheetId="15">#REF!</definedName>
    <definedName name="Current_account" localSheetId="18">#REF!</definedName>
    <definedName name="Current_account">#REF!</definedName>
    <definedName name="DATES" localSheetId="10">#REF!</definedName>
    <definedName name="DATES" localSheetId="11">#REF!</definedName>
    <definedName name="DATES" localSheetId="12">#REF!</definedName>
    <definedName name="DATES" localSheetId="13">#REF!</definedName>
    <definedName name="DATES" localSheetId="14">#REF!</definedName>
    <definedName name="DATES" localSheetId="15">#REF!</definedName>
    <definedName name="DATES" localSheetId="18">#REF!</definedName>
    <definedName name="DATES">#REF!</definedName>
    <definedName name="DATESA" localSheetId="10">#REF!</definedName>
    <definedName name="DATESA" localSheetId="11">#REF!</definedName>
    <definedName name="DATESA" localSheetId="12">#REF!</definedName>
    <definedName name="DATESA" localSheetId="13">#REF!</definedName>
    <definedName name="DATESA" localSheetId="14">#REF!</definedName>
    <definedName name="DATESA" localSheetId="15">#REF!</definedName>
    <definedName name="DATESA" localSheetId="18">#REF!</definedName>
    <definedName name="DATESA">#REF!</definedName>
    <definedName name="DATESM" localSheetId="10">#REF!</definedName>
    <definedName name="DATESM" localSheetId="11">#REF!</definedName>
    <definedName name="DATESM" localSheetId="12">#REF!</definedName>
    <definedName name="DATESM" localSheetId="13">#REF!</definedName>
    <definedName name="DATESM" localSheetId="14">#REF!</definedName>
    <definedName name="DATESM" localSheetId="15">#REF!</definedName>
    <definedName name="DATESM" localSheetId="18">#REF!</definedName>
    <definedName name="DATESM">#REF!</definedName>
    <definedName name="DATESQ" localSheetId="10">#REF!</definedName>
    <definedName name="DATESQ" localSheetId="11">#REF!</definedName>
    <definedName name="DATESQ" localSheetId="12">#REF!</definedName>
    <definedName name="DATESQ" localSheetId="13">#REF!</definedName>
    <definedName name="DATESQ" localSheetId="14">#REF!</definedName>
    <definedName name="DATESQ" localSheetId="15">#REF!</definedName>
    <definedName name="DATESQ" localSheetId="18">#REF!</definedName>
    <definedName name="DATESQ">#REF!</definedName>
    <definedName name="DDFG">#REF!</definedName>
    <definedName name="DV">#REF!</definedName>
    <definedName name="EDC55VJIP" hidden="1">{"MONA",#N/A,FALSE,"S"}</definedName>
    <definedName name="EdssBatchRange" localSheetId="10">#REF!</definedName>
    <definedName name="EdssBatchRange" localSheetId="11">#REF!</definedName>
    <definedName name="EdssBatchRange" localSheetId="12">#REF!</definedName>
    <definedName name="EdssBatchRange" localSheetId="13">#REF!</definedName>
    <definedName name="EdssBatchRange" localSheetId="14">#REF!</definedName>
    <definedName name="EdssBatchRange" localSheetId="15">#REF!</definedName>
    <definedName name="EdssBatchRange" localSheetId="18">#REF!</definedName>
    <definedName name="EdssBatchRange">#REF!</definedName>
    <definedName name="Exp_GDP" localSheetId="10">#REF!</definedName>
    <definedName name="Exp_GDP" localSheetId="11">#REF!</definedName>
    <definedName name="Exp_GDP" localSheetId="12">#REF!</definedName>
    <definedName name="Exp_GDP" localSheetId="13">#REF!</definedName>
    <definedName name="Exp_GDP" localSheetId="14">#REF!</definedName>
    <definedName name="Exp_GDP" localSheetId="15">#REF!</definedName>
    <definedName name="Exp_GDP" localSheetId="18">#REF!</definedName>
    <definedName name="Exp_GDP">#REF!</definedName>
    <definedName name="Exp_nom" localSheetId="10">#REF!</definedName>
    <definedName name="Exp_nom" localSheetId="11">#REF!</definedName>
    <definedName name="Exp_nom" localSheetId="12">#REF!</definedName>
    <definedName name="Exp_nom" localSheetId="13">#REF!</definedName>
    <definedName name="Exp_nom" localSheetId="14">#REF!</definedName>
    <definedName name="Exp_nom" localSheetId="15">#REF!</definedName>
    <definedName name="Exp_nom" localSheetId="18">#REF!</definedName>
    <definedName name="Exp_nom">#REF!</definedName>
    <definedName name="f" localSheetId="10">#REF!</definedName>
    <definedName name="f" localSheetId="11">#REF!</definedName>
    <definedName name="f" localSheetId="12">#REF!</definedName>
    <definedName name="f" localSheetId="13">#REF!</definedName>
    <definedName name="f" localSheetId="14">#REF!</definedName>
    <definedName name="f" localSheetId="15">#REF!</definedName>
    <definedName name="f" localSheetId="18">#REF!</definedName>
    <definedName name="f">#REF!</definedName>
    <definedName name="ff" localSheetId="13" hidden="1">{#N/A,#N/A,FALSE,"т02бд"}</definedName>
    <definedName name="ff" localSheetId="14" hidden="1">{#N/A,#N/A,FALSE,"т02бд"}</definedName>
    <definedName name="ff" localSheetId="15" hidden="1">{#N/A,#N/A,FALSE,"т02бд"}</definedName>
    <definedName name="ff" hidden="1">{#N/A,#N/A,FALSE,"т02бд"}</definedName>
    <definedName name="Foreign_liabilities" localSheetId="10">#REF!</definedName>
    <definedName name="Foreign_liabilities" localSheetId="11">#REF!</definedName>
    <definedName name="Foreign_liabilities" localSheetId="12">#REF!</definedName>
    <definedName name="Foreign_liabilities" localSheetId="13">#REF!</definedName>
    <definedName name="Foreign_liabilities" localSheetId="14">#REF!</definedName>
    <definedName name="Foreign_liabilities" localSheetId="15">#REF!</definedName>
    <definedName name="Foreign_liabilities" localSheetId="18">#REF!</definedName>
    <definedName name="Foreign_liabilities">#REF!</definedName>
    <definedName name="FrequencyList">'[4]Report Form'!$F$4:$F$8</definedName>
    <definedName name="g7.2" localSheetId="13" hidden="1">{#N/A,#N/A,FALSE,"т04"}</definedName>
    <definedName name="g7.2" localSheetId="14" hidden="1">{#N/A,#N/A,FALSE,"т04"}</definedName>
    <definedName name="g7.2" localSheetId="15" hidden="1">{#N/A,#N/A,FALSE,"т04"}</definedName>
    <definedName name="g7.2" hidden="1">{#N/A,#N/A,FALSE,"т04"}</definedName>
    <definedName name="GDPgrowth" localSheetId="10">#REF!</definedName>
    <definedName name="GDPgrowth" localSheetId="11">#REF!</definedName>
    <definedName name="GDPgrowth" localSheetId="12">#REF!</definedName>
    <definedName name="GDPgrowth" localSheetId="13">#REF!</definedName>
    <definedName name="GDPgrowth" localSheetId="14">#REF!</definedName>
    <definedName name="GDPgrowth" localSheetId="15">#REF!</definedName>
    <definedName name="GDPgrowth" localSheetId="18">#REF!</definedName>
    <definedName name="GDPgrowth">#REF!</definedName>
    <definedName name="Gross_reserves" localSheetId="10">#REF!</definedName>
    <definedName name="Gross_reserves" localSheetId="11">#REF!</definedName>
    <definedName name="Gross_reserves" localSheetId="12">#REF!</definedName>
    <definedName name="Gross_reserves" localSheetId="13">#REF!</definedName>
    <definedName name="Gross_reserves" localSheetId="14">#REF!</definedName>
    <definedName name="Gross_reserves" localSheetId="15">#REF!</definedName>
    <definedName name="Gross_reserves" localSheetId="18">#REF!</definedName>
    <definedName name="Gross_reserves">#REF!</definedName>
    <definedName name="HERE" localSheetId="10">#REF!</definedName>
    <definedName name="HERE" localSheetId="11">#REF!</definedName>
    <definedName name="HERE" localSheetId="12">#REF!</definedName>
    <definedName name="HERE" localSheetId="13">#REF!</definedName>
    <definedName name="HERE" localSheetId="14">#REF!</definedName>
    <definedName name="HERE" localSheetId="15">#REF!</definedName>
    <definedName name="HERE" localSheetId="18">#REF!</definedName>
    <definedName name="HERE">#REF!</definedName>
    <definedName name="In_millions_of_lei" localSheetId="10">#REF!</definedName>
    <definedName name="In_millions_of_lei" localSheetId="11">#REF!</definedName>
    <definedName name="In_millions_of_lei" localSheetId="12">#REF!</definedName>
    <definedName name="In_millions_of_lei" localSheetId="13">#REF!</definedName>
    <definedName name="In_millions_of_lei" localSheetId="14">#REF!</definedName>
    <definedName name="In_millions_of_lei" localSheetId="15">#REF!</definedName>
    <definedName name="In_millions_of_lei" localSheetId="18">#REF!</definedName>
    <definedName name="In_millions_of_lei">#REF!</definedName>
    <definedName name="In_millions_of_U.S._dollars" localSheetId="10">#REF!</definedName>
    <definedName name="In_millions_of_U.S._dollars" localSheetId="11">#REF!</definedName>
    <definedName name="In_millions_of_U.S._dollars" localSheetId="12">#REF!</definedName>
    <definedName name="In_millions_of_U.S._dollars" localSheetId="13">#REF!</definedName>
    <definedName name="In_millions_of_U.S._dollars" localSheetId="14">#REF!</definedName>
    <definedName name="In_millions_of_U.S._dollars" localSheetId="15">#REF!</definedName>
    <definedName name="In_millions_of_U.S._dollars" localSheetId="18">#REF!</definedName>
    <definedName name="In_millions_of_U.S._dollars">#REF!</definedName>
    <definedName name="k" localSheetId="1" hidden="1">{"WEO",#N/A,FALSE,"T"}</definedName>
    <definedName name="k" localSheetId="10" hidden="1">{"WEO",#N/A,FALSE,"T"}</definedName>
    <definedName name="k" localSheetId="11" hidden="1">{"WEO",#N/A,FALSE,"T"}</definedName>
    <definedName name="k" localSheetId="2" hidden="1">{"WEO",#N/A,FALSE,"T"}</definedName>
    <definedName name="k" localSheetId="3" hidden="1">{"WEO",#N/A,FALSE,"T"}</definedName>
    <definedName name="k" localSheetId="4" hidden="1">{"WEO",#N/A,FALSE,"T"}</definedName>
    <definedName name="k" localSheetId="5" hidden="1">{"WEO",#N/A,FALSE,"T"}</definedName>
    <definedName name="k" localSheetId="6" hidden="1">{"WEO",#N/A,FALSE,"T"}</definedName>
    <definedName name="k" localSheetId="7" hidden="1">{"WEO",#N/A,FALSE,"T"}</definedName>
    <definedName name="k" localSheetId="8" hidden="1">{"WEO",#N/A,FALSE,"T"}</definedName>
    <definedName name="k" localSheetId="9" hidden="1">{"WEO",#N/A,FALSE,"T"}</definedName>
    <definedName name="k" localSheetId="12" hidden="1">{"WEO",#N/A,FALSE,"T"}</definedName>
    <definedName name="k" localSheetId="13" hidden="1">{"WEO",#N/A,FALSE,"T"}</definedName>
    <definedName name="k" localSheetId="14" hidden="1">{"WEO",#N/A,FALSE,"T"}</definedName>
    <definedName name="k" localSheetId="15" hidden="1">{"WEO",#N/A,FALSE,"T"}</definedName>
    <definedName name="k" localSheetId="17" hidden="1">{"WEO",#N/A,FALSE,"T"}</definedName>
    <definedName name="k" localSheetId="18" hidden="1">{"WEO",#N/A,FALSE,"T"}</definedName>
    <definedName name="k" hidden="1">{"WEO",#N/A,FALSE,"T"}</definedName>
    <definedName name="KEND" localSheetId="10">#REF!</definedName>
    <definedName name="KEND" localSheetId="11">#REF!</definedName>
    <definedName name="KEND" localSheetId="12">#REF!</definedName>
    <definedName name="KEND" localSheetId="13">#REF!</definedName>
    <definedName name="KEND" localSheetId="14">#REF!</definedName>
    <definedName name="KEND" localSheetId="15">#REF!</definedName>
    <definedName name="KEND" localSheetId="18">#REF!</definedName>
    <definedName name="KEND">#REF!</definedName>
    <definedName name="KMENU" localSheetId="10">#REF!</definedName>
    <definedName name="KMENU" localSheetId="11">#REF!</definedName>
    <definedName name="KMENU" localSheetId="12">#REF!</definedName>
    <definedName name="KMENU" localSheetId="13">#REF!</definedName>
    <definedName name="KMENU" localSheetId="14">#REF!</definedName>
    <definedName name="KMENU" localSheetId="15">#REF!</definedName>
    <definedName name="KMENU" localSheetId="18">#REF!</definedName>
    <definedName name="KMENU">#REF!</definedName>
    <definedName name="liquidity_reserve" localSheetId="10">#REF!</definedName>
    <definedName name="liquidity_reserve" localSheetId="11">#REF!</definedName>
    <definedName name="liquidity_reserve" localSheetId="12">#REF!</definedName>
    <definedName name="liquidity_reserve" localSheetId="13">#REF!</definedName>
    <definedName name="liquidity_reserve" localSheetId="14">#REF!</definedName>
    <definedName name="liquidity_reserve" localSheetId="15">#REF!</definedName>
    <definedName name="liquidity_reserve" localSheetId="18">#REF!</definedName>
    <definedName name="liquidity_reserve">#REF!</definedName>
    <definedName name="Local" localSheetId="10">#REF!</definedName>
    <definedName name="Local" localSheetId="11">#REF!</definedName>
    <definedName name="Local" localSheetId="12">#REF!</definedName>
    <definedName name="Local" localSheetId="13">#REF!</definedName>
    <definedName name="Local" localSheetId="14">#REF!</definedName>
    <definedName name="Local" localSheetId="15">#REF!</definedName>
    <definedName name="Local" localSheetId="18">#REF!</definedName>
    <definedName name="Local">#REF!</definedName>
    <definedName name="m" localSheetId="1" hidden="1">{#N/A,#N/A,FALSE,"I";#N/A,#N/A,FALSE,"J";#N/A,#N/A,FALSE,"K";#N/A,#N/A,FALSE,"L";#N/A,#N/A,FALSE,"M";#N/A,#N/A,FALSE,"N";#N/A,#N/A,FALSE,"O"}</definedName>
    <definedName name="m" localSheetId="10" hidden="1">{#N/A,#N/A,FALSE,"I";#N/A,#N/A,FALSE,"J";#N/A,#N/A,FALSE,"K";#N/A,#N/A,FALSE,"L";#N/A,#N/A,FALSE,"M";#N/A,#N/A,FALSE,"N";#N/A,#N/A,FALSE,"O"}</definedName>
    <definedName name="m" localSheetId="11" hidden="1">{#N/A,#N/A,FALSE,"I";#N/A,#N/A,FALSE,"J";#N/A,#N/A,FALSE,"K";#N/A,#N/A,FALSE,"L";#N/A,#N/A,FALSE,"M";#N/A,#N/A,FALSE,"N";#N/A,#N/A,FALSE,"O"}</definedName>
    <definedName name="m" localSheetId="2" hidden="1">{#N/A,#N/A,FALSE,"I";#N/A,#N/A,FALSE,"J";#N/A,#N/A,FALSE,"K";#N/A,#N/A,FALSE,"L";#N/A,#N/A,FALSE,"M";#N/A,#N/A,FALSE,"N";#N/A,#N/A,FALSE,"O"}</definedName>
    <definedName name="m" localSheetId="3" hidden="1">{#N/A,#N/A,FALSE,"I";#N/A,#N/A,FALSE,"J";#N/A,#N/A,FALSE,"K";#N/A,#N/A,FALSE,"L";#N/A,#N/A,FALSE,"M";#N/A,#N/A,FALSE,"N";#N/A,#N/A,FALSE,"O"}</definedName>
    <definedName name="m" localSheetId="4" hidden="1">{#N/A,#N/A,FALSE,"I";#N/A,#N/A,FALSE,"J";#N/A,#N/A,FALSE,"K";#N/A,#N/A,FALSE,"L";#N/A,#N/A,FALSE,"M";#N/A,#N/A,FALSE,"N";#N/A,#N/A,FALSE,"O"}</definedName>
    <definedName name="m" localSheetId="5" hidden="1">{#N/A,#N/A,FALSE,"I";#N/A,#N/A,FALSE,"J";#N/A,#N/A,FALSE,"K";#N/A,#N/A,FALSE,"L";#N/A,#N/A,FALSE,"M";#N/A,#N/A,FALSE,"N";#N/A,#N/A,FALSE,"O"}</definedName>
    <definedName name="m" localSheetId="6" hidden="1">{#N/A,#N/A,FALSE,"I";#N/A,#N/A,FALSE,"J";#N/A,#N/A,FALSE,"K";#N/A,#N/A,FALSE,"L";#N/A,#N/A,FALSE,"M";#N/A,#N/A,FALSE,"N";#N/A,#N/A,FALSE,"O"}</definedName>
    <definedName name="m" localSheetId="7" hidden="1">{#N/A,#N/A,FALSE,"I";#N/A,#N/A,FALSE,"J";#N/A,#N/A,FALSE,"K";#N/A,#N/A,FALSE,"L";#N/A,#N/A,FALSE,"M";#N/A,#N/A,FALSE,"N";#N/A,#N/A,FALSE,"O"}</definedName>
    <definedName name="m" localSheetId="8" hidden="1">{#N/A,#N/A,FALSE,"I";#N/A,#N/A,FALSE,"J";#N/A,#N/A,FALSE,"K";#N/A,#N/A,FALSE,"L";#N/A,#N/A,FALSE,"M";#N/A,#N/A,FALSE,"N";#N/A,#N/A,FALSE,"O"}</definedName>
    <definedName name="m" localSheetId="9" hidden="1">{#N/A,#N/A,FALSE,"I";#N/A,#N/A,FALSE,"J";#N/A,#N/A,FALSE,"K";#N/A,#N/A,FALSE,"L";#N/A,#N/A,FALSE,"M";#N/A,#N/A,FALSE,"N";#N/A,#N/A,FALSE,"O"}</definedName>
    <definedName name="m" localSheetId="12" hidden="1">{#N/A,#N/A,FALSE,"I";#N/A,#N/A,FALSE,"J";#N/A,#N/A,FALSE,"K";#N/A,#N/A,FALSE,"L";#N/A,#N/A,FALSE,"M";#N/A,#N/A,FALSE,"N";#N/A,#N/A,FALSE,"O"}</definedName>
    <definedName name="m" localSheetId="13" hidden="1">{#N/A,#N/A,FALSE,"I";#N/A,#N/A,FALSE,"J";#N/A,#N/A,FALSE,"K";#N/A,#N/A,FALSE,"L";#N/A,#N/A,FALSE,"M";#N/A,#N/A,FALSE,"N";#N/A,#N/A,FALSE,"O"}</definedName>
    <definedName name="m" localSheetId="14" hidden="1">{#N/A,#N/A,FALSE,"I";#N/A,#N/A,FALSE,"J";#N/A,#N/A,FALSE,"K";#N/A,#N/A,FALSE,"L";#N/A,#N/A,FALSE,"M";#N/A,#N/A,FALSE,"N";#N/A,#N/A,FALSE,"O"}</definedName>
    <definedName name="m" localSheetId="15" hidden="1">{#N/A,#N/A,FALSE,"I";#N/A,#N/A,FALSE,"J";#N/A,#N/A,FALSE,"K";#N/A,#N/A,FALSE,"L";#N/A,#N/A,FALSE,"M";#N/A,#N/A,FALSE,"N";#N/A,#N/A,FALSE,"O"}</definedName>
    <definedName name="m" localSheetId="17" hidden="1">{#N/A,#N/A,FALSE,"I";#N/A,#N/A,FALSE,"J";#N/A,#N/A,FALSE,"K";#N/A,#N/A,FALSE,"L";#N/A,#N/A,FALSE,"M";#N/A,#N/A,FALSE,"N";#N/A,#N/A,FALSE,"O"}</definedName>
    <definedName name="m" localSheetId="18" hidden="1">{#N/A,#N/A,FALSE,"I";#N/A,#N/A,FALSE,"J";#N/A,#N/A,FALSE,"K";#N/A,#N/A,FALSE,"L";#N/A,#N/A,FALSE,"M";#N/A,#N/A,FALSE,"N";#N/A,#N/A,FALSE,"O"}</definedName>
    <definedName name="m" hidden="1">{#N/A,#N/A,FALSE,"I";#N/A,#N/A,FALSE,"J";#N/A,#N/A,FALSE,"K";#N/A,#N/A,FALSE,"L";#N/A,#N/A,FALSE,"M";#N/A,#N/A,FALSE,"N";#N/A,#N/A,FALSE,"O"}</definedName>
    <definedName name="MACROS" localSheetId="10">#REF!</definedName>
    <definedName name="MACROS" localSheetId="11">#REF!</definedName>
    <definedName name="MACROS" localSheetId="12">#REF!</definedName>
    <definedName name="MACROS" localSheetId="13">#REF!</definedName>
    <definedName name="MACROS" localSheetId="14">#REF!</definedName>
    <definedName name="MACROS" localSheetId="15">#REF!</definedName>
    <definedName name="MACROS" localSheetId="18">#REF!</definedName>
    <definedName name="MACROS">#REF!</definedName>
    <definedName name="Medium_term_BOP_scenario" localSheetId="10">#REF!</definedName>
    <definedName name="Medium_term_BOP_scenario" localSheetId="11">#REF!</definedName>
    <definedName name="Medium_term_BOP_scenario" localSheetId="12">#REF!</definedName>
    <definedName name="Medium_term_BOP_scenario" localSheetId="13">#REF!</definedName>
    <definedName name="Medium_term_BOP_scenario" localSheetId="14">#REF!</definedName>
    <definedName name="Medium_term_BOP_scenario" localSheetId="15">#REF!</definedName>
    <definedName name="Medium_term_BOP_scenario" localSheetId="18">#REF!</definedName>
    <definedName name="Medium_term_BOP_scenario">#REF!</definedName>
    <definedName name="mn" localSheetId="1" hidden="1">{"MONA",#N/A,FALSE,"S"}</definedName>
    <definedName name="mn" localSheetId="10" hidden="1">{"MONA",#N/A,FALSE,"S"}</definedName>
    <definedName name="mn" localSheetId="11" hidden="1">{"MONA",#N/A,FALSE,"S"}</definedName>
    <definedName name="mn" localSheetId="2" hidden="1">{"MONA",#N/A,FALSE,"S"}</definedName>
    <definedName name="mn" localSheetId="3" hidden="1">{"MONA",#N/A,FALSE,"S"}</definedName>
    <definedName name="mn" localSheetId="4" hidden="1">{"MONA",#N/A,FALSE,"S"}</definedName>
    <definedName name="mn" localSheetId="5" hidden="1">{"MONA",#N/A,FALSE,"S"}</definedName>
    <definedName name="mn" localSheetId="6" hidden="1">{"MONA",#N/A,FALSE,"S"}</definedName>
    <definedName name="mn" localSheetId="7" hidden="1">{"MONA",#N/A,FALSE,"S"}</definedName>
    <definedName name="mn" localSheetId="8" hidden="1">{"MONA",#N/A,FALSE,"S"}</definedName>
    <definedName name="mn" localSheetId="9" hidden="1">{"MONA",#N/A,FALSE,"S"}</definedName>
    <definedName name="mn" localSheetId="12" hidden="1">{"MONA",#N/A,FALSE,"S"}</definedName>
    <definedName name="mn" localSheetId="13" hidden="1">{"MONA",#N/A,FALSE,"S"}</definedName>
    <definedName name="mn" localSheetId="14" hidden="1">{"MONA",#N/A,FALSE,"S"}</definedName>
    <definedName name="mn" localSheetId="15" hidden="1">{"MONA",#N/A,FALSE,"S"}</definedName>
    <definedName name="mn" localSheetId="17" hidden="1">{"MONA",#N/A,FALSE,"S"}</definedName>
    <definedName name="mn" localSheetId="18" hidden="1">{"MONA",#N/A,FALSE,"S"}</definedName>
    <definedName name="mn" hidden="1">{"MONA",#N/A,FALSE,"S"}</definedName>
    <definedName name="Moldova__Balance_of_Payments__1994_98" localSheetId="10">#REF!</definedName>
    <definedName name="Moldova__Balance_of_Payments__1994_98" localSheetId="11">#REF!</definedName>
    <definedName name="Moldova__Balance_of_Payments__1994_98" localSheetId="12">#REF!</definedName>
    <definedName name="Moldova__Balance_of_Payments__1994_98" localSheetId="13">#REF!</definedName>
    <definedName name="Moldova__Balance_of_Payments__1994_98" localSheetId="14">#REF!</definedName>
    <definedName name="Moldova__Balance_of_Payments__1994_98" localSheetId="15">#REF!</definedName>
    <definedName name="Moldova__Balance_of_Payments__1994_98" localSheetId="18">#REF!</definedName>
    <definedName name="Moldova__Balance_of_Payments__1994_98">#REF!</definedName>
    <definedName name="Monetary_Program_Parameters" localSheetId="10">#REF!</definedName>
    <definedName name="Monetary_Program_Parameters" localSheetId="11">#REF!</definedName>
    <definedName name="Monetary_Program_Parameters" localSheetId="12">#REF!</definedName>
    <definedName name="Monetary_Program_Parameters" localSheetId="13">#REF!</definedName>
    <definedName name="Monetary_Program_Parameters" localSheetId="14">#REF!</definedName>
    <definedName name="Monetary_Program_Parameters" localSheetId="15">#REF!</definedName>
    <definedName name="Monetary_Program_Parameters" localSheetId="18">#REF!</definedName>
    <definedName name="Monetary_Program_Parameters">#REF!</definedName>
    <definedName name="moneyprogram" localSheetId="10">#REF!</definedName>
    <definedName name="moneyprogram" localSheetId="11">#REF!</definedName>
    <definedName name="moneyprogram" localSheetId="12">#REF!</definedName>
    <definedName name="moneyprogram" localSheetId="13">#REF!</definedName>
    <definedName name="moneyprogram" localSheetId="14">#REF!</definedName>
    <definedName name="moneyprogram" localSheetId="15">#REF!</definedName>
    <definedName name="moneyprogram" localSheetId="18">#REF!</definedName>
    <definedName name="moneyprogram">#REF!</definedName>
    <definedName name="monprogparameters" localSheetId="10">#REF!</definedName>
    <definedName name="monprogparameters" localSheetId="11">#REF!</definedName>
    <definedName name="monprogparameters" localSheetId="12">#REF!</definedName>
    <definedName name="monprogparameters" localSheetId="13">#REF!</definedName>
    <definedName name="monprogparameters" localSheetId="14">#REF!</definedName>
    <definedName name="monprogparameters" localSheetId="15">#REF!</definedName>
    <definedName name="monprogparameters" localSheetId="18">#REF!</definedName>
    <definedName name="monprogparameters">#REF!</definedName>
    <definedName name="monsurvey" localSheetId="10">#REF!</definedName>
    <definedName name="monsurvey" localSheetId="11">#REF!</definedName>
    <definedName name="monsurvey" localSheetId="12">#REF!</definedName>
    <definedName name="monsurvey" localSheetId="13">#REF!</definedName>
    <definedName name="monsurvey" localSheetId="14">#REF!</definedName>
    <definedName name="monsurvey" localSheetId="15">#REF!</definedName>
    <definedName name="monsurvey" localSheetId="18">#REF!</definedName>
    <definedName name="monsurvey">#REF!</definedName>
    <definedName name="mt_moneyprog" localSheetId="10">#REF!</definedName>
    <definedName name="mt_moneyprog" localSheetId="11">#REF!</definedName>
    <definedName name="mt_moneyprog" localSheetId="12">#REF!</definedName>
    <definedName name="mt_moneyprog" localSheetId="13">#REF!</definedName>
    <definedName name="mt_moneyprog" localSheetId="14">#REF!</definedName>
    <definedName name="mt_moneyprog" localSheetId="15">#REF!</definedName>
    <definedName name="mt_moneyprog" localSheetId="18">#REF!</definedName>
    <definedName name="mt_moneyprog">#REF!</definedName>
    <definedName name="NAMES" localSheetId="10">#REF!</definedName>
    <definedName name="NAMES" localSheetId="11">#REF!</definedName>
    <definedName name="NAMES" localSheetId="12">#REF!</definedName>
    <definedName name="NAMES" localSheetId="13">#REF!</definedName>
    <definedName name="NAMES" localSheetId="14">#REF!</definedName>
    <definedName name="NAMES" localSheetId="15">#REF!</definedName>
    <definedName name="NAMES" localSheetId="18">#REF!</definedName>
    <definedName name="NAMES">#REF!</definedName>
    <definedName name="NAMESA" localSheetId="10">#REF!</definedName>
    <definedName name="NAMESA" localSheetId="11">#REF!</definedName>
    <definedName name="NAMESA" localSheetId="12">#REF!</definedName>
    <definedName name="NAMESA" localSheetId="13">#REF!</definedName>
    <definedName name="NAMESA" localSheetId="14">#REF!</definedName>
    <definedName name="NAMESA" localSheetId="15">#REF!</definedName>
    <definedName name="NAMESA" localSheetId="18">#REF!</definedName>
    <definedName name="NAMESA">#REF!</definedName>
    <definedName name="NAMESM" localSheetId="10">#REF!</definedName>
    <definedName name="NAMESM" localSheetId="11">#REF!</definedName>
    <definedName name="NAMESM" localSheetId="12">#REF!</definedName>
    <definedName name="NAMESM" localSheetId="13">#REF!</definedName>
    <definedName name="NAMESM" localSheetId="14">#REF!</definedName>
    <definedName name="NAMESM" localSheetId="15">#REF!</definedName>
    <definedName name="NAMESM" localSheetId="18">#REF!</definedName>
    <definedName name="NAMESM">#REF!</definedName>
    <definedName name="NAMESQ" localSheetId="10">#REF!</definedName>
    <definedName name="NAMESQ" localSheetId="11">#REF!</definedName>
    <definedName name="NAMESQ" localSheetId="12">#REF!</definedName>
    <definedName name="NAMESQ" localSheetId="13">#REF!</definedName>
    <definedName name="NAMESQ" localSheetId="14">#REF!</definedName>
    <definedName name="NAMESQ" localSheetId="15">#REF!</definedName>
    <definedName name="NAMESQ" localSheetId="18">#REF!</definedName>
    <definedName name="NAMESQ">#REF!</definedName>
    <definedName name="NFA_assumptions" localSheetId="10">#REF!</definedName>
    <definedName name="NFA_assumptions" localSheetId="11">#REF!</definedName>
    <definedName name="NFA_assumptions" localSheetId="12">#REF!</definedName>
    <definedName name="NFA_assumptions" localSheetId="13">#REF!</definedName>
    <definedName name="NFA_assumptions" localSheetId="14">#REF!</definedName>
    <definedName name="NFA_assumptions" localSheetId="15">#REF!</definedName>
    <definedName name="NFA_assumptions" localSheetId="18">#REF!</definedName>
    <definedName name="NFA_assumptions">#REF!</definedName>
    <definedName name="Non_BRO" localSheetId="10">#REF!</definedName>
    <definedName name="Non_BRO" localSheetId="11">#REF!</definedName>
    <definedName name="Non_BRO" localSheetId="12">#REF!</definedName>
    <definedName name="Non_BRO" localSheetId="13">#REF!</definedName>
    <definedName name="Non_BRO" localSheetId="14">#REF!</definedName>
    <definedName name="Non_BRO" localSheetId="15">#REF!</definedName>
    <definedName name="Non_BRO" localSheetId="18">#REF!</definedName>
    <definedName name="Non_BRO">#REF!</definedName>
    <definedName name="Notes" localSheetId="10">#REF!</definedName>
    <definedName name="Notes" localSheetId="11">#REF!</definedName>
    <definedName name="Notes" localSheetId="12">#REF!</definedName>
    <definedName name="Notes" localSheetId="13">#REF!</definedName>
    <definedName name="Notes" localSheetId="14">#REF!</definedName>
    <definedName name="Notes" localSheetId="15">#REF!</definedName>
    <definedName name="Notes" localSheetId="18">#REF!</definedName>
    <definedName name="Notes">#REF!</definedName>
    <definedName name="p" localSheetId="10">[5]labels!#REF!</definedName>
    <definedName name="p" localSheetId="11">[5]labels!#REF!</definedName>
    <definedName name="p" localSheetId="12">[6]labels!#REF!</definedName>
    <definedName name="p" localSheetId="13">[6]labels!#REF!</definedName>
    <definedName name="p" localSheetId="14">[6]labels!#REF!</definedName>
    <definedName name="p" localSheetId="15">[6]labels!#REF!</definedName>
    <definedName name="p" localSheetId="18">[5]labels!#REF!</definedName>
    <definedName name="p">[5]labels!#REF!</definedName>
    <definedName name="PEND" localSheetId="10">#REF!</definedName>
    <definedName name="PEND" localSheetId="11">#REF!</definedName>
    <definedName name="PEND" localSheetId="12">#REF!</definedName>
    <definedName name="PEND" localSheetId="13">#REF!</definedName>
    <definedName name="PEND" localSheetId="14">#REF!</definedName>
    <definedName name="PEND" localSheetId="15">#REF!</definedName>
    <definedName name="PEND" localSheetId="18">#REF!</definedName>
    <definedName name="PEND">#REF!</definedName>
    <definedName name="PeriodList">'[4]Report Form'!$E$4:$E$74</definedName>
    <definedName name="Pilot2" localSheetId="10">#REF!</definedName>
    <definedName name="Pilot2" localSheetId="11">#REF!</definedName>
    <definedName name="Pilot2" localSheetId="12">#REF!</definedName>
    <definedName name="Pilot2" localSheetId="13">#REF!</definedName>
    <definedName name="Pilot2" localSheetId="14">#REF!</definedName>
    <definedName name="Pilot2" localSheetId="15">#REF!</definedName>
    <definedName name="Pilot2" localSheetId="18">#REF!</definedName>
    <definedName name="Pilot2">#REF!</definedName>
    <definedName name="PMENU" localSheetId="10">#REF!</definedName>
    <definedName name="PMENU" localSheetId="11">#REF!</definedName>
    <definedName name="PMENU" localSheetId="12">#REF!</definedName>
    <definedName name="PMENU" localSheetId="13">#REF!</definedName>
    <definedName name="PMENU" localSheetId="14">#REF!</definedName>
    <definedName name="PMENU" localSheetId="15">#REF!</definedName>
    <definedName name="PMENU" localSheetId="18">#REF!</definedName>
    <definedName name="PMENU">#REF!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15">#REF!</definedName>
    <definedName name="PRINT_AREA_MI" localSheetId="18">#REF!</definedName>
    <definedName name="PRINT_AREA_MI">#REF!</definedName>
    <definedName name="q" localSheetId="13" hidden="1">{#N/A,#N/A,FALSE,"т02бд"}</definedName>
    <definedName name="q" localSheetId="14" hidden="1">{#N/A,#N/A,FALSE,"т02бд"}</definedName>
    <definedName name="q" localSheetId="15" hidden="1">{#N/A,#N/A,FALSE,"т02бд"}</definedName>
    <definedName name="q" hidden="1">{#N/A,#N/A,FALSE,"т02бд"}</definedName>
    <definedName name="Range_Country" localSheetId="10">#REF!</definedName>
    <definedName name="Range_Country" localSheetId="11">#REF!</definedName>
    <definedName name="Range_Country" localSheetId="12">#REF!</definedName>
    <definedName name="Range_Country" localSheetId="13">#REF!</definedName>
    <definedName name="Range_Country" localSheetId="14">#REF!</definedName>
    <definedName name="Range_Country" localSheetId="15">#REF!</definedName>
    <definedName name="Range_Country" localSheetId="18">#REF!</definedName>
    <definedName name="Range_Country">#REF!</definedName>
    <definedName name="Range_DownloadAnnual">[2]Control!$C$4</definedName>
    <definedName name="Range_DownloadDateTime" localSheetId="10">#REF!</definedName>
    <definedName name="Range_DownloadDateTime" localSheetId="11">#REF!</definedName>
    <definedName name="Range_DownloadDateTime" localSheetId="12">#REF!</definedName>
    <definedName name="Range_DownloadDateTime" localSheetId="13">#REF!</definedName>
    <definedName name="Range_DownloadDateTime" localSheetId="14">#REF!</definedName>
    <definedName name="Range_DownloadDateTime" localSheetId="15">#REF!</definedName>
    <definedName name="Range_DownloadDateTime" localSheetId="18">#REF!</definedName>
    <definedName name="Range_DownloadDateTime">#REF!</definedName>
    <definedName name="Range_DownloadMonth">[2]Control!$C$2</definedName>
    <definedName name="Range_DownloadQuarter">[2]Control!$C$3</definedName>
    <definedName name="Range_DSTNotes" localSheetId="10">#REF!</definedName>
    <definedName name="Range_DSTNotes" localSheetId="11">#REF!</definedName>
    <definedName name="Range_DSTNotes" localSheetId="12">#REF!</definedName>
    <definedName name="Range_DSTNotes" localSheetId="13">#REF!</definedName>
    <definedName name="Range_DSTNotes" localSheetId="14">#REF!</definedName>
    <definedName name="Range_DSTNotes" localSheetId="15">#REF!</definedName>
    <definedName name="Range_DSTNotes" localSheetId="18">#REF!</definedName>
    <definedName name="Range_DSTNotes">#REF!</definedName>
    <definedName name="Range_InValidResultsStart" localSheetId="10">#REF!</definedName>
    <definedName name="Range_InValidResultsStart" localSheetId="11">#REF!</definedName>
    <definedName name="Range_InValidResultsStart" localSheetId="12">#REF!</definedName>
    <definedName name="Range_InValidResultsStart" localSheetId="13">#REF!</definedName>
    <definedName name="Range_InValidResultsStart" localSheetId="14">#REF!</definedName>
    <definedName name="Range_InValidResultsStart" localSheetId="15">#REF!</definedName>
    <definedName name="Range_InValidResultsStart" localSheetId="18">#REF!</definedName>
    <definedName name="Range_InValidResultsStart">#REF!</definedName>
    <definedName name="Range_NumberofFailuresStart" localSheetId="10">#REF!</definedName>
    <definedName name="Range_NumberofFailuresStart" localSheetId="11">#REF!</definedName>
    <definedName name="Range_NumberofFailuresStart" localSheetId="12">#REF!</definedName>
    <definedName name="Range_NumberofFailuresStart" localSheetId="13">#REF!</definedName>
    <definedName name="Range_NumberofFailuresStart" localSheetId="14">#REF!</definedName>
    <definedName name="Range_NumberofFailuresStart" localSheetId="15">#REF!</definedName>
    <definedName name="Range_NumberofFailuresStart" localSheetId="18">#REF!</definedName>
    <definedName name="Range_NumberofFailuresStart">#REF!</definedName>
    <definedName name="Range_ReportFormName" localSheetId="10">#REF!</definedName>
    <definedName name="Range_ReportFormName" localSheetId="11">#REF!</definedName>
    <definedName name="Range_ReportFormName" localSheetId="12">#REF!</definedName>
    <definedName name="Range_ReportFormName" localSheetId="13">#REF!</definedName>
    <definedName name="Range_ReportFormName" localSheetId="14">#REF!</definedName>
    <definedName name="Range_ReportFormName" localSheetId="15">#REF!</definedName>
    <definedName name="Range_ReportFormName" localSheetId="18">#REF!</definedName>
    <definedName name="Range_ReportFormName">#REF!</definedName>
    <definedName name="Range_ValidationResultsStart" localSheetId="10">#REF!</definedName>
    <definedName name="Range_ValidationResultsStart" localSheetId="11">#REF!</definedName>
    <definedName name="Range_ValidationResultsStart" localSheetId="12">#REF!</definedName>
    <definedName name="Range_ValidationResultsStart" localSheetId="13">#REF!</definedName>
    <definedName name="Range_ValidationResultsStart" localSheetId="14">#REF!</definedName>
    <definedName name="Range_ValidationResultsStart" localSheetId="15">#REF!</definedName>
    <definedName name="Range_ValidationResultsStart" localSheetId="18">#REF!</definedName>
    <definedName name="Range_ValidationResultsStart">#REF!</definedName>
    <definedName name="Range_ValidationRulesStart" localSheetId="10">#REF!</definedName>
    <definedName name="Range_ValidationRulesStart" localSheetId="11">#REF!</definedName>
    <definedName name="Range_ValidationRulesStart" localSheetId="12">#REF!</definedName>
    <definedName name="Range_ValidationRulesStart" localSheetId="13">#REF!</definedName>
    <definedName name="Range_ValidationRulesStart" localSheetId="14">#REF!</definedName>
    <definedName name="Range_ValidationRulesStart" localSheetId="15">#REF!</definedName>
    <definedName name="Range_ValidationRulesStart" localSheetId="18">#REF!</definedName>
    <definedName name="Range_ValidationRulesStart">#REF!</definedName>
    <definedName name="REAL" localSheetId="10">#REF!</definedName>
    <definedName name="REAL" localSheetId="11">#REF!</definedName>
    <definedName name="REAL" localSheetId="12">#REF!</definedName>
    <definedName name="REAL" localSheetId="13">#REF!</definedName>
    <definedName name="REAL" localSheetId="14">#REF!</definedName>
    <definedName name="REAL" localSheetId="15">#REF!</definedName>
    <definedName name="REAL" localSheetId="18">#REF!</definedName>
    <definedName name="REAL">#REF!</definedName>
    <definedName name="Reporting_Country">[1]Control!$C$1</definedName>
    <definedName name="Reporting_CountryCode">[2]Control!$B$28</definedName>
    <definedName name="Reporting_Currency">[1]Control!$C$5</definedName>
    <definedName name="Reporting_Frequency">[1]Control!$C$8</definedName>
    <definedName name="RevA" localSheetId="10">#REF!</definedName>
    <definedName name="RevA" localSheetId="11">#REF!</definedName>
    <definedName name="RevA" localSheetId="12">#REF!</definedName>
    <definedName name="RevA" localSheetId="13">#REF!</definedName>
    <definedName name="RevA" localSheetId="14">#REF!</definedName>
    <definedName name="RevA" localSheetId="15">#REF!</definedName>
    <definedName name="RevA" localSheetId="18">#REF!</definedName>
    <definedName name="RevA">#REF!</definedName>
    <definedName name="RevB" localSheetId="10">#REF!</definedName>
    <definedName name="RevB" localSheetId="11">#REF!</definedName>
    <definedName name="RevB" localSheetId="12">#REF!</definedName>
    <definedName name="RevB" localSheetId="13">#REF!</definedName>
    <definedName name="RevB" localSheetId="14">#REF!</definedName>
    <definedName name="RevB" localSheetId="15">#REF!</definedName>
    <definedName name="RevB" localSheetId="18">#REF!</definedName>
    <definedName name="RevB">#REF!</definedName>
    <definedName name="rrrrr">[7]Control!$A$19:$A$20</definedName>
    <definedName name="rrrrrrrrrr">[7]Control!$C$4</definedName>
    <definedName name="rs" localSheetId="1" hidden="1">{"BOP_TAB",#N/A,FALSE,"N";"MIDTERM_TAB",#N/A,FALSE,"O";"FUND_CRED",#N/A,FALSE,"P";"DEBT_TAB1",#N/A,FALSE,"Q";"DEBT_TAB2",#N/A,FALSE,"Q";"FORFIN_TAB1",#N/A,FALSE,"R";"FORFIN_TAB2",#N/A,FALSE,"R";"BOP_ANALY",#N/A,FALSE,"U"}</definedName>
    <definedName name="rs" localSheetId="10" hidden="1">{"BOP_TAB",#N/A,FALSE,"N";"MIDTERM_TAB",#N/A,FALSE,"O";"FUND_CRED",#N/A,FALSE,"P";"DEBT_TAB1",#N/A,FALSE,"Q";"DEBT_TAB2",#N/A,FALSE,"Q";"FORFIN_TAB1",#N/A,FALSE,"R";"FORFIN_TAB2",#N/A,FALSE,"R";"BOP_ANALY",#N/A,FALSE,"U"}</definedName>
    <definedName name="rs" localSheetId="11" hidden="1">{"BOP_TAB",#N/A,FALSE,"N";"MIDTERM_TAB",#N/A,FALSE,"O";"FUND_CRED",#N/A,FALSE,"P";"DEBT_TAB1",#N/A,FALSE,"Q";"DEBT_TAB2",#N/A,FALSE,"Q";"FORFIN_TAB1",#N/A,FALSE,"R";"FORFIN_TAB2",#N/A,FALSE,"R";"BOP_ANALY",#N/A,FALSE,"U"}</definedName>
    <definedName name="rs" localSheetId="2" hidden="1">{"BOP_TAB",#N/A,FALSE,"N";"MIDTERM_TAB",#N/A,FALSE,"O";"FUND_CRED",#N/A,FALSE,"P";"DEBT_TAB1",#N/A,FALSE,"Q";"DEBT_TAB2",#N/A,FALSE,"Q";"FORFIN_TAB1",#N/A,FALSE,"R";"FORFIN_TAB2",#N/A,FALSE,"R";"BOP_ANALY",#N/A,FALSE,"U"}</definedName>
    <definedName name="rs" localSheetId="3"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localSheetId="7" hidden="1">{"BOP_TAB",#N/A,FALSE,"N";"MIDTERM_TAB",#N/A,FALSE,"O";"FUND_CRED",#N/A,FALSE,"P";"DEBT_TAB1",#N/A,FALSE,"Q";"DEBT_TAB2",#N/A,FALSE,"Q";"FORFIN_TAB1",#N/A,FALSE,"R";"FORFIN_TAB2",#N/A,FALSE,"R";"BOP_ANALY",#N/A,FALSE,"U"}</definedName>
    <definedName name="rs" localSheetId="8" hidden="1">{"BOP_TAB",#N/A,FALSE,"N";"MIDTERM_TAB",#N/A,FALSE,"O";"FUND_CRED",#N/A,FALSE,"P";"DEBT_TAB1",#N/A,FALSE,"Q";"DEBT_TAB2",#N/A,FALSE,"Q";"FORFIN_TAB1",#N/A,FALSE,"R";"FORFIN_TAB2",#N/A,FALSE,"R";"BOP_ANALY",#N/A,FALSE,"U"}</definedName>
    <definedName name="rs" localSheetId="9" hidden="1">{"BOP_TAB",#N/A,FALSE,"N";"MIDTERM_TAB",#N/A,FALSE,"O";"FUND_CRED",#N/A,FALSE,"P";"DEBT_TAB1",#N/A,FALSE,"Q";"DEBT_TAB2",#N/A,FALSE,"Q";"FORFIN_TAB1",#N/A,FALSE,"R";"FORFIN_TAB2",#N/A,FALSE,"R";"BOP_ANALY",#N/A,FALSE,"U"}</definedName>
    <definedName name="rs" localSheetId="12" hidden="1">{"BOP_TAB",#N/A,FALSE,"N";"MIDTERM_TAB",#N/A,FALSE,"O";"FUND_CRED",#N/A,FALSE,"P";"DEBT_TAB1",#N/A,FALSE,"Q";"DEBT_TAB2",#N/A,FALSE,"Q";"FORFIN_TAB1",#N/A,FALSE,"R";"FORFIN_TAB2",#N/A,FALSE,"R";"BOP_ANALY",#N/A,FALSE,"U"}</definedName>
    <definedName name="rs" localSheetId="13" hidden="1">{"BOP_TAB",#N/A,FALSE,"N";"MIDTERM_TAB",#N/A,FALSE,"O";"FUND_CRED",#N/A,FALSE,"P";"DEBT_TAB1",#N/A,FALSE,"Q";"DEBT_TAB2",#N/A,FALSE,"Q";"FORFIN_TAB1",#N/A,FALSE,"R";"FORFIN_TAB2",#N/A,FALSE,"R";"BOP_ANALY",#N/A,FALSE,"U"}</definedName>
    <definedName name="rs" localSheetId="14" hidden="1">{"BOP_TAB",#N/A,FALSE,"N";"MIDTERM_TAB",#N/A,FALSE,"O";"FUND_CRED",#N/A,FALSE,"P";"DEBT_TAB1",#N/A,FALSE,"Q";"DEBT_TAB2",#N/A,FALSE,"Q";"FORFIN_TAB1",#N/A,FALSE,"R";"FORFIN_TAB2",#N/A,FALSE,"R";"BOP_ANALY",#N/A,FALSE,"U"}</definedName>
    <definedName name="rs" localSheetId="15" hidden="1">{"BOP_TAB",#N/A,FALSE,"N";"MIDTERM_TAB",#N/A,FALSE,"O";"FUND_CRED",#N/A,FALSE,"P";"DEBT_TAB1",#N/A,FALSE,"Q";"DEBT_TAB2",#N/A,FALSE,"Q";"FORFIN_TAB1",#N/A,FALSE,"R";"FORFIN_TAB2",#N/A,FALSE,"R";"BOP_ANALY",#N/A,FALSE,"U"}</definedName>
    <definedName name="rs" localSheetId="17" hidden="1">{"BOP_TAB",#N/A,FALSE,"N";"MIDTERM_TAB",#N/A,FALSE,"O";"FUND_CRED",#N/A,FALSE,"P";"DEBT_TAB1",#N/A,FALSE,"Q";"DEBT_TAB2",#N/A,FALSE,"Q";"FORFIN_TAB1",#N/A,FALSE,"R";"FORFIN_TAB2",#N/A,FALSE,"R";"BOP_ANALY",#N/A,FALSE,"U"}</definedName>
    <definedName name="rs" localSheetId="18"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_Def">[1]Control!$V$42:$V$45</definedName>
    <definedName name="ScalesList">'[4]Report Form'!$A$5:$A$8</definedName>
    <definedName name="sencount" hidden="1">2</definedName>
    <definedName name="SUMMARY1" localSheetId="10">#REF!</definedName>
    <definedName name="SUMMARY1" localSheetId="11">#REF!</definedName>
    <definedName name="SUMMARY1" localSheetId="12">#REF!</definedName>
    <definedName name="SUMMARY1" localSheetId="13">#REF!</definedName>
    <definedName name="SUMMARY1" localSheetId="14">#REF!</definedName>
    <definedName name="SUMMARY1" localSheetId="15">#REF!</definedName>
    <definedName name="SUMMARY1" localSheetId="18">#REF!</definedName>
    <definedName name="SUMMARY1">#REF!</definedName>
    <definedName name="SUMMARY2" localSheetId="10">#REF!</definedName>
    <definedName name="SUMMARY2" localSheetId="11">#REF!</definedName>
    <definedName name="SUMMARY2" localSheetId="12">#REF!</definedName>
    <definedName name="SUMMARY2" localSheetId="13">#REF!</definedName>
    <definedName name="SUMMARY2" localSheetId="14">#REF!</definedName>
    <definedName name="SUMMARY2" localSheetId="15">#REF!</definedName>
    <definedName name="SUMMARY2" localSheetId="18">#REF!</definedName>
    <definedName name="SUMMARY2">#REF!</definedName>
    <definedName name="t01англ" localSheetId="13" hidden="1">{#N/A,#N/A,FALSE,"т02бд"}</definedName>
    <definedName name="t01англ" localSheetId="14" hidden="1">{#N/A,#N/A,FALSE,"т02бд"}</definedName>
    <definedName name="t01англ" localSheetId="15" hidden="1">{#N/A,#N/A,FALSE,"т02бд"}</definedName>
    <definedName name="t01англ" hidden="1">{#N/A,#N/A,FALSE,"т02бд"}</definedName>
    <definedName name="t05n" localSheetId="13" hidden="1">{#N/A,#N/A,FALSE,"т04"}</definedName>
    <definedName name="t05n" localSheetId="14" hidden="1">{#N/A,#N/A,FALSE,"т04"}</definedName>
    <definedName name="t05n" localSheetId="15" hidden="1">{#N/A,#N/A,FALSE,"т04"}</definedName>
    <definedName name="t05n" hidden="1">{#N/A,#N/A,FALSE,"т04"}</definedName>
    <definedName name="t05nn" localSheetId="13" hidden="1">{#N/A,#N/A,FALSE,"т04"}</definedName>
    <definedName name="t05nn" localSheetId="14" hidden="1">{#N/A,#N/A,FALSE,"т04"}</definedName>
    <definedName name="t05nn" localSheetId="15" hidden="1">{#N/A,#N/A,FALSE,"т04"}</definedName>
    <definedName name="t05nn" hidden="1">{#N/A,#N/A,FALSE,"т04"}</definedName>
    <definedName name="Taballgastables" localSheetId="10">#REF!</definedName>
    <definedName name="Taballgastables" localSheetId="11">#REF!</definedName>
    <definedName name="Taballgastables" localSheetId="12">#REF!</definedName>
    <definedName name="Taballgastables" localSheetId="13">#REF!</definedName>
    <definedName name="Taballgastables" localSheetId="14">#REF!</definedName>
    <definedName name="Taballgastables" localSheetId="15">#REF!</definedName>
    <definedName name="Taballgastables" localSheetId="18">#REF!</definedName>
    <definedName name="Taballgastables">#REF!</definedName>
    <definedName name="TabAmort2004" localSheetId="10">#REF!</definedName>
    <definedName name="TabAmort2004" localSheetId="11">#REF!</definedName>
    <definedName name="TabAmort2004" localSheetId="12">#REF!</definedName>
    <definedName name="TabAmort2004" localSheetId="13">#REF!</definedName>
    <definedName name="TabAmort2004" localSheetId="14">#REF!</definedName>
    <definedName name="TabAmort2004" localSheetId="15">#REF!</definedName>
    <definedName name="TabAmort2004" localSheetId="18">#REF!</definedName>
    <definedName name="TabAmort2004">#REF!</definedName>
    <definedName name="TabAssumptionsImports" localSheetId="10">#REF!</definedName>
    <definedName name="TabAssumptionsImports" localSheetId="11">#REF!</definedName>
    <definedName name="TabAssumptionsImports" localSheetId="12">#REF!</definedName>
    <definedName name="TabAssumptionsImports" localSheetId="13">#REF!</definedName>
    <definedName name="TabAssumptionsImports" localSheetId="14">#REF!</definedName>
    <definedName name="TabAssumptionsImports" localSheetId="15">#REF!</definedName>
    <definedName name="TabAssumptionsImports" localSheetId="18">#REF!</definedName>
    <definedName name="TabAssumptionsImports">#REF!</definedName>
    <definedName name="TabCapAccount" localSheetId="10">#REF!</definedName>
    <definedName name="TabCapAccount" localSheetId="11">#REF!</definedName>
    <definedName name="TabCapAccount" localSheetId="12">#REF!</definedName>
    <definedName name="TabCapAccount" localSheetId="13">#REF!</definedName>
    <definedName name="TabCapAccount" localSheetId="14">#REF!</definedName>
    <definedName name="TabCapAccount" localSheetId="15">#REF!</definedName>
    <definedName name="TabCapAccount" localSheetId="18">#REF!</definedName>
    <definedName name="TabCapAccount">#REF!</definedName>
    <definedName name="Tabdebt_historic" localSheetId="10">#REF!</definedName>
    <definedName name="Tabdebt_historic" localSheetId="11">#REF!</definedName>
    <definedName name="Tabdebt_historic" localSheetId="12">#REF!</definedName>
    <definedName name="Tabdebt_historic" localSheetId="13">#REF!</definedName>
    <definedName name="Tabdebt_historic" localSheetId="14">#REF!</definedName>
    <definedName name="Tabdebt_historic" localSheetId="15">#REF!</definedName>
    <definedName name="Tabdebt_historic" localSheetId="18">#REF!</definedName>
    <definedName name="Tabdebt_historic">#REF!</definedName>
    <definedName name="Tabdebtflow" localSheetId="10">#REF!</definedName>
    <definedName name="Tabdebtflow" localSheetId="11">#REF!</definedName>
    <definedName name="Tabdebtflow" localSheetId="12">#REF!</definedName>
    <definedName name="Tabdebtflow" localSheetId="13">#REF!</definedName>
    <definedName name="Tabdebtflow" localSheetId="14">#REF!</definedName>
    <definedName name="Tabdebtflow" localSheetId="15">#REF!</definedName>
    <definedName name="Tabdebtflow" localSheetId="18">#REF!</definedName>
    <definedName name="Tabdebtflow">#REF!</definedName>
    <definedName name="TabExports" localSheetId="10">#REF!</definedName>
    <definedName name="TabExports" localSheetId="11">#REF!</definedName>
    <definedName name="TabExports" localSheetId="12">#REF!</definedName>
    <definedName name="TabExports" localSheetId="13">#REF!</definedName>
    <definedName name="TabExports" localSheetId="14">#REF!</definedName>
    <definedName name="TabExports" localSheetId="15">#REF!</definedName>
    <definedName name="TabExports" localSheetId="18">#REF!</definedName>
    <definedName name="TabExports">#REF!</definedName>
    <definedName name="TabFcredit2007" localSheetId="10">#REF!</definedName>
    <definedName name="TabFcredit2007" localSheetId="11">#REF!</definedName>
    <definedName name="TabFcredit2007" localSheetId="12">#REF!</definedName>
    <definedName name="TabFcredit2007" localSheetId="13">#REF!</definedName>
    <definedName name="TabFcredit2007" localSheetId="14">#REF!</definedName>
    <definedName name="TabFcredit2007" localSheetId="15">#REF!</definedName>
    <definedName name="TabFcredit2007" localSheetId="18">#REF!</definedName>
    <definedName name="TabFcredit2007">#REF!</definedName>
    <definedName name="TabFcredit2010" localSheetId="10">#REF!</definedName>
    <definedName name="TabFcredit2010" localSheetId="11">#REF!</definedName>
    <definedName name="TabFcredit2010" localSheetId="12">#REF!</definedName>
    <definedName name="TabFcredit2010" localSheetId="13">#REF!</definedName>
    <definedName name="TabFcredit2010" localSheetId="14">#REF!</definedName>
    <definedName name="TabFcredit2010" localSheetId="15">#REF!</definedName>
    <definedName name="TabFcredit2010" localSheetId="18">#REF!</definedName>
    <definedName name="TabFcredit2010">#REF!</definedName>
    <definedName name="TabGas_arrears_to_Russia" localSheetId="10">#REF!</definedName>
    <definedName name="TabGas_arrears_to_Russia" localSheetId="11">#REF!</definedName>
    <definedName name="TabGas_arrears_to_Russia" localSheetId="12">#REF!</definedName>
    <definedName name="TabGas_arrears_to_Russia" localSheetId="13">#REF!</definedName>
    <definedName name="TabGas_arrears_to_Russia" localSheetId="14">#REF!</definedName>
    <definedName name="TabGas_arrears_to_Russia" localSheetId="15">#REF!</definedName>
    <definedName name="TabGas_arrears_to_Russia" localSheetId="18">#REF!</definedName>
    <definedName name="TabGas_arrears_to_Russia">#REF!</definedName>
    <definedName name="TabImportdetail" localSheetId="10">#REF!</definedName>
    <definedName name="TabImportdetail" localSheetId="11">#REF!</definedName>
    <definedName name="TabImportdetail" localSheetId="12">#REF!</definedName>
    <definedName name="TabImportdetail" localSheetId="13">#REF!</definedName>
    <definedName name="TabImportdetail" localSheetId="14">#REF!</definedName>
    <definedName name="TabImportdetail" localSheetId="15">#REF!</definedName>
    <definedName name="TabImportdetail" localSheetId="18">#REF!</definedName>
    <definedName name="TabImportdetail">#REF!</definedName>
    <definedName name="TabImports" localSheetId="10">#REF!</definedName>
    <definedName name="TabImports" localSheetId="11">#REF!</definedName>
    <definedName name="TabImports" localSheetId="12">#REF!</definedName>
    <definedName name="TabImports" localSheetId="13">#REF!</definedName>
    <definedName name="TabImports" localSheetId="14">#REF!</definedName>
    <definedName name="TabImports" localSheetId="15">#REF!</definedName>
    <definedName name="TabImports" localSheetId="18">#REF!</definedName>
    <definedName name="TabImports">#REF!</definedName>
    <definedName name="Table" localSheetId="10">#REF!</definedName>
    <definedName name="Table" localSheetId="11">#REF!</definedName>
    <definedName name="Table" localSheetId="12">#REF!</definedName>
    <definedName name="Table" localSheetId="13">#REF!</definedName>
    <definedName name="Table" localSheetId="14">#REF!</definedName>
    <definedName name="Table" localSheetId="15">#REF!</definedName>
    <definedName name="Table" localSheetId="18">#REF!</definedName>
    <definedName name="Table">#REF!</definedName>
    <definedName name="Table_2____Moldova___General_Government_Budget_1995_98__Mdl_millions__1" localSheetId="10">#REF!</definedName>
    <definedName name="Table_2____Moldova___General_Government_Budget_1995_98__Mdl_millions__1" localSheetId="11">#REF!</definedName>
    <definedName name="Table_2____Moldova___General_Government_Budget_1995_98__Mdl_millions__1" localSheetId="12">#REF!</definedName>
    <definedName name="Table_2____Moldova___General_Government_Budget_1995_98__Mdl_millions__1" localSheetId="13">#REF!</definedName>
    <definedName name="Table_2____Moldova___General_Government_Budget_1995_98__Mdl_millions__1" localSheetId="14">#REF!</definedName>
    <definedName name="Table_2____Moldova___General_Government_Budget_1995_98__Mdl_millions__1" localSheetId="15">#REF!</definedName>
    <definedName name="Table_2____Moldova___General_Government_Budget_1995_98__Mdl_millions__1" localSheetId="18">#REF!</definedName>
    <definedName name="Table_2____Moldova___General_Government_Budget_1995_98__Mdl_millions__1">#REF!</definedName>
    <definedName name="Table_3._Moldova__Balance_of_Payments__1994_98" localSheetId="10">#REF!</definedName>
    <definedName name="Table_3._Moldova__Balance_of_Payments__1994_98" localSheetId="11">#REF!</definedName>
    <definedName name="Table_3._Moldova__Balance_of_Payments__1994_98" localSheetId="12">#REF!</definedName>
    <definedName name="Table_3._Moldova__Balance_of_Payments__1994_98" localSheetId="13">#REF!</definedName>
    <definedName name="Table_3._Moldova__Balance_of_Payments__1994_98" localSheetId="14">#REF!</definedName>
    <definedName name="Table_3._Moldova__Balance_of_Payments__1994_98" localSheetId="15">#REF!</definedName>
    <definedName name="Table_3._Moldova__Balance_of_Payments__1994_98" localSheetId="18">#REF!</definedName>
    <definedName name="Table_3._Moldova__Balance_of_Payments__1994_98">#REF!</definedName>
    <definedName name="Table_4.__Moldova____Monetary_Survey_and_Projections__1994_98_1" localSheetId="10">#REF!</definedName>
    <definedName name="Table_4.__Moldova____Monetary_Survey_and_Projections__1994_98_1" localSheetId="11">#REF!</definedName>
    <definedName name="Table_4.__Moldova____Monetary_Survey_and_Projections__1994_98_1" localSheetId="12">#REF!</definedName>
    <definedName name="Table_4.__Moldova____Monetary_Survey_and_Projections__1994_98_1" localSheetId="13">#REF!</definedName>
    <definedName name="Table_4.__Moldova____Monetary_Survey_and_Projections__1994_98_1" localSheetId="14">#REF!</definedName>
    <definedName name="Table_4.__Moldova____Monetary_Survey_and_Projections__1994_98_1" localSheetId="15">#REF!</definedName>
    <definedName name="Table_4.__Moldova____Monetary_Survey_and_Projections__1994_98_1" localSheetId="18">#REF!</definedName>
    <definedName name="Table_4.__Moldova____Monetary_Survey_and_Projections__1994_98_1">#REF!</definedName>
    <definedName name="Table_6.__Moldova__Balance_of_Payments__1994_98" localSheetId="10">#REF!</definedName>
    <definedName name="Table_6.__Moldova__Balance_of_Payments__1994_98" localSheetId="11">#REF!</definedName>
    <definedName name="Table_6.__Moldova__Balance_of_Payments__1994_98" localSheetId="12">#REF!</definedName>
    <definedName name="Table_6.__Moldova__Balance_of_Payments__1994_98" localSheetId="13">#REF!</definedName>
    <definedName name="Table_6.__Moldova__Balance_of_Payments__1994_98" localSheetId="14">#REF!</definedName>
    <definedName name="Table_6.__Moldova__Balance_of_Payments__1994_98" localSheetId="15">#REF!</definedName>
    <definedName name="Table_6.__Moldova__Balance_of_Payments__1994_98" localSheetId="18">#REF!</definedName>
    <definedName name="Table_6.__Moldova__Balance_of_Payments__1994_98">#REF!</definedName>
    <definedName name="Table129" localSheetId="10">#REF!</definedName>
    <definedName name="Table129" localSheetId="11">#REF!</definedName>
    <definedName name="Table129" localSheetId="12">#REF!</definedName>
    <definedName name="Table129" localSheetId="13">#REF!</definedName>
    <definedName name="Table129" localSheetId="14">#REF!</definedName>
    <definedName name="Table129" localSheetId="15">#REF!</definedName>
    <definedName name="Table129" localSheetId="18">#REF!</definedName>
    <definedName name="Table129">#REF!</definedName>
    <definedName name="table130" localSheetId="10">#REF!</definedName>
    <definedName name="table130" localSheetId="11">#REF!</definedName>
    <definedName name="table130" localSheetId="12">#REF!</definedName>
    <definedName name="table130" localSheetId="13">#REF!</definedName>
    <definedName name="table130" localSheetId="14">#REF!</definedName>
    <definedName name="table130" localSheetId="15">#REF!</definedName>
    <definedName name="table130" localSheetId="18">#REF!</definedName>
    <definedName name="table130">#REF!</definedName>
    <definedName name="Table135" localSheetId="10">#REF!,[8]Contents!$A$87:$H$247</definedName>
    <definedName name="Table135" localSheetId="11">#REF!,[8]Contents!$A$87:$H$247</definedName>
    <definedName name="Table135" localSheetId="12">#REF!,[9]Contents!$A$87:$H$247</definedName>
    <definedName name="Table135" localSheetId="13">#REF!,[9]Contents!$A$87:$H$247</definedName>
    <definedName name="Table135" localSheetId="14">#REF!,[9]Contents!$A$87:$H$247</definedName>
    <definedName name="Table135" localSheetId="15">#REF!,[9]Contents!$A$87:$H$247</definedName>
    <definedName name="Table135" localSheetId="18">#REF!,[8]Contents!$A$87:$H$247</definedName>
    <definedName name="Table135">#REF!,[8]Contents!$A$87:$H$247</definedName>
    <definedName name="Table16_2000" localSheetId="10">#REF!</definedName>
    <definedName name="Table16_2000" localSheetId="11">#REF!</definedName>
    <definedName name="Table16_2000" localSheetId="12">#REF!</definedName>
    <definedName name="Table16_2000" localSheetId="13">#REF!</definedName>
    <definedName name="Table16_2000" localSheetId="14">#REF!</definedName>
    <definedName name="Table16_2000" localSheetId="15">#REF!</definedName>
    <definedName name="Table16_2000" localSheetId="18">#REF!</definedName>
    <definedName name="Table16_2000">#REF!</definedName>
    <definedName name="Table17" localSheetId="10">#REF!</definedName>
    <definedName name="Table17" localSheetId="11">#REF!</definedName>
    <definedName name="Table17" localSheetId="12">#REF!</definedName>
    <definedName name="Table17" localSheetId="13">#REF!</definedName>
    <definedName name="Table17" localSheetId="14">#REF!</definedName>
    <definedName name="Table17" localSheetId="15">#REF!</definedName>
    <definedName name="Table17" localSheetId="18">#REF!</definedName>
    <definedName name="Table17">#REF!</definedName>
    <definedName name="Table19" localSheetId="10">#REF!</definedName>
    <definedName name="Table19" localSheetId="11">#REF!</definedName>
    <definedName name="Table19" localSheetId="12">#REF!</definedName>
    <definedName name="Table19" localSheetId="13">#REF!</definedName>
    <definedName name="Table19" localSheetId="14">#REF!</definedName>
    <definedName name="Table19" localSheetId="15">#REF!</definedName>
    <definedName name="Table19" localSheetId="18">#REF!</definedName>
    <definedName name="Table19">#REF!</definedName>
    <definedName name="Table20" localSheetId="10">#REF!</definedName>
    <definedName name="Table20" localSheetId="11">#REF!</definedName>
    <definedName name="Table20" localSheetId="12">#REF!</definedName>
    <definedName name="Table20" localSheetId="13">#REF!</definedName>
    <definedName name="Table20" localSheetId="14">#REF!</definedName>
    <definedName name="Table20" localSheetId="15">#REF!</definedName>
    <definedName name="Table20" localSheetId="18">#REF!</definedName>
    <definedName name="Table20">#REF!</definedName>
    <definedName name="Table21" localSheetId="10">#REF!,[10]Contents!$A$87:$H$247</definedName>
    <definedName name="Table21" localSheetId="11">#REF!,[10]Contents!$A$87:$H$247</definedName>
    <definedName name="Table21" localSheetId="12">#REF!,[11]Contents!$A$87:$H$247</definedName>
    <definedName name="Table21" localSheetId="13">#REF!,[11]Contents!$A$87:$H$247</definedName>
    <definedName name="Table21" localSheetId="14">#REF!,[11]Contents!$A$87:$H$247</definedName>
    <definedName name="Table21" localSheetId="15">#REF!,[11]Contents!$A$87:$H$247</definedName>
    <definedName name="Table21" localSheetId="18">#REF!,[10]Contents!$A$87:$H$247</definedName>
    <definedName name="Table21">#REF!,[10]Contents!$A$87:$H$247</definedName>
    <definedName name="Table22" localSheetId="10">#REF!</definedName>
    <definedName name="Table22" localSheetId="11">#REF!</definedName>
    <definedName name="Table22" localSheetId="12">#REF!</definedName>
    <definedName name="Table22" localSheetId="13">#REF!</definedName>
    <definedName name="Table22" localSheetId="14">#REF!</definedName>
    <definedName name="Table22" localSheetId="15">#REF!</definedName>
    <definedName name="Table22" localSheetId="18">#REF!</definedName>
    <definedName name="Table22">#REF!</definedName>
    <definedName name="Table23" localSheetId="10">#REF!</definedName>
    <definedName name="Table23" localSheetId="11">#REF!</definedName>
    <definedName name="Table23" localSheetId="12">#REF!</definedName>
    <definedName name="Table23" localSheetId="13">#REF!</definedName>
    <definedName name="Table23" localSheetId="14">#REF!</definedName>
    <definedName name="Table23" localSheetId="15">#REF!</definedName>
    <definedName name="Table23" localSheetId="18">#REF!</definedName>
    <definedName name="Table23">#REF!</definedName>
    <definedName name="Table24" localSheetId="10">#REF!</definedName>
    <definedName name="Table24" localSheetId="11">#REF!</definedName>
    <definedName name="Table24" localSheetId="12">#REF!</definedName>
    <definedName name="Table24" localSheetId="13">#REF!</definedName>
    <definedName name="Table24" localSheetId="14">#REF!</definedName>
    <definedName name="Table24" localSheetId="15">#REF!</definedName>
    <definedName name="Table24" localSheetId="18">#REF!</definedName>
    <definedName name="Table24">#REF!</definedName>
    <definedName name="Table25" localSheetId="10">#REF!</definedName>
    <definedName name="Table25" localSheetId="11">#REF!</definedName>
    <definedName name="Table25" localSheetId="12">#REF!</definedName>
    <definedName name="Table25" localSheetId="13">#REF!</definedName>
    <definedName name="Table25" localSheetId="14">#REF!</definedName>
    <definedName name="Table25" localSheetId="15">#REF!</definedName>
    <definedName name="Table25" localSheetId="18">#REF!</definedName>
    <definedName name="Table25">#REF!</definedName>
    <definedName name="Table26" localSheetId="10">#REF!</definedName>
    <definedName name="Table26" localSheetId="11">#REF!</definedName>
    <definedName name="Table26" localSheetId="12">#REF!</definedName>
    <definedName name="Table26" localSheetId="13">#REF!</definedName>
    <definedName name="Table26" localSheetId="14">#REF!</definedName>
    <definedName name="Table26" localSheetId="15">#REF!</definedName>
    <definedName name="Table26" localSheetId="18">#REF!</definedName>
    <definedName name="Table26">#REF!</definedName>
    <definedName name="Table27" localSheetId="10">#REF!</definedName>
    <definedName name="Table27" localSheetId="11">#REF!</definedName>
    <definedName name="Table27" localSheetId="12">#REF!</definedName>
    <definedName name="Table27" localSheetId="13">#REF!</definedName>
    <definedName name="Table27" localSheetId="14">#REF!</definedName>
    <definedName name="Table27" localSheetId="15">#REF!</definedName>
    <definedName name="Table27" localSheetId="18">#REF!</definedName>
    <definedName name="Table27">#REF!</definedName>
    <definedName name="Table28" localSheetId="10">#REF!</definedName>
    <definedName name="Table28" localSheetId="11">#REF!</definedName>
    <definedName name="Table28" localSheetId="12">#REF!</definedName>
    <definedName name="Table28" localSheetId="13">#REF!</definedName>
    <definedName name="Table28" localSheetId="14">#REF!</definedName>
    <definedName name="Table28" localSheetId="15">#REF!</definedName>
    <definedName name="Table28" localSheetId="18">#REF!</definedName>
    <definedName name="Table28">#REF!</definedName>
    <definedName name="Table29" localSheetId="10">#REF!</definedName>
    <definedName name="Table29" localSheetId="11">#REF!</definedName>
    <definedName name="Table29" localSheetId="12">#REF!</definedName>
    <definedName name="Table29" localSheetId="13">#REF!</definedName>
    <definedName name="Table29" localSheetId="14">#REF!</definedName>
    <definedName name="Table29" localSheetId="15">#REF!</definedName>
    <definedName name="Table29" localSheetId="18">#REF!</definedName>
    <definedName name="Table29">#REF!</definedName>
    <definedName name="Table30" localSheetId="10">#REF!</definedName>
    <definedName name="Table30" localSheetId="11">#REF!</definedName>
    <definedName name="Table30" localSheetId="12">#REF!</definedName>
    <definedName name="Table30" localSheetId="13">#REF!</definedName>
    <definedName name="Table30" localSheetId="14">#REF!</definedName>
    <definedName name="Table30" localSheetId="15">#REF!</definedName>
    <definedName name="Table30" localSheetId="18">#REF!</definedName>
    <definedName name="Table30">#REF!</definedName>
    <definedName name="Table31" localSheetId="10">#REF!</definedName>
    <definedName name="Table31" localSheetId="11">#REF!</definedName>
    <definedName name="Table31" localSheetId="12">#REF!</definedName>
    <definedName name="Table31" localSheetId="13">#REF!</definedName>
    <definedName name="Table31" localSheetId="14">#REF!</definedName>
    <definedName name="Table31" localSheetId="15">#REF!</definedName>
    <definedName name="Table31" localSheetId="18">#REF!</definedName>
    <definedName name="Table31">#REF!</definedName>
    <definedName name="Table32" localSheetId="10">#REF!</definedName>
    <definedName name="Table32" localSheetId="11">#REF!</definedName>
    <definedName name="Table32" localSheetId="12">#REF!</definedName>
    <definedName name="Table32" localSheetId="13">#REF!</definedName>
    <definedName name="Table32" localSheetId="14">#REF!</definedName>
    <definedName name="Table32" localSheetId="15">#REF!</definedName>
    <definedName name="Table32" localSheetId="18">#REF!</definedName>
    <definedName name="Table32">#REF!</definedName>
    <definedName name="Table33" localSheetId="10">#REF!</definedName>
    <definedName name="Table33" localSheetId="11">#REF!</definedName>
    <definedName name="Table33" localSheetId="12">#REF!</definedName>
    <definedName name="Table33" localSheetId="13">#REF!</definedName>
    <definedName name="Table33" localSheetId="14">#REF!</definedName>
    <definedName name="Table33" localSheetId="15">#REF!</definedName>
    <definedName name="Table33" localSheetId="18">#REF!</definedName>
    <definedName name="Table33">#REF!</definedName>
    <definedName name="Table330" localSheetId="10">#REF!</definedName>
    <definedName name="Table330" localSheetId="11">#REF!</definedName>
    <definedName name="Table330" localSheetId="12">#REF!</definedName>
    <definedName name="Table330" localSheetId="13">#REF!</definedName>
    <definedName name="Table330" localSheetId="14">#REF!</definedName>
    <definedName name="Table330" localSheetId="15">#REF!</definedName>
    <definedName name="Table330" localSheetId="18">#REF!</definedName>
    <definedName name="Table330">#REF!</definedName>
    <definedName name="Table336" localSheetId="10">#REF!</definedName>
    <definedName name="Table336" localSheetId="11">#REF!</definedName>
    <definedName name="Table336" localSheetId="12">#REF!</definedName>
    <definedName name="Table336" localSheetId="13">#REF!</definedName>
    <definedName name="Table336" localSheetId="14">#REF!</definedName>
    <definedName name="Table336" localSheetId="15">#REF!</definedName>
    <definedName name="Table336" localSheetId="18">#REF!</definedName>
    <definedName name="Table336">#REF!</definedName>
    <definedName name="Table34" localSheetId="10">#REF!</definedName>
    <definedName name="Table34" localSheetId="11">#REF!</definedName>
    <definedName name="Table34" localSheetId="12">#REF!</definedName>
    <definedName name="Table34" localSheetId="13">#REF!</definedName>
    <definedName name="Table34" localSheetId="14">#REF!</definedName>
    <definedName name="Table34" localSheetId="15">#REF!</definedName>
    <definedName name="Table34" localSheetId="18">#REF!</definedName>
    <definedName name="Table34">#REF!</definedName>
    <definedName name="Table35" localSheetId="10">#REF!</definedName>
    <definedName name="Table35" localSheetId="11">#REF!</definedName>
    <definedName name="Table35" localSheetId="12">#REF!</definedName>
    <definedName name="Table35" localSheetId="13">#REF!</definedName>
    <definedName name="Table35" localSheetId="14">#REF!</definedName>
    <definedName name="Table35" localSheetId="15">#REF!</definedName>
    <definedName name="Table35" localSheetId="18">#REF!</definedName>
    <definedName name="Table35">#REF!</definedName>
    <definedName name="Table36" localSheetId="10">#REF!</definedName>
    <definedName name="Table36" localSheetId="11">#REF!</definedName>
    <definedName name="Table36" localSheetId="12">#REF!</definedName>
    <definedName name="Table36" localSheetId="13">#REF!</definedName>
    <definedName name="Table36" localSheetId="14">#REF!</definedName>
    <definedName name="Table36" localSheetId="15">#REF!</definedName>
    <definedName name="Table36" localSheetId="18">#REF!</definedName>
    <definedName name="Table36">#REF!</definedName>
    <definedName name="Table37" localSheetId="10">#REF!</definedName>
    <definedName name="Table37" localSheetId="11">#REF!</definedName>
    <definedName name="Table37" localSheetId="12">#REF!</definedName>
    <definedName name="Table37" localSheetId="13">#REF!</definedName>
    <definedName name="Table37" localSheetId="14">#REF!</definedName>
    <definedName name="Table37" localSheetId="15">#REF!</definedName>
    <definedName name="Table37" localSheetId="18">#REF!</definedName>
    <definedName name="Table37">#REF!</definedName>
    <definedName name="Table38" localSheetId="10">#REF!</definedName>
    <definedName name="Table38" localSheetId="11">#REF!</definedName>
    <definedName name="Table38" localSheetId="12">#REF!</definedName>
    <definedName name="Table38" localSheetId="13">#REF!</definedName>
    <definedName name="Table38" localSheetId="14">#REF!</definedName>
    <definedName name="Table38" localSheetId="15">#REF!</definedName>
    <definedName name="Table38" localSheetId="18">#REF!</definedName>
    <definedName name="Table38">#REF!</definedName>
    <definedName name="Table39" localSheetId="10">#REF!</definedName>
    <definedName name="Table39" localSheetId="11">#REF!</definedName>
    <definedName name="Table39" localSheetId="12">#REF!</definedName>
    <definedName name="Table39" localSheetId="13">#REF!</definedName>
    <definedName name="Table39" localSheetId="14">#REF!</definedName>
    <definedName name="Table39" localSheetId="15">#REF!</definedName>
    <definedName name="Table39" localSheetId="18">#REF!</definedName>
    <definedName name="Table39">#REF!</definedName>
    <definedName name="Table40" localSheetId="10">#REF!</definedName>
    <definedName name="Table40" localSheetId="11">#REF!</definedName>
    <definedName name="Table40" localSheetId="12">#REF!</definedName>
    <definedName name="Table40" localSheetId="13">#REF!</definedName>
    <definedName name="Table40" localSheetId="14">#REF!</definedName>
    <definedName name="Table40" localSheetId="15">#REF!</definedName>
    <definedName name="Table40" localSheetId="18">#REF!</definedName>
    <definedName name="Table40">#REF!</definedName>
    <definedName name="Table41" localSheetId="10">#REF!</definedName>
    <definedName name="Table41" localSheetId="11">#REF!</definedName>
    <definedName name="Table41" localSheetId="12">#REF!</definedName>
    <definedName name="Table41" localSheetId="13">#REF!</definedName>
    <definedName name="Table41" localSheetId="14">#REF!</definedName>
    <definedName name="Table41" localSheetId="15">#REF!</definedName>
    <definedName name="Table41" localSheetId="18">#REF!</definedName>
    <definedName name="Table41">#REF!</definedName>
    <definedName name="Table42" localSheetId="10">#REF!</definedName>
    <definedName name="Table42" localSheetId="11">#REF!</definedName>
    <definedName name="Table42" localSheetId="12">#REF!</definedName>
    <definedName name="Table42" localSheetId="13">#REF!</definedName>
    <definedName name="Table42" localSheetId="14">#REF!</definedName>
    <definedName name="Table42" localSheetId="15">#REF!</definedName>
    <definedName name="Table42" localSheetId="18">#REF!</definedName>
    <definedName name="Table42">#REF!</definedName>
    <definedName name="Table43" localSheetId="10">#REF!</definedName>
    <definedName name="Table43" localSheetId="11">#REF!</definedName>
    <definedName name="Table43" localSheetId="12">#REF!</definedName>
    <definedName name="Table43" localSheetId="13">#REF!</definedName>
    <definedName name="Table43" localSheetId="14">#REF!</definedName>
    <definedName name="Table43" localSheetId="15">#REF!</definedName>
    <definedName name="Table43" localSheetId="18">#REF!</definedName>
    <definedName name="Table43">#REF!</definedName>
    <definedName name="Table44" localSheetId="10">#REF!</definedName>
    <definedName name="Table44" localSheetId="11">#REF!</definedName>
    <definedName name="Table44" localSheetId="12">#REF!</definedName>
    <definedName name="Table44" localSheetId="13">#REF!</definedName>
    <definedName name="Table44" localSheetId="14">#REF!</definedName>
    <definedName name="Table44" localSheetId="15">#REF!</definedName>
    <definedName name="Table44" localSheetId="18">#REF!</definedName>
    <definedName name="Table44">#REF!</definedName>
    <definedName name="TabMTBOP2006" localSheetId="10">#REF!</definedName>
    <definedName name="TabMTBOP2006" localSheetId="11">#REF!</definedName>
    <definedName name="TabMTBOP2006" localSheetId="12">#REF!</definedName>
    <definedName name="TabMTBOP2006" localSheetId="13">#REF!</definedName>
    <definedName name="TabMTBOP2006" localSheetId="14">#REF!</definedName>
    <definedName name="TabMTBOP2006" localSheetId="15">#REF!</definedName>
    <definedName name="TabMTBOP2006" localSheetId="18">#REF!</definedName>
    <definedName name="TabMTBOP2006">#REF!</definedName>
    <definedName name="TabMTbop2010" localSheetId="10">#REF!</definedName>
    <definedName name="TabMTbop2010" localSheetId="11">#REF!</definedName>
    <definedName name="TabMTbop2010" localSheetId="12">#REF!</definedName>
    <definedName name="TabMTbop2010" localSheetId="13">#REF!</definedName>
    <definedName name="TabMTbop2010" localSheetId="14">#REF!</definedName>
    <definedName name="TabMTbop2010" localSheetId="15">#REF!</definedName>
    <definedName name="TabMTbop2010" localSheetId="18">#REF!</definedName>
    <definedName name="TabMTbop2010">#REF!</definedName>
    <definedName name="TabMTdebt" localSheetId="10">#REF!</definedName>
    <definedName name="TabMTdebt" localSheetId="11">#REF!</definedName>
    <definedName name="TabMTdebt" localSheetId="12">#REF!</definedName>
    <definedName name="TabMTdebt" localSheetId="13">#REF!</definedName>
    <definedName name="TabMTdebt" localSheetId="14">#REF!</definedName>
    <definedName name="TabMTdebt" localSheetId="15">#REF!</definedName>
    <definedName name="TabMTdebt" localSheetId="18">#REF!</definedName>
    <definedName name="TabMTdebt">#REF!</definedName>
    <definedName name="TabNonfactorServices_and_Income" localSheetId="10">#REF!</definedName>
    <definedName name="TabNonfactorServices_and_Income" localSheetId="11">#REF!</definedName>
    <definedName name="TabNonfactorServices_and_Income" localSheetId="12">#REF!</definedName>
    <definedName name="TabNonfactorServices_and_Income" localSheetId="13">#REF!</definedName>
    <definedName name="TabNonfactorServices_and_Income" localSheetId="14">#REF!</definedName>
    <definedName name="TabNonfactorServices_and_Income" localSheetId="15">#REF!</definedName>
    <definedName name="TabNonfactorServices_and_Income" localSheetId="18">#REF!</definedName>
    <definedName name="TabNonfactorServices_and_Income">#REF!</definedName>
    <definedName name="TabOutMon" localSheetId="10">#REF!</definedName>
    <definedName name="TabOutMon" localSheetId="11">#REF!</definedName>
    <definedName name="TabOutMon" localSheetId="12">#REF!</definedName>
    <definedName name="TabOutMon" localSheetId="13">#REF!</definedName>
    <definedName name="TabOutMon" localSheetId="14">#REF!</definedName>
    <definedName name="TabOutMon" localSheetId="15">#REF!</definedName>
    <definedName name="TabOutMon" localSheetId="18">#REF!</definedName>
    <definedName name="TabOutMon">#REF!</definedName>
    <definedName name="TabsimplifiedBOP" localSheetId="10">#REF!</definedName>
    <definedName name="TabsimplifiedBOP" localSheetId="11">#REF!</definedName>
    <definedName name="TabsimplifiedBOP" localSheetId="12">#REF!</definedName>
    <definedName name="TabsimplifiedBOP" localSheetId="13">#REF!</definedName>
    <definedName name="TabsimplifiedBOP" localSheetId="14">#REF!</definedName>
    <definedName name="TabsimplifiedBOP" localSheetId="15">#REF!</definedName>
    <definedName name="TabsimplifiedBOP" localSheetId="18">#REF!</definedName>
    <definedName name="TabsimplifiedBOP">#REF!</definedName>
    <definedName name="TaxArrears" localSheetId="10">#REF!</definedName>
    <definedName name="TaxArrears" localSheetId="11">#REF!</definedName>
    <definedName name="TaxArrears" localSheetId="12">#REF!</definedName>
    <definedName name="TaxArrears" localSheetId="13">#REF!</definedName>
    <definedName name="TaxArrears" localSheetId="14">#REF!</definedName>
    <definedName name="TaxArrears" localSheetId="15">#REF!</definedName>
    <definedName name="TaxArrears" localSheetId="18">#REF!</definedName>
    <definedName name="TaxArrears">#REF!</definedName>
    <definedName name="teset" localSheetId="1" hidden="1">{#N/A,#N/A,FALSE,"SimInp1";#N/A,#N/A,FALSE,"SimInp2";#N/A,#N/A,FALSE,"SimOut1";#N/A,#N/A,FALSE,"SimOut2";#N/A,#N/A,FALSE,"SimOut3";#N/A,#N/A,FALSE,"SimOut4";#N/A,#N/A,FALSE,"SimOut5"}</definedName>
    <definedName name="teset" localSheetId="10" hidden="1">{#N/A,#N/A,FALSE,"SimInp1";#N/A,#N/A,FALSE,"SimInp2";#N/A,#N/A,FALSE,"SimOut1";#N/A,#N/A,FALSE,"SimOut2";#N/A,#N/A,FALSE,"SimOut3";#N/A,#N/A,FALSE,"SimOut4";#N/A,#N/A,FALSE,"SimOut5"}</definedName>
    <definedName name="teset" localSheetId="11" hidden="1">{#N/A,#N/A,FALSE,"SimInp1";#N/A,#N/A,FALSE,"SimInp2";#N/A,#N/A,FALSE,"SimOut1";#N/A,#N/A,FALSE,"SimOut2";#N/A,#N/A,FALSE,"SimOut3";#N/A,#N/A,FALSE,"SimOut4";#N/A,#N/A,FALSE,"SimOut5"}</definedName>
    <definedName name="teset" localSheetId="2"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localSheetId="7" hidden="1">{#N/A,#N/A,FALSE,"SimInp1";#N/A,#N/A,FALSE,"SimInp2";#N/A,#N/A,FALSE,"SimOut1";#N/A,#N/A,FALSE,"SimOut2";#N/A,#N/A,FALSE,"SimOut3";#N/A,#N/A,FALSE,"SimOut4";#N/A,#N/A,FALSE,"SimOut5"}</definedName>
    <definedName name="teset" localSheetId="8" hidden="1">{#N/A,#N/A,FALSE,"SimInp1";#N/A,#N/A,FALSE,"SimInp2";#N/A,#N/A,FALSE,"SimOut1";#N/A,#N/A,FALSE,"SimOut2";#N/A,#N/A,FALSE,"SimOut3";#N/A,#N/A,FALSE,"SimOut4";#N/A,#N/A,FALSE,"SimOut5"}</definedName>
    <definedName name="teset" localSheetId="9" hidden="1">{#N/A,#N/A,FALSE,"SimInp1";#N/A,#N/A,FALSE,"SimInp2";#N/A,#N/A,FALSE,"SimOut1";#N/A,#N/A,FALSE,"SimOut2";#N/A,#N/A,FALSE,"SimOut3";#N/A,#N/A,FALSE,"SimOut4";#N/A,#N/A,FALSE,"SimOut5"}</definedName>
    <definedName name="teset" localSheetId="12" hidden="1">{#N/A,#N/A,FALSE,"SimInp1";#N/A,#N/A,FALSE,"SimInp2";#N/A,#N/A,FALSE,"SimOut1";#N/A,#N/A,FALSE,"SimOut2";#N/A,#N/A,FALSE,"SimOut3";#N/A,#N/A,FALSE,"SimOut4";#N/A,#N/A,FALSE,"SimOut5"}</definedName>
    <definedName name="teset" localSheetId="13" hidden="1">{#N/A,#N/A,FALSE,"SimInp1";#N/A,#N/A,FALSE,"SimInp2";#N/A,#N/A,FALSE,"SimOut1";#N/A,#N/A,FALSE,"SimOut2";#N/A,#N/A,FALSE,"SimOut3";#N/A,#N/A,FALSE,"SimOut4";#N/A,#N/A,FALSE,"SimOut5"}</definedName>
    <definedName name="teset" localSheetId="14" hidden="1">{#N/A,#N/A,FALSE,"SimInp1";#N/A,#N/A,FALSE,"SimInp2";#N/A,#N/A,FALSE,"SimOut1";#N/A,#N/A,FALSE,"SimOut2";#N/A,#N/A,FALSE,"SimOut3";#N/A,#N/A,FALSE,"SimOut4";#N/A,#N/A,FALSE,"SimOut5"}</definedName>
    <definedName name="teset" localSheetId="15" hidden="1">{#N/A,#N/A,FALSE,"SimInp1";#N/A,#N/A,FALSE,"SimInp2";#N/A,#N/A,FALSE,"SimOut1";#N/A,#N/A,FALSE,"SimOut2";#N/A,#N/A,FALSE,"SimOut3";#N/A,#N/A,FALSE,"SimOut4";#N/A,#N/A,FALSE,"SimOut5"}</definedName>
    <definedName name="teset" localSheetId="17" hidden="1">{#N/A,#N/A,FALSE,"SimInp1";#N/A,#N/A,FALSE,"SimInp2";#N/A,#N/A,FALSE,"SimOut1";#N/A,#N/A,FALSE,"SimOut2";#N/A,#N/A,FALSE,"SimOut3";#N/A,#N/A,FALSE,"SimOut4";#N/A,#N/A,FALSE,"SimOut5"}</definedName>
    <definedName name="teset" localSheetId="18"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 localSheetId="10">#REF!</definedName>
    <definedName name="Test" localSheetId="11">#REF!</definedName>
    <definedName name="Test" localSheetId="12">#REF!</definedName>
    <definedName name="Test" localSheetId="13">#REF!</definedName>
    <definedName name="Test" localSheetId="14">#REF!</definedName>
    <definedName name="Test" localSheetId="15">#REF!</definedName>
    <definedName name="Test" localSheetId="18">#REF!</definedName>
    <definedName name="Test">#REF!</definedName>
    <definedName name="Test1" localSheetId="10">#REF!</definedName>
    <definedName name="Test1" localSheetId="11">#REF!</definedName>
    <definedName name="Test1" localSheetId="12">#REF!</definedName>
    <definedName name="Test1" localSheetId="13">#REF!</definedName>
    <definedName name="Test1" localSheetId="14">#REF!</definedName>
    <definedName name="Test1" localSheetId="15">#REF!</definedName>
    <definedName name="Test1" localSheetId="18">#REF!</definedName>
    <definedName name="Test1">#REF!</definedName>
    <definedName name="Trade_balance" localSheetId="10">#REF!</definedName>
    <definedName name="Trade_balance" localSheetId="11">#REF!</definedName>
    <definedName name="Trade_balance" localSheetId="12">#REF!</definedName>
    <definedName name="Trade_balance" localSheetId="13">#REF!</definedName>
    <definedName name="Trade_balance" localSheetId="14">#REF!</definedName>
    <definedName name="Trade_balance" localSheetId="15">#REF!</definedName>
    <definedName name="Trade_balance" localSheetId="18">#REF!</definedName>
    <definedName name="Trade_balance">#REF!</definedName>
    <definedName name="trade_figure" localSheetId="10">#REF!</definedName>
    <definedName name="trade_figure" localSheetId="11">#REF!</definedName>
    <definedName name="trade_figure" localSheetId="12">#REF!</definedName>
    <definedName name="trade_figure" localSheetId="13">#REF!</definedName>
    <definedName name="trade_figure" localSheetId="14">#REF!</definedName>
    <definedName name="trade_figure" localSheetId="15">#REF!</definedName>
    <definedName name="trade_figure" localSheetId="18">#REF!</definedName>
    <definedName name="trade_figure">#REF!</definedName>
    <definedName name="Uploaded_Currency">[3]Control!$F$17</definedName>
    <definedName name="Uploaded_Scale">[3]Control!$F$18</definedName>
    <definedName name="wrn.04." localSheetId="13" hidden="1">{#N/A,#N/A,FALSE,"т02бд"}</definedName>
    <definedName name="wrn.04." localSheetId="14" hidden="1">{#N/A,#N/A,FALSE,"т02бд"}</definedName>
    <definedName name="wrn.04." localSheetId="15" hidden="1">{#N/A,#N/A,FALSE,"т02бд"}</definedName>
    <definedName name="wrn.04." hidden="1">{#N/A,#N/A,FALSE,"т02бд"}</definedName>
    <definedName name="wrn.05" localSheetId="13" hidden="1">{#N/A,#N/A,FALSE,"т02бд"}</definedName>
    <definedName name="wrn.05" localSheetId="14" hidden="1">{#N/A,#N/A,FALSE,"т02бд"}</definedName>
    <definedName name="wrn.05" localSheetId="15" hidden="1">{#N/A,#N/A,FALSE,"т02бд"}</definedName>
    <definedName name="wrn.05" hidden="1">{#N/A,#N/A,FALSE,"т02бд"}</definedName>
    <definedName name="wrn.BOP_MIDTERM." localSheetId="1" hidden="1">{"BOP_TAB",#N/A,FALSE,"N";"MIDTERM_TAB",#N/A,FALSE,"O"}</definedName>
    <definedName name="wrn.BOP_MIDTERM." localSheetId="10" hidden="1">{"BOP_TAB",#N/A,FALSE,"N";"MIDTERM_TAB",#N/A,FALSE,"O"}</definedName>
    <definedName name="wrn.BOP_MIDTERM." localSheetId="11"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localSheetId="7" hidden="1">{"BOP_TAB",#N/A,FALSE,"N";"MIDTERM_TAB",#N/A,FALSE,"O"}</definedName>
    <definedName name="wrn.BOP_MIDTERM." localSheetId="8" hidden="1">{"BOP_TAB",#N/A,FALSE,"N";"MIDTERM_TAB",#N/A,FALSE,"O"}</definedName>
    <definedName name="wrn.BOP_MIDTERM." localSheetId="9" hidden="1">{"BOP_TAB",#N/A,FALSE,"N";"MIDTERM_TAB",#N/A,FALSE,"O"}</definedName>
    <definedName name="wrn.BOP_MIDTERM." localSheetId="12" hidden="1">{"BOP_TAB",#N/A,FALSE,"N";"MIDTERM_TAB",#N/A,FALSE,"O"}</definedName>
    <definedName name="wrn.BOP_MIDTERM." localSheetId="13" hidden="1">{"BOP_TAB",#N/A,FALSE,"N";"MIDTERM_TAB",#N/A,FALSE,"O"}</definedName>
    <definedName name="wrn.BOP_MIDTERM." localSheetId="14" hidden="1">{"BOP_TAB",#N/A,FALSE,"N";"MIDTERM_TAB",#N/A,FALSE,"O"}</definedName>
    <definedName name="wrn.BOP_MIDTERM." localSheetId="15"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hidden="1">{"BOP_TAB",#N/A,FALSE,"N";"MIDTERM_TAB",#N/A,FALSE,"O"}</definedName>
    <definedName name="wrn.Input._.and._.output._.tables." localSheetId="1"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1"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1" hidden="1">{"MONA",#N/A,FALSE,"S"}</definedName>
    <definedName name="wrn.MONA." localSheetId="10" hidden="1">{"MONA",#N/A,FALSE,"S"}</definedName>
    <definedName name="wrn.MONA." localSheetId="11" hidden="1">{"MONA",#N/A,FALSE,"S"}</definedName>
    <definedName name="wrn.MONA." localSheetId="2" hidden="1">{"MONA",#N/A,FALSE,"S"}</definedName>
    <definedName name="wrn.MONA." localSheetId="3" hidden="1">{"MONA",#N/A,FALSE,"S"}</definedName>
    <definedName name="wrn.MONA." localSheetId="4" hidden="1">{"MONA",#N/A,FALSE,"S"}</definedName>
    <definedName name="wrn.MONA." localSheetId="5" hidden="1">{"MONA",#N/A,FALSE,"S"}</definedName>
    <definedName name="wrn.MONA." localSheetId="6" hidden="1">{"MONA",#N/A,FALSE,"S"}</definedName>
    <definedName name="wrn.MONA." localSheetId="7" hidden="1">{"MONA",#N/A,FALSE,"S"}</definedName>
    <definedName name="wrn.MONA." localSheetId="8" hidden="1">{"MONA",#N/A,FALSE,"S"}</definedName>
    <definedName name="wrn.MONA." localSheetId="9" hidden="1">{"MONA",#N/A,FALSE,"S"}</definedName>
    <definedName name="wrn.MONA." localSheetId="12" hidden="1">{"MONA",#N/A,FALSE,"S"}</definedName>
    <definedName name="wrn.MONA." localSheetId="13" hidden="1">{"MONA",#N/A,FALSE,"S"}</definedName>
    <definedName name="wrn.MONA." localSheetId="14" hidden="1">{"MONA",#N/A,FALSE,"S"}</definedName>
    <definedName name="wrn.MONA." localSheetId="15" hidden="1">{"MONA",#N/A,FALSE,"S"}</definedName>
    <definedName name="wrn.MONA." localSheetId="17" hidden="1">{"MONA",#N/A,FALSE,"S"}</definedName>
    <definedName name="wrn.MONA." localSheetId="18" hidden="1">{"MONA",#N/A,FALSE,"S"}</definedName>
    <definedName name="wrn.MONA." hidden="1">{"MONA",#N/A,FALSE,"S"}</definedName>
    <definedName name="wrn.Output._.tables." localSheetId="1" hidden="1">{#N/A,#N/A,FALSE,"I";#N/A,#N/A,FALSE,"J";#N/A,#N/A,FALSE,"K";#N/A,#N/A,FALSE,"L";#N/A,#N/A,FALSE,"M";#N/A,#N/A,FALSE,"N";#N/A,#N/A,FALSE,"O"}</definedName>
    <definedName name="wrn.Output._.tables." localSheetId="10" hidden="1">{#N/A,#N/A,FALSE,"I";#N/A,#N/A,FALSE,"J";#N/A,#N/A,FALSE,"K";#N/A,#N/A,FALSE,"L";#N/A,#N/A,FALSE,"M";#N/A,#N/A,FALSE,"N";#N/A,#N/A,FALSE,"O"}</definedName>
    <definedName name="wrn.Output._.tables." localSheetId="11"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localSheetId="7" hidden="1">{#N/A,#N/A,FALSE,"I";#N/A,#N/A,FALSE,"J";#N/A,#N/A,FALSE,"K";#N/A,#N/A,FALSE,"L";#N/A,#N/A,FALSE,"M";#N/A,#N/A,FALSE,"N";#N/A,#N/A,FALSE,"O"}</definedName>
    <definedName name="wrn.Output._.tables." localSheetId="8" hidden="1">{#N/A,#N/A,FALSE,"I";#N/A,#N/A,FALSE,"J";#N/A,#N/A,FALSE,"K";#N/A,#N/A,FALSE,"L";#N/A,#N/A,FALSE,"M";#N/A,#N/A,FALSE,"N";#N/A,#N/A,FALSE,"O"}</definedName>
    <definedName name="wrn.Output._.tables." localSheetId="9" hidden="1">{#N/A,#N/A,FALSE,"I";#N/A,#N/A,FALSE,"J";#N/A,#N/A,FALSE,"K";#N/A,#N/A,FALSE,"L";#N/A,#N/A,FALSE,"M";#N/A,#N/A,FALSE,"N";#N/A,#N/A,FALSE,"O"}</definedName>
    <definedName name="wrn.Output._.tables." localSheetId="12" hidden="1">{#N/A,#N/A,FALSE,"I";#N/A,#N/A,FALSE,"J";#N/A,#N/A,FALSE,"K";#N/A,#N/A,FALSE,"L";#N/A,#N/A,FALSE,"M";#N/A,#N/A,FALSE,"N";#N/A,#N/A,FALSE,"O"}</definedName>
    <definedName name="wrn.Output._.tables." localSheetId="13" hidden="1">{#N/A,#N/A,FALSE,"I";#N/A,#N/A,FALSE,"J";#N/A,#N/A,FALSE,"K";#N/A,#N/A,FALSE,"L";#N/A,#N/A,FALSE,"M";#N/A,#N/A,FALSE,"N";#N/A,#N/A,FALSE,"O"}</definedName>
    <definedName name="wrn.Output._.tables." localSheetId="14" hidden="1">{#N/A,#N/A,FALSE,"I";#N/A,#N/A,FALSE,"J";#N/A,#N/A,FALSE,"K";#N/A,#N/A,FALSE,"L";#N/A,#N/A,FALSE,"M";#N/A,#N/A,FALSE,"N";#N/A,#N/A,FALSE,"O"}</definedName>
    <definedName name="wrn.Output._.tables." localSheetId="15"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hidden="1">{#N/A,#N/A,FALSE,"I";#N/A,#N/A,FALSE,"J";#N/A,#N/A,FALSE,"K";#N/A,#N/A,FALSE,"L";#N/A,#N/A,FALSE,"M";#N/A,#N/A,FALSE,"N";#N/A,#N/A,FALSE,"O"}</definedName>
    <definedName name="wrn.WEO." localSheetId="1" hidden="1">{"WEO",#N/A,FALSE,"T"}</definedName>
    <definedName name="wrn.WEO." localSheetId="10" hidden="1">{"WEO",#N/A,FALSE,"T"}</definedName>
    <definedName name="wrn.WEO." localSheetId="11" hidden="1">{"WEO",#N/A,FALSE,"T"}</definedName>
    <definedName name="wrn.WEO." localSheetId="2" hidden="1">{"WEO",#N/A,FALSE,"T"}</definedName>
    <definedName name="wrn.WEO." localSheetId="3" hidden="1">{"WEO",#N/A,FALSE,"T"}</definedName>
    <definedName name="wrn.WEO." localSheetId="4" hidden="1">{"WEO",#N/A,FALSE,"T"}</definedName>
    <definedName name="wrn.WEO." localSheetId="5" hidden="1">{"WEO",#N/A,FALSE,"T"}</definedName>
    <definedName name="wrn.WEO." localSheetId="6" hidden="1">{"WEO",#N/A,FALSE,"T"}</definedName>
    <definedName name="wrn.WEO." localSheetId="7" hidden="1">{"WEO",#N/A,FALSE,"T"}</definedName>
    <definedName name="wrn.WEO." localSheetId="8" hidden="1">{"WEO",#N/A,FALSE,"T"}</definedName>
    <definedName name="wrn.WEO." localSheetId="9" hidden="1">{"WEO",#N/A,FALSE,"T"}</definedName>
    <definedName name="wrn.WEO." localSheetId="12" hidden="1">{"WEO",#N/A,FALSE,"T"}</definedName>
    <definedName name="wrn.WEO." localSheetId="13" hidden="1">{"WEO",#N/A,FALSE,"T"}</definedName>
    <definedName name="wrn.WEO." localSheetId="14" hidden="1">{"WEO",#N/A,FALSE,"T"}</definedName>
    <definedName name="wrn.WEO." localSheetId="15" hidden="1">{"WEO",#N/A,FALSE,"T"}</definedName>
    <definedName name="wrn.WEO." localSheetId="17" hidden="1">{"WEO",#N/A,FALSE,"T"}</definedName>
    <definedName name="wrn.WEO." localSheetId="18" hidden="1">{"WEO",#N/A,FALSE,"T"}</definedName>
    <definedName name="wrn.WEO." hidden="1">{"WEO",#N/A,FALSE,"T"}</definedName>
    <definedName name="wrn.д02." localSheetId="13" hidden="1">{#N/A,#N/A,FALSE,"т02бд"}</definedName>
    <definedName name="wrn.д02." localSheetId="14" hidden="1">{#N/A,#N/A,FALSE,"т02бд"}</definedName>
    <definedName name="wrn.д02." localSheetId="15" hidden="1">{#N/A,#N/A,FALSE,"т02бд"}</definedName>
    <definedName name="wrn.д02." hidden="1">{#N/A,#N/A,FALSE,"т02бд"}</definedName>
    <definedName name="wrn.т171банки." localSheetId="13" hidden="1">{#N/A,#N/A,FALSE,"т17-1банки (2)"}</definedName>
    <definedName name="wrn.т171банки." localSheetId="14" hidden="1">{#N/A,#N/A,FALSE,"т17-1банки (2)"}</definedName>
    <definedName name="wrn.т171банки." localSheetId="15" hidden="1">{#N/A,#N/A,FALSE,"т17-1банки (2)"}</definedName>
    <definedName name="wrn.т171банки." hidden="1">{#N/A,#N/A,FALSE,"т17-1банки (2)"}</definedName>
    <definedName name="www">[12]Control!$B$13</definedName>
    <definedName name="Year">[3]Control!$C$3</definedName>
    <definedName name="zDollarGDP">[13]ass!$A$7:$IV$7</definedName>
    <definedName name="zGDPgrowth" localSheetId="10">#REF!</definedName>
    <definedName name="zGDPgrowth" localSheetId="11">#REF!</definedName>
    <definedName name="zGDPgrowth" localSheetId="12">#REF!</definedName>
    <definedName name="zGDPgrowth" localSheetId="13">#REF!</definedName>
    <definedName name="zGDPgrowth" localSheetId="14">#REF!</definedName>
    <definedName name="zGDPgrowth" localSheetId="15">#REF!</definedName>
    <definedName name="zGDPgrowth" localSheetId="18">#REF!</definedName>
    <definedName name="zGDPgrowth">#REF!</definedName>
    <definedName name="zIGNFS" localSheetId="10">#REF!</definedName>
    <definedName name="zIGNFS" localSheetId="11">#REF!</definedName>
    <definedName name="zIGNFS" localSheetId="12">#REF!</definedName>
    <definedName name="zIGNFS" localSheetId="13">#REF!</definedName>
    <definedName name="zIGNFS" localSheetId="14">#REF!</definedName>
    <definedName name="zIGNFS" localSheetId="15">#REF!</definedName>
    <definedName name="zIGNFS" localSheetId="18">#REF!</definedName>
    <definedName name="zIGNFS">#REF!</definedName>
    <definedName name="zImports" localSheetId="10">#REF!</definedName>
    <definedName name="zImports" localSheetId="11">#REF!</definedName>
    <definedName name="zImports" localSheetId="12">#REF!</definedName>
    <definedName name="zImports" localSheetId="13">#REF!</definedName>
    <definedName name="zImports" localSheetId="14">#REF!</definedName>
    <definedName name="zImports" localSheetId="15">#REF!</definedName>
    <definedName name="zImports" localSheetId="18">#REF!</definedName>
    <definedName name="zImports">#REF!</definedName>
    <definedName name="zLiborUS" localSheetId="10">#REF!</definedName>
    <definedName name="zLiborUS" localSheetId="11">#REF!</definedName>
    <definedName name="zLiborUS" localSheetId="12">#REF!</definedName>
    <definedName name="zLiborUS" localSheetId="13">#REF!</definedName>
    <definedName name="zLiborUS" localSheetId="14">#REF!</definedName>
    <definedName name="zLiborUS" localSheetId="15">#REF!</definedName>
    <definedName name="zLiborUS" localSheetId="18">#REF!</definedName>
    <definedName name="zLiborUS">#REF!</definedName>
    <definedName name="zReserves">[13]oth!$A$17:$IV$17</definedName>
    <definedName name="zRoWCPIchange" localSheetId="10">#REF!</definedName>
    <definedName name="zRoWCPIchange" localSheetId="11">#REF!</definedName>
    <definedName name="zRoWCPIchange" localSheetId="12">#REF!</definedName>
    <definedName name="zRoWCPIchange" localSheetId="13">#REF!</definedName>
    <definedName name="zRoWCPIchange" localSheetId="14">#REF!</definedName>
    <definedName name="zRoWCPIchange" localSheetId="15">#REF!</definedName>
    <definedName name="zRoWCPIchange" localSheetId="18">#REF!</definedName>
    <definedName name="zRoWCPIchange">#REF!</definedName>
    <definedName name="zSDReRate">[13]ass!$A$24:$IV$24</definedName>
    <definedName name="zXGNFS" localSheetId="10">#REF!</definedName>
    <definedName name="zXGNFS" localSheetId="11">#REF!</definedName>
    <definedName name="zXGNFS" localSheetId="12">#REF!</definedName>
    <definedName name="zXGNFS" localSheetId="13">#REF!</definedName>
    <definedName name="zXGNFS" localSheetId="14">#REF!</definedName>
    <definedName name="zXGNFS" localSheetId="15">#REF!</definedName>
    <definedName name="zXGNFS" localSheetId="18">#REF!</definedName>
    <definedName name="zXGNFS">#REF!</definedName>
    <definedName name="ААААААААААААААААА" localSheetId="1" hidden="1">{"BOP_TAB",#N/A,FALSE,"N";"MIDTERM_TAB",#N/A,FALSE,"O";"FUND_CRED",#N/A,FALSE,"P";"DEBT_TAB1",#N/A,FALSE,"Q";"DEBT_TAB2",#N/A,FALSE,"Q";"FORFIN_TAB1",#N/A,FALSE,"R";"FORFIN_TAB2",#N/A,FALSE,"R";"BOP_ANALY",#N/A,FALSE,"U"}</definedName>
    <definedName name="ААААААААААААААААА" localSheetId="10" hidden="1">{"BOP_TAB",#N/A,FALSE,"N";"MIDTERM_TAB",#N/A,FALSE,"O";"FUND_CRED",#N/A,FALSE,"P";"DEBT_TAB1",#N/A,FALSE,"Q";"DEBT_TAB2",#N/A,FALSE,"Q";"FORFIN_TAB1",#N/A,FALSE,"R";"FORFIN_TAB2",#N/A,FALSE,"R";"BOP_ANALY",#N/A,FALSE,"U"}</definedName>
    <definedName name="ААААААААААААААААА" localSheetId="11" hidden="1">{"BOP_TAB",#N/A,FALSE,"N";"MIDTERM_TAB",#N/A,FALSE,"O";"FUND_CRED",#N/A,FALSE,"P";"DEBT_TAB1",#N/A,FALSE,"Q";"DEBT_TAB2",#N/A,FALSE,"Q";"FORFIN_TAB1",#N/A,FALSE,"R";"FORFIN_TAB2",#N/A,FALSE,"R";"BOP_ANALY",#N/A,FALSE,"U"}</definedName>
    <definedName name="ААААААААААААААААА" localSheetId="2" hidden="1">{"BOP_TAB",#N/A,FALSE,"N";"MIDTERM_TAB",#N/A,FALSE,"O";"FUND_CRED",#N/A,FALSE,"P";"DEBT_TAB1",#N/A,FALSE,"Q";"DEBT_TAB2",#N/A,FALSE,"Q";"FORFIN_TAB1",#N/A,FALSE,"R";"FORFIN_TAB2",#N/A,FALSE,"R";"BOP_ANALY",#N/A,FALSE,"U"}</definedName>
    <definedName name="ААААААААААААААААА" localSheetId="3" hidden="1">{"BOP_TAB",#N/A,FALSE,"N";"MIDTERM_TAB",#N/A,FALSE,"O";"FUND_CRED",#N/A,FALSE,"P";"DEBT_TAB1",#N/A,FALSE,"Q";"DEBT_TAB2",#N/A,FALSE,"Q";"FORFIN_TAB1",#N/A,FALSE,"R";"FORFIN_TAB2",#N/A,FALSE,"R";"BOP_ANALY",#N/A,FALSE,"U"}</definedName>
    <definedName name="ААААААААААААААААА" localSheetId="4" hidden="1">{"BOP_TAB",#N/A,FALSE,"N";"MIDTERM_TAB",#N/A,FALSE,"O";"FUND_CRED",#N/A,FALSE,"P";"DEBT_TAB1",#N/A,FALSE,"Q";"DEBT_TAB2",#N/A,FALSE,"Q";"FORFIN_TAB1",#N/A,FALSE,"R";"FORFIN_TAB2",#N/A,FALSE,"R";"BOP_ANALY",#N/A,FALSE,"U"}</definedName>
    <definedName name="ААААААААААААААААА" localSheetId="5" hidden="1">{"BOP_TAB",#N/A,FALSE,"N";"MIDTERM_TAB",#N/A,FALSE,"O";"FUND_CRED",#N/A,FALSE,"P";"DEBT_TAB1",#N/A,FALSE,"Q";"DEBT_TAB2",#N/A,FALSE,"Q";"FORFIN_TAB1",#N/A,FALSE,"R";"FORFIN_TAB2",#N/A,FALSE,"R";"BOP_ANALY",#N/A,FALSE,"U"}</definedName>
    <definedName name="ААААААААААААААААА" localSheetId="6" hidden="1">{"BOP_TAB",#N/A,FALSE,"N";"MIDTERM_TAB",#N/A,FALSE,"O";"FUND_CRED",#N/A,FALSE,"P";"DEBT_TAB1",#N/A,FALSE,"Q";"DEBT_TAB2",#N/A,FALSE,"Q";"FORFIN_TAB1",#N/A,FALSE,"R";"FORFIN_TAB2",#N/A,FALSE,"R";"BOP_ANALY",#N/A,FALSE,"U"}</definedName>
    <definedName name="ААААААААААААААААА" localSheetId="7" hidden="1">{"BOP_TAB",#N/A,FALSE,"N";"MIDTERM_TAB",#N/A,FALSE,"O";"FUND_CRED",#N/A,FALSE,"P";"DEBT_TAB1",#N/A,FALSE,"Q";"DEBT_TAB2",#N/A,FALSE,"Q";"FORFIN_TAB1",#N/A,FALSE,"R";"FORFIN_TAB2",#N/A,FALSE,"R";"BOP_ANALY",#N/A,FALSE,"U"}</definedName>
    <definedName name="ААААААААААААААААА" localSheetId="8" hidden="1">{"BOP_TAB",#N/A,FALSE,"N";"MIDTERM_TAB",#N/A,FALSE,"O";"FUND_CRED",#N/A,FALSE,"P";"DEBT_TAB1",#N/A,FALSE,"Q";"DEBT_TAB2",#N/A,FALSE,"Q";"FORFIN_TAB1",#N/A,FALSE,"R";"FORFIN_TAB2",#N/A,FALSE,"R";"BOP_ANALY",#N/A,FALSE,"U"}</definedName>
    <definedName name="ААААААААААААААААА" localSheetId="9" hidden="1">{"BOP_TAB",#N/A,FALSE,"N";"MIDTERM_TAB",#N/A,FALSE,"O";"FUND_CRED",#N/A,FALSE,"P";"DEBT_TAB1",#N/A,FALSE,"Q";"DEBT_TAB2",#N/A,FALSE,"Q";"FORFIN_TAB1",#N/A,FALSE,"R";"FORFIN_TAB2",#N/A,FALSE,"R";"BOP_ANALY",#N/A,FALSE,"U"}</definedName>
    <definedName name="ААААААААААААААААА" localSheetId="17" hidden="1">{"BOP_TAB",#N/A,FALSE,"N";"MIDTERM_TAB",#N/A,FALSE,"O";"FUND_CRED",#N/A,FALSE,"P";"DEBT_TAB1",#N/A,FALSE,"Q";"DEBT_TAB2",#N/A,FALSE,"Q";"FORFIN_TAB1",#N/A,FALSE,"R";"FORFIN_TAB2",#N/A,FALSE,"R";"BOP_ANALY",#N/A,FALSE,"U"}</definedName>
    <definedName name="ААААААААААААААААА" localSheetId="18" hidden="1">{"BOP_TAB",#N/A,FALSE,"N";"MIDTERM_TAB",#N/A,FALSE,"O";"FUND_CRED",#N/A,FALSE,"P";"DEBT_TAB1",#N/A,FALSE,"Q";"DEBT_TAB2",#N/A,FALSE,"Q";"FORFIN_TAB1",#N/A,FALSE,"R";"FORFIN_TAB2",#N/A,FALSE,"R";"BOP_ANALY",#N/A,FALSE,"U"}</definedName>
    <definedName name="ААААААААААААААААА" hidden="1">{"BOP_TAB",#N/A,FALSE,"N";"MIDTERM_TAB",#N/A,FALSE,"O";"FUND_CRED",#N/A,FALSE,"P";"DEBT_TAB1",#N/A,FALSE,"Q";"DEBT_TAB2",#N/A,FALSE,"Q";"FORFIN_TAB1",#N/A,FALSE,"R";"FORFIN_TAB2",#N/A,FALSE,"R";"BOP_ANALY",#N/A,FALSE,"U"}</definedName>
    <definedName name="ААААААААААААААААААААААААААААААААА" localSheetId="1" hidden="1">{"WEO",#N/A,FALSE,"T"}</definedName>
    <definedName name="ААААААААААААААААААААААААААААААААА" localSheetId="10" hidden="1">{"WEO",#N/A,FALSE,"T"}</definedName>
    <definedName name="ААААААААААААААААААААААААААААААААА" localSheetId="11" hidden="1">{"WEO",#N/A,FALSE,"T"}</definedName>
    <definedName name="ААААААААААААААААААААААААААААААААА" localSheetId="2" hidden="1">{"WEO",#N/A,FALSE,"T"}</definedName>
    <definedName name="ААААААААААААААААААААААААААААААААА" localSheetId="3" hidden="1">{"WEO",#N/A,FALSE,"T"}</definedName>
    <definedName name="ААААААААААААААААААААААААААААААААА" localSheetId="4" hidden="1">{"WEO",#N/A,FALSE,"T"}</definedName>
    <definedName name="ААААААААААААААААААААААААААААААААА" localSheetId="5" hidden="1">{"WEO",#N/A,FALSE,"T"}</definedName>
    <definedName name="ААААААААААААААААААААААААААААААААА" localSheetId="6" hidden="1">{"WEO",#N/A,FALSE,"T"}</definedName>
    <definedName name="ААААААААААААААААААААААААААААААААА" localSheetId="7" hidden="1">{"WEO",#N/A,FALSE,"T"}</definedName>
    <definedName name="ААААААААААААААААААААААААААААААААА" localSheetId="8" hidden="1">{"WEO",#N/A,FALSE,"T"}</definedName>
    <definedName name="ААААААААААААААААААААААААААААААААА" localSheetId="9" hidden="1">{"WEO",#N/A,FALSE,"T"}</definedName>
    <definedName name="ААААААААААААААААААААААААААААААААА" localSheetId="17" hidden="1">{"WEO",#N/A,FALSE,"T"}</definedName>
    <definedName name="ААААААААААААААААААААААААААААААААА" localSheetId="18" hidden="1">{"WEO",#N/A,FALSE,"T"}</definedName>
    <definedName name="ААААААААААААААААААААААААААААААААА" hidden="1">{"WEO",#N/A,FALSE,"T"}</definedName>
    <definedName name="_xlnm.Database" localSheetId="10">#REF!</definedName>
    <definedName name="_xlnm.Database" localSheetId="11">#REF!</definedName>
    <definedName name="_xlnm.Database" localSheetId="18">#REF!</definedName>
    <definedName name="_xlnm.Database">#REF!</definedName>
    <definedName name="вфіп" localSheetId="13" hidden="1">{"BOP_TAB",#N/A,FALSE,"N";"MIDTERM_TAB",#N/A,FALSE,"O"}</definedName>
    <definedName name="вфіп" localSheetId="14" hidden="1">{"BOP_TAB",#N/A,FALSE,"N";"MIDTERM_TAB",#N/A,FALSE,"O"}</definedName>
    <definedName name="вфіп" localSheetId="15" hidden="1">{"BOP_TAB",#N/A,FALSE,"N";"MIDTERM_TAB",#N/A,FALSE,"O"}</definedName>
    <definedName name="вфіп" hidden="1">{"BOP_TAB",#N/A,FALSE,"N";"MIDTERM_TAB",#N/A,FALSE,"O"}</definedName>
    <definedName name="еее" localSheetId="13" hidden="1">{#N/A,#N/A,FALSE,"т02бд"}</definedName>
    <definedName name="еее" localSheetId="14" hidden="1">{#N/A,#N/A,FALSE,"т02бд"}</definedName>
    <definedName name="еее" localSheetId="15" hidden="1">{#N/A,#N/A,FALSE,"т02бд"}</definedName>
    <definedName name="еее" hidden="1">{#N/A,#N/A,FALSE,"т02бд"}</definedName>
    <definedName name="ж" localSheetId="13" hidden="1">{#N/A,#N/A,FALSE,"т04"}</definedName>
    <definedName name="ж" localSheetId="14" hidden="1">{#N/A,#N/A,FALSE,"т04"}</definedName>
    <definedName name="ж" localSheetId="15" hidden="1">{#N/A,#N/A,FALSE,"т04"}</definedName>
    <definedName name="ж" hidden="1">{#N/A,#N/A,FALSE,"т04"}</definedName>
    <definedName name="_xlnm.Print_Titles" localSheetId="17">'3.1'!$2:$6</definedName>
    <definedName name="йив" localSheetId="13" hidden="1">{#N/A,#N/A,FALSE,"т02бд"}</definedName>
    <definedName name="йив" localSheetId="14" hidden="1">{#N/A,#N/A,FALSE,"т02бд"}</definedName>
    <definedName name="йив" localSheetId="15" hidden="1">{#N/A,#N/A,FALSE,"т02бд"}</definedName>
    <definedName name="йив" hidden="1">{#N/A,#N/A,FALSE,"т02бд"}</definedName>
    <definedName name="квефі" localSheetId="1" hidden="1">{#N/A,#N/A,FALSE,"I";#N/A,#N/A,FALSE,"J";#N/A,#N/A,FALSE,"K";#N/A,#N/A,FALSE,"L";#N/A,#N/A,FALSE,"M";#N/A,#N/A,FALSE,"N";#N/A,#N/A,FALSE,"O"}</definedName>
    <definedName name="квефі" localSheetId="10" hidden="1">{#N/A,#N/A,FALSE,"I";#N/A,#N/A,FALSE,"J";#N/A,#N/A,FALSE,"K";#N/A,#N/A,FALSE,"L";#N/A,#N/A,FALSE,"M";#N/A,#N/A,FALSE,"N";#N/A,#N/A,FALSE,"O"}</definedName>
    <definedName name="квефі" localSheetId="11" hidden="1">{#N/A,#N/A,FALSE,"I";#N/A,#N/A,FALSE,"J";#N/A,#N/A,FALSE,"K";#N/A,#N/A,FALSE,"L";#N/A,#N/A,FALSE,"M";#N/A,#N/A,FALSE,"N";#N/A,#N/A,FALSE,"O"}</definedName>
    <definedName name="квефі" localSheetId="2" hidden="1">{#N/A,#N/A,FALSE,"I";#N/A,#N/A,FALSE,"J";#N/A,#N/A,FALSE,"K";#N/A,#N/A,FALSE,"L";#N/A,#N/A,FALSE,"M";#N/A,#N/A,FALSE,"N";#N/A,#N/A,FALSE,"O"}</definedName>
    <definedName name="квефі" localSheetId="3" hidden="1">{#N/A,#N/A,FALSE,"I";#N/A,#N/A,FALSE,"J";#N/A,#N/A,FALSE,"K";#N/A,#N/A,FALSE,"L";#N/A,#N/A,FALSE,"M";#N/A,#N/A,FALSE,"N";#N/A,#N/A,FALSE,"O"}</definedName>
    <definedName name="квефі" localSheetId="4" hidden="1">{#N/A,#N/A,FALSE,"I";#N/A,#N/A,FALSE,"J";#N/A,#N/A,FALSE,"K";#N/A,#N/A,FALSE,"L";#N/A,#N/A,FALSE,"M";#N/A,#N/A,FALSE,"N";#N/A,#N/A,FALSE,"O"}</definedName>
    <definedName name="квефі" localSheetId="5" hidden="1">{#N/A,#N/A,FALSE,"I";#N/A,#N/A,FALSE,"J";#N/A,#N/A,FALSE,"K";#N/A,#N/A,FALSE,"L";#N/A,#N/A,FALSE,"M";#N/A,#N/A,FALSE,"N";#N/A,#N/A,FALSE,"O"}</definedName>
    <definedName name="квефі" localSheetId="6" hidden="1">{#N/A,#N/A,FALSE,"I";#N/A,#N/A,FALSE,"J";#N/A,#N/A,FALSE,"K";#N/A,#N/A,FALSE,"L";#N/A,#N/A,FALSE,"M";#N/A,#N/A,FALSE,"N";#N/A,#N/A,FALSE,"O"}</definedName>
    <definedName name="квефі" localSheetId="7" hidden="1">{#N/A,#N/A,FALSE,"I";#N/A,#N/A,FALSE,"J";#N/A,#N/A,FALSE,"K";#N/A,#N/A,FALSE,"L";#N/A,#N/A,FALSE,"M";#N/A,#N/A,FALSE,"N";#N/A,#N/A,FALSE,"O"}</definedName>
    <definedName name="квефі" localSheetId="8" hidden="1">{#N/A,#N/A,FALSE,"I";#N/A,#N/A,FALSE,"J";#N/A,#N/A,FALSE,"K";#N/A,#N/A,FALSE,"L";#N/A,#N/A,FALSE,"M";#N/A,#N/A,FALSE,"N";#N/A,#N/A,FALSE,"O"}</definedName>
    <definedName name="квефі" localSheetId="9" hidden="1">{#N/A,#N/A,FALSE,"I";#N/A,#N/A,FALSE,"J";#N/A,#N/A,FALSE,"K";#N/A,#N/A,FALSE,"L";#N/A,#N/A,FALSE,"M";#N/A,#N/A,FALSE,"N";#N/A,#N/A,FALSE,"O"}</definedName>
    <definedName name="квефі" localSheetId="17" hidden="1">{#N/A,#N/A,FALSE,"I";#N/A,#N/A,FALSE,"J";#N/A,#N/A,FALSE,"K";#N/A,#N/A,FALSE,"L";#N/A,#N/A,FALSE,"M";#N/A,#N/A,FALSE,"N";#N/A,#N/A,FALSE,"O"}</definedName>
    <definedName name="квефі" localSheetId="18" hidden="1">{#N/A,#N/A,FALSE,"I";#N/A,#N/A,FALSE,"J";#N/A,#N/A,FALSE,"K";#N/A,#N/A,FALSE,"L";#N/A,#N/A,FALSE,"M";#N/A,#N/A,FALSE,"N";#N/A,#N/A,FALSE,"O"}</definedName>
    <definedName name="квефі" hidden="1">{#N/A,#N/A,FALSE,"I";#N/A,#N/A,FALSE,"J";#N/A,#N/A,FALSE,"K";#N/A,#N/A,FALSE,"L";#N/A,#N/A,FALSE,"M";#N/A,#N/A,FALSE,"N";#N/A,#N/A,FALSE,"O"}</definedName>
    <definedName name="ккк" localSheetId="13" hidden="1">{#N/A,#N/A,FALSE,"т02бд"}</definedName>
    <definedName name="ккк" localSheetId="14" hidden="1">{#N/A,#N/A,FALSE,"т02бд"}</definedName>
    <definedName name="ккк" localSheetId="15" hidden="1">{#N/A,#N/A,FALSE,"т02бд"}</definedName>
    <definedName name="ккк" hidden="1">{#N/A,#N/A,FALSE,"т02бд"}</definedName>
    <definedName name="книга3" localSheetId="18">#REF!</definedName>
    <definedName name="книга3">#REF!</definedName>
    <definedName name="лор" localSheetId="13" hidden="1">{#N/A,#N/A,FALSE,"т02бд"}</definedName>
    <definedName name="лор" localSheetId="14" hidden="1">{#N/A,#N/A,FALSE,"т02бд"}</definedName>
    <definedName name="лор" localSheetId="15" hidden="1">{#N/A,#N/A,FALSE,"т02бд"}</definedName>
    <definedName name="лор" hidden="1">{#N/A,#N/A,FALSE,"т02бд"}</definedName>
    <definedName name="МР" localSheetId="13" hidden="1">{#N/A,#N/A,FALSE,"т02бд"}</definedName>
    <definedName name="МР" localSheetId="14" hidden="1">{#N/A,#N/A,FALSE,"т02бд"}</definedName>
    <definedName name="МР" localSheetId="15" hidden="1">{#N/A,#N/A,FALSE,"т02бд"}</definedName>
    <definedName name="МР" hidden="1">{#N/A,#N/A,FALSE,"т02бд"}</definedName>
    <definedName name="ннннннн" localSheetId="1" hidden="1">{"BOP_TAB",#N/A,FALSE,"N";"MIDTERM_TAB",#N/A,FALSE,"O";"FUND_CRED",#N/A,FALSE,"P";"DEBT_TAB1",#N/A,FALSE,"Q";"DEBT_TAB2",#N/A,FALSE,"Q";"FORFIN_TAB1",#N/A,FALSE,"R";"FORFIN_TAB2",#N/A,FALSE,"R";"BOP_ANALY",#N/A,FALSE,"U"}</definedName>
    <definedName name="ннннннн" localSheetId="10" hidden="1">{"BOP_TAB",#N/A,FALSE,"N";"MIDTERM_TAB",#N/A,FALSE,"O";"FUND_CRED",#N/A,FALSE,"P";"DEBT_TAB1",#N/A,FALSE,"Q";"DEBT_TAB2",#N/A,FALSE,"Q";"FORFIN_TAB1",#N/A,FALSE,"R";"FORFIN_TAB2",#N/A,FALSE,"R";"BOP_ANALY",#N/A,FALSE,"U"}</definedName>
    <definedName name="ннннннн" localSheetId="11" hidden="1">{"BOP_TAB",#N/A,FALSE,"N";"MIDTERM_TAB",#N/A,FALSE,"O";"FUND_CRED",#N/A,FALSE,"P";"DEBT_TAB1",#N/A,FALSE,"Q";"DEBT_TAB2",#N/A,FALSE,"Q";"FORFIN_TAB1",#N/A,FALSE,"R";"FORFIN_TAB2",#N/A,FALSE,"R";"BOP_ANALY",#N/A,FALSE,"U"}</definedName>
    <definedName name="ннннннн" localSheetId="2" hidden="1">{"BOP_TAB",#N/A,FALSE,"N";"MIDTERM_TAB",#N/A,FALSE,"O";"FUND_CRED",#N/A,FALSE,"P";"DEBT_TAB1",#N/A,FALSE,"Q";"DEBT_TAB2",#N/A,FALSE,"Q";"FORFIN_TAB1",#N/A,FALSE,"R";"FORFIN_TAB2",#N/A,FALSE,"R";"BOP_ANALY",#N/A,FALSE,"U"}</definedName>
    <definedName name="ннннннн" localSheetId="3" hidden="1">{"BOP_TAB",#N/A,FALSE,"N";"MIDTERM_TAB",#N/A,FALSE,"O";"FUND_CRED",#N/A,FALSE,"P";"DEBT_TAB1",#N/A,FALSE,"Q";"DEBT_TAB2",#N/A,FALSE,"Q";"FORFIN_TAB1",#N/A,FALSE,"R";"FORFIN_TAB2",#N/A,FALSE,"R";"BOP_ANALY",#N/A,FALSE,"U"}</definedName>
    <definedName name="ннннннн" localSheetId="4" hidden="1">{"BOP_TAB",#N/A,FALSE,"N";"MIDTERM_TAB",#N/A,FALSE,"O";"FUND_CRED",#N/A,FALSE,"P";"DEBT_TAB1",#N/A,FALSE,"Q";"DEBT_TAB2",#N/A,FALSE,"Q";"FORFIN_TAB1",#N/A,FALSE,"R";"FORFIN_TAB2",#N/A,FALSE,"R";"BOP_ANALY",#N/A,FALSE,"U"}</definedName>
    <definedName name="ннннннн" localSheetId="5" hidden="1">{"BOP_TAB",#N/A,FALSE,"N";"MIDTERM_TAB",#N/A,FALSE,"O";"FUND_CRED",#N/A,FALSE,"P";"DEBT_TAB1",#N/A,FALSE,"Q";"DEBT_TAB2",#N/A,FALSE,"Q";"FORFIN_TAB1",#N/A,FALSE,"R";"FORFIN_TAB2",#N/A,FALSE,"R";"BOP_ANALY",#N/A,FALSE,"U"}</definedName>
    <definedName name="ннннннн" localSheetId="6" hidden="1">{"BOP_TAB",#N/A,FALSE,"N";"MIDTERM_TAB",#N/A,FALSE,"O";"FUND_CRED",#N/A,FALSE,"P";"DEBT_TAB1",#N/A,FALSE,"Q";"DEBT_TAB2",#N/A,FALSE,"Q";"FORFIN_TAB1",#N/A,FALSE,"R";"FORFIN_TAB2",#N/A,FALSE,"R";"BOP_ANALY",#N/A,FALSE,"U"}</definedName>
    <definedName name="ннннннн" localSheetId="7" hidden="1">{"BOP_TAB",#N/A,FALSE,"N";"MIDTERM_TAB",#N/A,FALSE,"O";"FUND_CRED",#N/A,FALSE,"P";"DEBT_TAB1",#N/A,FALSE,"Q";"DEBT_TAB2",#N/A,FALSE,"Q";"FORFIN_TAB1",#N/A,FALSE,"R";"FORFIN_TAB2",#N/A,FALSE,"R";"BOP_ANALY",#N/A,FALSE,"U"}</definedName>
    <definedName name="ннннннн" localSheetId="8" hidden="1">{"BOP_TAB",#N/A,FALSE,"N";"MIDTERM_TAB",#N/A,FALSE,"O";"FUND_CRED",#N/A,FALSE,"P";"DEBT_TAB1",#N/A,FALSE,"Q";"DEBT_TAB2",#N/A,FALSE,"Q";"FORFIN_TAB1",#N/A,FALSE,"R";"FORFIN_TAB2",#N/A,FALSE,"R";"BOP_ANALY",#N/A,FALSE,"U"}</definedName>
    <definedName name="ннннннн" localSheetId="9" hidden="1">{"BOP_TAB",#N/A,FALSE,"N";"MIDTERM_TAB",#N/A,FALSE,"O";"FUND_CRED",#N/A,FALSE,"P";"DEBT_TAB1",#N/A,FALSE,"Q";"DEBT_TAB2",#N/A,FALSE,"Q";"FORFIN_TAB1",#N/A,FALSE,"R";"FORFIN_TAB2",#N/A,FALSE,"R";"BOP_ANALY",#N/A,FALSE,"U"}</definedName>
    <definedName name="ннннннн" localSheetId="12" hidden="1">{"BOP_TAB",#N/A,FALSE,"N";"MIDTERM_TAB",#N/A,FALSE,"O";"FUND_CRED",#N/A,FALSE,"P";"DEBT_TAB1",#N/A,FALSE,"Q";"DEBT_TAB2",#N/A,FALSE,"Q";"FORFIN_TAB1",#N/A,FALSE,"R";"FORFIN_TAB2",#N/A,FALSE,"R";"BOP_ANALY",#N/A,FALSE,"U"}</definedName>
    <definedName name="ннннннн" localSheetId="13" hidden="1">{"BOP_TAB",#N/A,FALSE,"N";"MIDTERM_TAB",#N/A,FALSE,"O";"FUND_CRED",#N/A,FALSE,"P";"DEBT_TAB1",#N/A,FALSE,"Q";"DEBT_TAB2",#N/A,FALSE,"Q";"FORFIN_TAB1",#N/A,FALSE,"R";"FORFIN_TAB2",#N/A,FALSE,"R";"BOP_ANALY",#N/A,FALSE,"U"}</definedName>
    <definedName name="ннннннн" localSheetId="14" hidden="1">{"BOP_TAB",#N/A,FALSE,"N";"MIDTERM_TAB",#N/A,FALSE,"O";"FUND_CRED",#N/A,FALSE,"P";"DEBT_TAB1",#N/A,FALSE,"Q";"DEBT_TAB2",#N/A,FALSE,"Q";"FORFIN_TAB1",#N/A,FALSE,"R";"FORFIN_TAB2",#N/A,FALSE,"R";"BOP_ANALY",#N/A,FALSE,"U"}</definedName>
    <definedName name="ннннннн" localSheetId="15" hidden="1">{"BOP_TAB",#N/A,FALSE,"N";"MIDTERM_TAB",#N/A,FALSE,"O";"FUND_CRED",#N/A,FALSE,"P";"DEBT_TAB1",#N/A,FALSE,"Q";"DEBT_TAB2",#N/A,FALSE,"Q";"FORFIN_TAB1",#N/A,FALSE,"R";"FORFIN_TAB2",#N/A,FALSE,"R";"BOP_ANALY",#N/A,FALSE,"U"}</definedName>
    <definedName name="ннннннн" localSheetId="17" hidden="1">{"BOP_TAB",#N/A,FALSE,"N";"MIDTERM_TAB",#N/A,FALSE,"O";"FUND_CRED",#N/A,FALSE,"P";"DEBT_TAB1",#N/A,FALSE,"Q";"DEBT_TAB2",#N/A,FALSE,"Q";"FORFIN_TAB1",#N/A,FALSE,"R";"FORFIN_TAB2",#N/A,FALSE,"R";"BOP_ANALY",#N/A,FALSE,"U"}</definedName>
    <definedName name="ннннннн" localSheetId="18"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0">'1'!$B$1:$T$33</definedName>
    <definedName name="_xlnm.Print_Area" localSheetId="1">'1.1 '!$A$2:$W$42</definedName>
    <definedName name="_xlnm.Print_Area" localSheetId="10">'1.10'!$A$2:$U$47</definedName>
    <definedName name="_xlnm.Print_Area" localSheetId="11">'1.11'!$A$2:$U$48</definedName>
    <definedName name="_xlnm.Print_Area" localSheetId="2">'1.2'!$A$2:$W$40</definedName>
    <definedName name="_xlnm.Print_Area" localSheetId="3">'1.3'!$A$2:$W$30</definedName>
    <definedName name="_xlnm.Print_Area" localSheetId="4">'1.4'!$A$2:$W$45</definedName>
    <definedName name="_xlnm.Print_Area" localSheetId="5">'1.5'!$A$2:$W$29</definedName>
    <definedName name="_xlnm.Print_Area" localSheetId="6">'1.6'!$A$2:$W$43</definedName>
    <definedName name="_xlnm.Print_Area" localSheetId="7">'1.7'!$A$2:$CI$26</definedName>
    <definedName name="_xlnm.Print_Area" localSheetId="8">'1.8'!$A$2:$CI$26</definedName>
    <definedName name="_xlnm.Print_Area" localSheetId="9">'1.9'!$A$2:$I$46</definedName>
    <definedName name="_xlnm.Print_Area" localSheetId="12">'2.1'!$A$2:$R$62</definedName>
    <definedName name="_xlnm.Print_Area" localSheetId="13">'2.2'!$A$2:$R$63</definedName>
    <definedName name="_xlnm.Print_Area" localSheetId="14">'2.3'!$A$2:$Q$54</definedName>
    <definedName name="_xlnm.Print_Area" localSheetId="15">'2.4'!$A$2:$Q$34</definedName>
    <definedName name="_xlnm.Print_Area" localSheetId="16">'2.5'!$A$3:$W$24</definedName>
    <definedName name="_xlnm.Print_Area" localSheetId="17">'3.1'!$A$2:$Q$196</definedName>
    <definedName name="_xlnm.Print_Area" localSheetId="18">'3.2'!$A$2:$AJ$74</definedName>
    <definedName name="_xlnm.Print_Area">#REF!</definedName>
    <definedName name="Область_печати_ИМ" localSheetId="10">#REF!</definedName>
    <definedName name="Область_печати_ИМ" localSheetId="11">#REF!</definedName>
    <definedName name="Область_печати_ИМ" localSheetId="12">#REF!</definedName>
    <definedName name="Область_печати_ИМ" localSheetId="13">#REF!</definedName>
    <definedName name="Область_печати_ИМ" localSheetId="14">#REF!</definedName>
    <definedName name="Область_печати_ИМ" localSheetId="15">#REF!</definedName>
    <definedName name="Область_печати_ИМ" localSheetId="18">#REF!</definedName>
    <definedName name="Область_печати_ИМ">#REF!</definedName>
    <definedName name="п" localSheetId="1" hidden="1">{"MONA",#N/A,FALSE,"S"}</definedName>
    <definedName name="п" localSheetId="10" hidden="1">{"MONA",#N/A,FALSE,"S"}</definedName>
    <definedName name="п" localSheetId="11" hidden="1">{"MONA",#N/A,FALSE,"S"}</definedName>
    <definedName name="п" localSheetId="2" hidden="1">{"MONA",#N/A,FALSE,"S"}</definedName>
    <definedName name="п" localSheetId="3" hidden="1">{"MONA",#N/A,FALSE,"S"}</definedName>
    <definedName name="п" localSheetId="4" hidden="1">{"MONA",#N/A,FALSE,"S"}</definedName>
    <definedName name="п" localSheetId="5" hidden="1">{"MONA",#N/A,FALSE,"S"}</definedName>
    <definedName name="п" localSheetId="6" hidden="1">{"MONA",#N/A,FALSE,"S"}</definedName>
    <definedName name="п" localSheetId="7" hidden="1">{"MONA",#N/A,FALSE,"S"}</definedName>
    <definedName name="п" localSheetId="8" hidden="1">{"MONA",#N/A,FALSE,"S"}</definedName>
    <definedName name="п" localSheetId="9" hidden="1">{"MONA",#N/A,FALSE,"S"}</definedName>
    <definedName name="п" localSheetId="17" hidden="1">{"MONA",#N/A,FALSE,"S"}</definedName>
    <definedName name="п" localSheetId="18" hidden="1">{"MONA",#N/A,FALSE,"S"}</definedName>
    <definedName name="п" hidden="1">{"MONA",#N/A,FALSE,"S"}</definedName>
    <definedName name="ппппппппппп" localSheetId="1" hidden="1">{#N/A,#N/A,FALSE,"SimInp1";#N/A,#N/A,FALSE,"SimInp2";#N/A,#N/A,FALSE,"SimOut1";#N/A,#N/A,FALSE,"SimOut2";#N/A,#N/A,FALSE,"SimOut3";#N/A,#N/A,FALSE,"SimOut4";#N/A,#N/A,FALSE,"SimOut5"}</definedName>
    <definedName name="ппппппппппп" localSheetId="10" hidden="1">{#N/A,#N/A,FALSE,"SimInp1";#N/A,#N/A,FALSE,"SimInp2";#N/A,#N/A,FALSE,"SimOut1";#N/A,#N/A,FALSE,"SimOut2";#N/A,#N/A,FALSE,"SimOut3";#N/A,#N/A,FALSE,"SimOut4";#N/A,#N/A,FALSE,"SimOut5"}</definedName>
    <definedName name="ппппппппппп" localSheetId="11" hidden="1">{#N/A,#N/A,FALSE,"SimInp1";#N/A,#N/A,FALSE,"SimInp2";#N/A,#N/A,FALSE,"SimOut1";#N/A,#N/A,FALSE,"SimOut2";#N/A,#N/A,FALSE,"SimOut3";#N/A,#N/A,FALSE,"SimOut4";#N/A,#N/A,FALSE,"SimOut5"}</definedName>
    <definedName name="ппппппппппп" localSheetId="2" hidden="1">{#N/A,#N/A,FALSE,"SimInp1";#N/A,#N/A,FALSE,"SimInp2";#N/A,#N/A,FALSE,"SimOut1";#N/A,#N/A,FALSE,"SimOut2";#N/A,#N/A,FALSE,"SimOut3";#N/A,#N/A,FALSE,"SimOut4";#N/A,#N/A,FALSE,"SimOut5"}</definedName>
    <definedName name="ппппппппппп" localSheetId="3" hidden="1">{#N/A,#N/A,FALSE,"SimInp1";#N/A,#N/A,FALSE,"SimInp2";#N/A,#N/A,FALSE,"SimOut1";#N/A,#N/A,FALSE,"SimOut2";#N/A,#N/A,FALSE,"SimOut3";#N/A,#N/A,FALSE,"SimOut4";#N/A,#N/A,FALSE,"SimOut5"}</definedName>
    <definedName name="ппппппппппп" localSheetId="4" hidden="1">{#N/A,#N/A,FALSE,"SimInp1";#N/A,#N/A,FALSE,"SimInp2";#N/A,#N/A,FALSE,"SimOut1";#N/A,#N/A,FALSE,"SimOut2";#N/A,#N/A,FALSE,"SimOut3";#N/A,#N/A,FALSE,"SimOut4";#N/A,#N/A,FALSE,"SimOut5"}</definedName>
    <definedName name="ппппппппппп" localSheetId="5" hidden="1">{#N/A,#N/A,FALSE,"SimInp1";#N/A,#N/A,FALSE,"SimInp2";#N/A,#N/A,FALSE,"SimOut1";#N/A,#N/A,FALSE,"SimOut2";#N/A,#N/A,FALSE,"SimOut3";#N/A,#N/A,FALSE,"SimOut4";#N/A,#N/A,FALSE,"SimOut5"}</definedName>
    <definedName name="ппппппппппп" localSheetId="6" hidden="1">{#N/A,#N/A,FALSE,"SimInp1";#N/A,#N/A,FALSE,"SimInp2";#N/A,#N/A,FALSE,"SimOut1";#N/A,#N/A,FALSE,"SimOut2";#N/A,#N/A,FALSE,"SimOut3";#N/A,#N/A,FALSE,"SimOut4";#N/A,#N/A,FALSE,"SimOut5"}</definedName>
    <definedName name="ппппппппппп" localSheetId="7" hidden="1">{#N/A,#N/A,FALSE,"SimInp1";#N/A,#N/A,FALSE,"SimInp2";#N/A,#N/A,FALSE,"SimOut1";#N/A,#N/A,FALSE,"SimOut2";#N/A,#N/A,FALSE,"SimOut3";#N/A,#N/A,FALSE,"SimOut4";#N/A,#N/A,FALSE,"SimOut5"}</definedName>
    <definedName name="ппппппппппп" localSheetId="8" hidden="1">{#N/A,#N/A,FALSE,"SimInp1";#N/A,#N/A,FALSE,"SimInp2";#N/A,#N/A,FALSE,"SimOut1";#N/A,#N/A,FALSE,"SimOut2";#N/A,#N/A,FALSE,"SimOut3";#N/A,#N/A,FALSE,"SimOut4";#N/A,#N/A,FALSE,"SimOut5"}</definedName>
    <definedName name="ппппппппппп" localSheetId="9" hidden="1">{#N/A,#N/A,FALSE,"SimInp1";#N/A,#N/A,FALSE,"SimInp2";#N/A,#N/A,FALSE,"SimOut1";#N/A,#N/A,FALSE,"SimOut2";#N/A,#N/A,FALSE,"SimOut3";#N/A,#N/A,FALSE,"SimOut4";#N/A,#N/A,FALSE,"SimOut5"}</definedName>
    <definedName name="ппппппппппп" localSheetId="17" hidden="1">{#N/A,#N/A,FALSE,"SimInp1";#N/A,#N/A,FALSE,"SimInp2";#N/A,#N/A,FALSE,"SimOut1";#N/A,#N/A,FALSE,"SimOut2";#N/A,#N/A,FALSE,"SimOut3";#N/A,#N/A,FALSE,"SimOut4";#N/A,#N/A,FALSE,"SimOut5"}</definedName>
    <definedName name="ппппппппппп" localSheetId="18" hidden="1">{#N/A,#N/A,FALSE,"SimInp1";#N/A,#N/A,FALSE,"SimInp2";#N/A,#N/A,FALSE,"SimOut1";#N/A,#N/A,FALSE,"SimOut2";#N/A,#N/A,FALSE,"SimOut3";#N/A,#N/A,FALSE,"SimOut4";#N/A,#N/A,FALSE,"SimOut5"}</definedName>
    <definedName name="ппппппппппп" hidden="1">{#N/A,#N/A,FALSE,"SimInp1";#N/A,#N/A,FALSE,"SimInp2";#N/A,#N/A,FALSE,"SimOut1";#N/A,#N/A,FALSE,"SimOut2";#N/A,#N/A,FALSE,"SimOut3";#N/A,#N/A,FALSE,"SimOut4";#N/A,#N/A,FALSE,"SimOut5"}</definedName>
    <definedName name="рг" localSheetId="1" hidden="1">{"BOP_TAB",#N/A,FALSE,"N";"MIDTERM_TAB",#N/A,FALSE,"O";"FUND_CRED",#N/A,FALSE,"P";"DEBT_TAB1",#N/A,FALSE,"Q";"DEBT_TAB2",#N/A,FALSE,"Q";"FORFIN_TAB1",#N/A,FALSE,"R";"FORFIN_TAB2",#N/A,FALSE,"R";"BOP_ANALY",#N/A,FALSE,"U"}</definedName>
    <definedName name="рг" localSheetId="10" hidden="1">{"BOP_TAB",#N/A,FALSE,"N";"MIDTERM_TAB",#N/A,FALSE,"O";"FUND_CRED",#N/A,FALSE,"P";"DEBT_TAB1",#N/A,FALSE,"Q";"DEBT_TAB2",#N/A,FALSE,"Q";"FORFIN_TAB1",#N/A,FALSE,"R";"FORFIN_TAB2",#N/A,FALSE,"R";"BOP_ANALY",#N/A,FALSE,"U"}</definedName>
    <definedName name="рг" localSheetId="11" hidden="1">{"BOP_TAB",#N/A,FALSE,"N";"MIDTERM_TAB",#N/A,FALSE,"O";"FUND_CRED",#N/A,FALSE,"P";"DEBT_TAB1",#N/A,FALSE,"Q";"DEBT_TAB2",#N/A,FALSE,"Q";"FORFIN_TAB1",#N/A,FALSE,"R";"FORFIN_TAB2",#N/A,FALSE,"R";"BOP_ANALY",#N/A,FALSE,"U"}</definedName>
    <definedName name="рг" localSheetId="2" hidden="1">{"BOP_TAB",#N/A,FALSE,"N";"MIDTERM_TAB",#N/A,FALSE,"O";"FUND_CRED",#N/A,FALSE,"P";"DEBT_TAB1",#N/A,FALSE,"Q";"DEBT_TAB2",#N/A,FALSE,"Q";"FORFIN_TAB1",#N/A,FALSE,"R";"FORFIN_TAB2",#N/A,FALSE,"R";"BOP_ANALY",#N/A,FALSE,"U"}</definedName>
    <definedName name="рг" localSheetId="3" hidden="1">{"BOP_TAB",#N/A,FALSE,"N";"MIDTERM_TAB",#N/A,FALSE,"O";"FUND_CRED",#N/A,FALSE,"P";"DEBT_TAB1",#N/A,FALSE,"Q";"DEBT_TAB2",#N/A,FALSE,"Q";"FORFIN_TAB1",#N/A,FALSE,"R";"FORFIN_TAB2",#N/A,FALSE,"R";"BOP_ANALY",#N/A,FALSE,"U"}</definedName>
    <definedName name="рг" localSheetId="4" hidden="1">{"BOP_TAB",#N/A,FALSE,"N";"MIDTERM_TAB",#N/A,FALSE,"O";"FUND_CRED",#N/A,FALSE,"P";"DEBT_TAB1",#N/A,FALSE,"Q";"DEBT_TAB2",#N/A,FALSE,"Q";"FORFIN_TAB1",#N/A,FALSE,"R";"FORFIN_TAB2",#N/A,FALSE,"R";"BOP_ANALY",#N/A,FALSE,"U"}</definedName>
    <definedName name="рг" localSheetId="5" hidden="1">{"BOP_TAB",#N/A,FALSE,"N";"MIDTERM_TAB",#N/A,FALSE,"O";"FUND_CRED",#N/A,FALSE,"P";"DEBT_TAB1",#N/A,FALSE,"Q";"DEBT_TAB2",#N/A,FALSE,"Q";"FORFIN_TAB1",#N/A,FALSE,"R";"FORFIN_TAB2",#N/A,FALSE,"R";"BOP_ANALY",#N/A,FALSE,"U"}</definedName>
    <definedName name="рг" localSheetId="6" hidden="1">{"BOP_TAB",#N/A,FALSE,"N";"MIDTERM_TAB",#N/A,FALSE,"O";"FUND_CRED",#N/A,FALSE,"P";"DEBT_TAB1",#N/A,FALSE,"Q";"DEBT_TAB2",#N/A,FALSE,"Q";"FORFIN_TAB1",#N/A,FALSE,"R";"FORFIN_TAB2",#N/A,FALSE,"R";"BOP_ANALY",#N/A,FALSE,"U"}</definedName>
    <definedName name="рг" localSheetId="7" hidden="1">{"BOP_TAB",#N/A,FALSE,"N";"MIDTERM_TAB",#N/A,FALSE,"O";"FUND_CRED",#N/A,FALSE,"P";"DEBT_TAB1",#N/A,FALSE,"Q";"DEBT_TAB2",#N/A,FALSE,"Q";"FORFIN_TAB1",#N/A,FALSE,"R";"FORFIN_TAB2",#N/A,FALSE,"R";"BOP_ANALY",#N/A,FALSE,"U"}</definedName>
    <definedName name="рг" localSheetId="8" hidden="1">{"BOP_TAB",#N/A,FALSE,"N";"MIDTERM_TAB",#N/A,FALSE,"O";"FUND_CRED",#N/A,FALSE,"P";"DEBT_TAB1",#N/A,FALSE,"Q";"DEBT_TAB2",#N/A,FALSE,"Q";"FORFIN_TAB1",#N/A,FALSE,"R";"FORFIN_TAB2",#N/A,FALSE,"R";"BOP_ANALY",#N/A,FALSE,"U"}</definedName>
    <definedName name="рг" localSheetId="9" hidden="1">{"BOP_TAB",#N/A,FALSE,"N";"MIDTERM_TAB",#N/A,FALSE,"O";"FUND_CRED",#N/A,FALSE,"P";"DEBT_TAB1",#N/A,FALSE,"Q";"DEBT_TAB2",#N/A,FALSE,"Q";"FORFIN_TAB1",#N/A,FALSE,"R";"FORFIN_TAB2",#N/A,FALSE,"R";"BOP_ANALY",#N/A,FALSE,"U"}</definedName>
    <definedName name="рг" localSheetId="17" hidden="1">{"BOP_TAB",#N/A,FALSE,"N";"MIDTERM_TAB",#N/A,FALSE,"O";"FUND_CRED",#N/A,FALSE,"P";"DEBT_TAB1",#N/A,FALSE,"Q";"DEBT_TAB2",#N/A,FALSE,"Q";"FORFIN_TAB1",#N/A,FALSE,"R";"FORFIN_TAB2",#N/A,FALSE,"R";"BOP_ANALY",#N/A,FALSE,"U"}</definedName>
    <definedName name="рг" localSheetId="18" hidden="1">{"BOP_TAB",#N/A,FALSE,"N";"MIDTERM_TAB",#N/A,FALSE,"O";"FUND_CRED",#N/A,FALSE,"P";"DEBT_TAB1",#N/A,FALSE,"Q";"DEBT_TAB2",#N/A,FALSE,"Q";"FORFIN_TAB1",#N/A,FALSE,"R";"FORFIN_TAB2",#N/A,FALSE,"R";"BOP_ANALY",#N/A,FALSE,"U"}</definedName>
    <definedName name="рг" hidden="1">{"BOP_TAB",#N/A,FALSE,"N";"MIDTERM_TAB",#N/A,FALSE,"O";"FUND_CRED",#N/A,FALSE,"P";"DEBT_TAB1",#N/A,FALSE,"Q";"DEBT_TAB2",#N/A,FALSE,"Q";"FORFIN_TAB1",#N/A,FALSE,"R";"FORFIN_TAB2",#N/A,FALSE,"R";"BOP_ANALY",#N/A,FALSE,"U"}</definedName>
    <definedName name="росія" localSheetId="1" hidden="1">{#N/A,#N/A,FALSE,"I";#N/A,#N/A,FALSE,"J";#N/A,#N/A,FALSE,"K";#N/A,#N/A,FALSE,"L";#N/A,#N/A,FALSE,"M";#N/A,#N/A,FALSE,"N";#N/A,#N/A,FALSE,"O"}</definedName>
    <definedName name="росія" localSheetId="10" hidden="1">{#N/A,#N/A,FALSE,"I";#N/A,#N/A,FALSE,"J";#N/A,#N/A,FALSE,"K";#N/A,#N/A,FALSE,"L";#N/A,#N/A,FALSE,"M";#N/A,#N/A,FALSE,"N";#N/A,#N/A,FALSE,"O"}</definedName>
    <definedName name="росія" localSheetId="11" hidden="1">{#N/A,#N/A,FALSE,"I";#N/A,#N/A,FALSE,"J";#N/A,#N/A,FALSE,"K";#N/A,#N/A,FALSE,"L";#N/A,#N/A,FALSE,"M";#N/A,#N/A,FALSE,"N";#N/A,#N/A,FALSE,"O"}</definedName>
    <definedName name="росія" localSheetId="2" hidden="1">{#N/A,#N/A,FALSE,"I";#N/A,#N/A,FALSE,"J";#N/A,#N/A,FALSE,"K";#N/A,#N/A,FALSE,"L";#N/A,#N/A,FALSE,"M";#N/A,#N/A,FALSE,"N";#N/A,#N/A,FALSE,"O"}</definedName>
    <definedName name="росія" localSheetId="3" hidden="1">{#N/A,#N/A,FALSE,"I";#N/A,#N/A,FALSE,"J";#N/A,#N/A,FALSE,"K";#N/A,#N/A,FALSE,"L";#N/A,#N/A,FALSE,"M";#N/A,#N/A,FALSE,"N";#N/A,#N/A,FALSE,"O"}</definedName>
    <definedName name="росія" localSheetId="4" hidden="1">{#N/A,#N/A,FALSE,"I";#N/A,#N/A,FALSE,"J";#N/A,#N/A,FALSE,"K";#N/A,#N/A,FALSE,"L";#N/A,#N/A,FALSE,"M";#N/A,#N/A,FALSE,"N";#N/A,#N/A,FALSE,"O"}</definedName>
    <definedName name="росія" localSheetId="5" hidden="1">{#N/A,#N/A,FALSE,"I";#N/A,#N/A,FALSE,"J";#N/A,#N/A,FALSE,"K";#N/A,#N/A,FALSE,"L";#N/A,#N/A,FALSE,"M";#N/A,#N/A,FALSE,"N";#N/A,#N/A,FALSE,"O"}</definedName>
    <definedName name="росія" localSheetId="6" hidden="1">{#N/A,#N/A,FALSE,"I";#N/A,#N/A,FALSE,"J";#N/A,#N/A,FALSE,"K";#N/A,#N/A,FALSE,"L";#N/A,#N/A,FALSE,"M";#N/A,#N/A,FALSE,"N";#N/A,#N/A,FALSE,"O"}</definedName>
    <definedName name="росія" localSheetId="7" hidden="1">{#N/A,#N/A,FALSE,"I";#N/A,#N/A,FALSE,"J";#N/A,#N/A,FALSE,"K";#N/A,#N/A,FALSE,"L";#N/A,#N/A,FALSE,"M";#N/A,#N/A,FALSE,"N";#N/A,#N/A,FALSE,"O"}</definedName>
    <definedName name="росія" localSheetId="8" hidden="1">{#N/A,#N/A,FALSE,"I";#N/A,#N/A,FALSE,"J";#N/A,#N/A,FALSE,"K";#N/A,#N/A,FALSE,"L";#N/A,#N/A,FALSE,"M";#N/A,#N/A,FALSE,"N";#N/A,#N/A,FALSE,"O"}</definedName>
    <definedName name="росія" localSheetId="9" hidden="1">{#N/A,#N/A,FALSE,"I";#N/A,#N/A,FALSE,"J";#N/A,#N/A,FALSE,"K";#N/A,#N/A,FALSE,"L";#N/A,#N/A,FALSE,"M";#N/A,#N/A,FALSE,"N";#N/A,#N/A,FALSE,"O"}</definedName>
    <definedName name="росія" localSheetId="17" hidden="1">{#N/A,#N/A,FALSE,"I";#N/A,#N/A,FALSE,"J";#N/A,#N/A,FALSE,"K";#N/A,#N/A,FALSE,"L";#N/A,#N/A,FALSE,"M";#N/A,#N/A,FALSE,"N";#N/A,#N/A,FALSE,"O"}</definedName>
    <definedName name="росія" localSheetId="18" hidden="1">{#N/A,#N/A,FALSE,"I";#N/A,#N/A,FALSE,"J";#N/A,#N/A,FALSE,"K";#N/A,#N/A,FALSE,"L";#N/A,#N/A,FALSE,"M";#N/A,#N/A,FALSE,"N";#N/A,#N/A,FALSE,"O"}</definedName>
    <definedName name="росія" hidden="1">{#N/A,#N/A,FALSE,"I";#N/A,#N/A,FALSE,"J";#N/A,#N/A,FALSE,"K";#N/A,#N/A,FALSE,"L";#N/A,#N/A,FALSE,"M";#N/A,#N/A,FALSE,"N";#N/A,#N/A,FALSE,"O"}</definedName>
    <definedName name="ррпеак" localSheetId="1" hidden="1">{"MONA",#N/A,FALSE,"S"}</definedName>
    <definedName name="ррпеак" localSheetId="10" hidden="1">{"MONA",#N/A,FALSE,"S"}</definedName>
    <definedName name="ррпеак" localSheetId="11" hidden="1">{"MONA",#N/A,FALSE,"S"}</definedName>
    <definedName name="ррпеак" localSheetId="2" hidden="1">{"MONA",#N/A,FALSE,"S"}</definedName>
    <definedName name="ррпеак" localSheetId="3" hidden="1">{"MONA",#N/A,FALSE,"S"}</definedName>
    <definedName name="ррпеак" localSheetId="4" hidden="1">{"MONA",#N/A,FALSE,"S"}</definedName>
    <definedName name="ррпеак" localSheetId="5" hidden="1">{"MONA",#N/A,FALSE,"S"}</definedName>
    <definedName name="ррпеак" localSheetId="6" hidden="1">{"MONA",#N/A,FALSE,"S"}</definedName>
    <definedName name="ррпеак" localSheetId="7" hidden="1">{"MONA",#N/A,FALSE,"S"}</definedName>
    <definedName name="ррпеак" localSheetId="8" hidden="1">{"MONA",#N/A,FALSE,"S"}</definedName>
    <definedName name="ррпеак" localSheetId="9" hidden="1">{"MONA",#N/A,FALSE,"S"}</definedName>
    <definedName name="ррпеак" localSheetId="12" hidden="1">{"MONA",#N/A,FALSE,"S"}</definedName>
    <definedName name="ррпеак" localSheetId="13" hidden="1">{"MONA",#N/A,FALSE,"S"}</definedName>
    <definedName name="ррпеак" localSheetId="14" hidden="1">{"MONA",#N/A,FALSE,"S"}</definedName>
    <definedName name="ррпеак" localSheetId="15" hidden="1">{"MONA",#N/A,FALSE,"S"}</definedName>
    <definedName name="ррпеак" localSheetId="17" hidden="1">{"MONA",#N/A,FALSE,"S"}</definedName>
    <definedName name="ррпеак" localSheetId="18" hidden="1">{"MONA",#N/A,FALSE,"S"}</definedName>
    <definedName name="ррпеак" hidden="1">{"MONA",#N/A,FALSE,"S"}</definedName>
    <definedName name="рррррр" localSheetId="1" hidden="1">{#N/A,#N/A,FALSE,"SimInp1";#N/A,#N/A,FALSE,"SimInp2";#N/A,#N/A,FALSE,"SimOut1";#N/A,#N/A,FALSE,"SimOut2";#N/A,#N/A,FALSE,"SimOut3";#N/A,#N/A,FALSE,"SimOut4";#N/A,#N/A,FALSE,"SimOut5"}</definedName>
    <definedName name="рррррр" localSheetId="10" hidden="1">{#N/A,#N/A,FALSE,"SimInp1";#N/A,#N/A,FALSE,"SimInp2";#N/A,#N/A,FALSE,"SimOut1";#N/A,#N/A,FALSE,"SimOut2";#N/A,#N/A,FALSE,"SimOut3";#N/A,#N/A,FALSE,"SimOut4";#N/A,#N/A,FALSE,"SimOut5"}</definedName>
    <definedName name="рррррр" localSheetId="11" hidden="1">{#N/A,#N/A,FALSE,"SimInp1";#N/A,#N/A,FALSE,"SimInp2";#N/A,#N/A,FALSE,"SimOut1";#N/A,#N/A,FALSE,"SimOut2";#N/A,#N/A,FALSE,"SimOut3";#N/A,#N/A,FALSE,"SimOut4";#N/A,#N/A,FALSE,"SimOut5"}</definedName>
    <definedName name="рррррр" localSheetId="2" hidden="1">{#N/A,#N/A,FALSE,"SimInp1";#N/A,#N/A,FALSE,"SimInp2";#N/A,#N/A,FALSE,"SimOut1";#N/A,#N/A,FALSE,"SimOut2";#N/A,#N/A,FALSE,"SimOut3";#N/A,#N/A,FALSE,"SimOut4";#N/A,#N/A,FALSE,"SimOut5"}</definedName>
    <definedName name="рррррр" localSheetId="3" hidden="1">{#N/A,#N/A,FALSE,"SimInp1";#N/A,#N/A,FALSE,"SimInp2";#N/A,#N/A,FALSE,"SimOut1";#N/A,#N/A,FALSE,"SimOut2";#N/A,#N/A,FALSE,"SimOut3";#N/A,#N/A,FALSE,"SimOut4";#N/A,#N/A,FALSE,"SimOut5"}</definedName>
    <definedName name="рррррр" localSheetId="4" hidden="1">{#N/A,#N/A,FALSE,"SimInp1";#N/A,#N/A,FALSE,"SimInp2";#N/A,#N/A,FALSE,"SimOut1";#N/A,#N/A,FALSE,"SimOut2";#N/A,#N/A,FALSE,"SimOut3";#N/A,#N/A,FALSE,"SimOut4";#N/A,#N/A,FALSE,"SimOut5"}</definedName>
    <definedName name="рррррр" localSheetId="5" hidden="1">{#N/A,#N/A,FALSE,"SimInp1";#N/A,#N/A,FALSE,"SimInp2";#N/A,#N/A,FALSE,"SimOut1";#N/A,#N/A,FALSE,"SimOut2";#N/A,#N/A,FALSE,"SimOut3";#N/A,#N/A,FALSE,"SimOut4";#N/A,#N/A,FALSE,"SimOut5"}</definedName>
    <definedName name="рррррр" localSheetId="6" hidden="1">{#N/A,#N/A,FALSE,"SimInp1";#N/A,#N/A,FALSE,"SimInp2";#N/A,#N/A,FALSE,"SimOut1";#N/A,#N/A,FALSE,"SimOut2";#N/A,#N/A,FALSE,"SimOut3";#N/A,#N/A,FALSE,"SimOut4";#N/A,#N/A,FALSE,"SimOut5"}</definedName>
    <definedName name="рррррр" localSheetId="7" hidden="1">{#N/A,#N/A,FALSE,"SimInp1";#N/A,#N/A,FALSE,"SimInp2";#N/A,#N/A,FALSE,"SimOut1";#N/A,#N/A,FALSE,"SimOut2";#N/A,#N/A,FALSE,"SimOut3";#N/A,#N/A,FALSE,"SimOut4";#N/A,#N/A,FALSE,"SimOut5"}</definedName>
    <definedName name="рррррр" localSheetId="8" hidden="1">{#N/A,#N/A,FALSE,"SimInp1";#N/A,#N/A,FALSE,"SimInp2";#N/A,#N/A,FALSE,"SimOut1";#N/A,#N/A,FALSE,"SimOut2";#N/A,#N/A,FALSE,"SimOut3";#N/A,#N/A,FALSE,"SimOut4";#N/A,#N/A,FALSE,"SimOut5"}</definedName>
    <definedName name="рррррр" localSheetId="9" hidden="1">{#N/A,#N/A,FALSE,"SimInp1";#N/A,#N/A,FALSE,"SimInp2";#N/A,#N/A,FALSE,"SimOut1";#N/A,#N/A,FALSE,"SimOut2";#N/A,#N/A,FALSE,"SimOut3";#N/A,#N/A,FALSE,"SimOut4";#N/A,#N/A,FALSE,"SimOut5"}</definedName>
    <definedName name="рррррр" localSheetId="12" hidden="1">{#N/A,#N/A,FALSE,"SimInp1";#N/A,#N/A,FALSE,"SimInp2";#N/A,#N/A,FALSE,"SimOut1";#N/A,#N/A,FALSE,"SimOut2";#N/A,#N/A,FALSE,"SimOut3";#N/A,#N/A,FALSE,"SimOut4";#N/A,#N/A,FALSE,"SimOut5"}</definedName>
    <definedName name="рррррр" localSheetId="13" hidden="1">{#N/A,#N/A,FALSE,"SimInp1";#N/A,#N/A,FALSE,"SimInp2";#N/A,#N/A,FALSE,"SimOut1";#N/A,#N/A,FALSE,"SimOut2";#N/A,#N/A,FALSE,"SimOut3";#N/A,#N/A,FALSE,"SimOut4";#N/A,#N/A,FALSE,"SimOut5"}</definedName>
    <definedName name="рррррр" localSheetId="14" hidden="1">{#N/A,#N/A,FALSE,"SimInp1";#N/A,#N/A,FALSE,"SimInp2";#N/A,#N/A,FALSE,"SimOut1";#N/A,#N/A,FALSE,"SimOut2";#N/A,#N/A,FALSE,"SimOut3";#N/A,#N/A,FALSE,"SimOut4";#N/A,#N/A,FALSE,"SimOut5"}</definedName>
    <definedName name="рррррр" localSheetId="15" hidden="1">{#N/A,#N/A,FALSE,"SimInp1";#N/A,#N/A,FALSE,"SimInp2";#N/A,#N/A,FALSE,"SimOut1";#N/A,#N/A,FALSE,"SimOut2";#N/A,#N/A,FALSE,"SimOut3";#N/A,#N/A,FALSE,"SimOut4";#N/A,#N/A,FALSE,"SimOut5"}</definedName>
    <definedName name="рррррр" localSheetId="17" hidden="1">{#N/A,#N/A,FALSE,"SimInp1";#N/A,#N/A,FALSE,"SimInp2";#N/A,#N/A,FALSE,"SimOut1";#N/A,#N/A,FALSE,"SimOut2";#N/A,#N/A,FALSE,"SimOut3";#N/A,#N/A,FALSE,"SimOut4";#N/A,#N/A,FALSE,"SimOut5"}</definedName>
    <definedName name="рррррр" localSheetId="18"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РРРРРРРРРРРРРРРРРРРРРРРРРРР" localSheetId="1" hidden="1">{"MONA",#N/A,FALSE,"S"}</definedName>
    <definedName name="РРРРРРРРРРРРРРРРРРРРРРРРРРР" localSheetId="10" hidden="1">{"MONA",#N/A,FALSE,"S"}</definedName>
    <definedName name="РРРРРРРРРРРРРРРРРРРРРРРРРРР" localSheetId="11" hidden="1">{"MONA",#N/A,FALSE,"S"}</definedName>
    <definedName name="РРРРРРРРРРРРРРРРРРРРРРРРРРР" localSheetId="2" hidden="1">{"MONA",#N/A,FALSE,"S"}</definedName>
    <definedName name="РРРРРРРРРРРРРРРРРРРРРРРРРРР" localSheetId="3" hidden="1">{"MONA",#N/A,FALSE,"S"}</definedName>
    <definedName name="РРРРРРРРРРРРРРРРРРРРРРРРРРР" localSheetId="4" hidden="1">{"MONA",#N/A,FALSE,"S"}</definedName>
    <definedName name="РРРРРРРРРРРРРРРРРРРРРРРРРРР" localSheetId="5" hidden="1">{"MONA",#N/A,FALSE,"S"}</definedName>
    <definedName name="РРРРРРРРРРРРРРРРРРРРРРРРРРР" localSheetId="6" hidden="1">{"MONA",#N/A,FALSE,"S"}</definedName>
    <definedName name="РРРРРРРРРРРРРРРРРРРРРРРРРРР" localSheetId="7" hidden="1">{"MONA",#N/A,FALSE,"S"}</definedName>
    <definedName name="РРРРРРРРРРРРРРРРРРРРРРРРРРР" localSheetId="8" hidden="1">{"MONA",#N/A,FALSE,"S"}</definedName>
    <definedName name="РРРРРРРРРРРРРРРРРРРРРРРРРРР" localSheetId="9" hidden="1">{"MONA",#N/A,FALSE,"S"}</definedName>
    <definedName name="РРРРРРРРРРРРРРРРРРРРРРРРРРР" localSheetId="17" hidden="1">{"MONA",#N/A,FALSE,"S"}</definedName>
    <definedName name="РРРРРРРРРРРРРРРРРРРРРРРРРРР" localSheetId="18" hidden="1">{"MONA",#N/A,FALSE,"S"}</definedName>
    <definedName name="РРРРРРРРРРРРРРРРРРРРРРРРРРР" hidden="1">{"MONA",#N/A,FALSE,"S"}</definedName>
    <definedName name="т05" localSheetId="13" hidden="1">{#N/A,#N/A,FALSE,"т04"}</definedName>
    <definedName name="т05" localSheetId="14" hidden="1">{#N/A,#N/A,FALSE,"т04"}</definedName>
    <definedName name="т05" localSheetId="15" hidden="1">{#N/A,#N/A,FALSE,"т04"}</definedName>
    <definedName name="т05" hidden="1">{#N/A,#N/A,FALSE,"т04"}</definedName>
    <definedName name="т841" localSheetId="13" hidden="1">{#N/A,#N/A,FALSE,"т02бд"}</definedName>
    <definedName name="т841" localSheetId="14" hidden="1">{#N/A,#N/A,FALSE,"т02бд"}</definedName>
    <definedName name="т841" localSheetId="15" hidden="1">{#N/A,#N/A,FALSE,"т02бд"}</definedName>
    <definedName name="т841" hidden="1">{#N/A,#N/A,FALSE,"т02бд"}</definedName>
    <definedName name="там06_2010" localSheetId="1" hidden="1">{"BOP_TAB",#N/A,FALSE,"N";"MIDTERM_TAB",#N/A,FALSE,"O";"FUND_CRED",#N/A,FALSE,"P";"DEBT_TAB1",#N/A,FALSE,"Q";"DEBT_TAB2",#N/A,FALSE,"Q";"FORFIN_TAB1",#N/A,FALSE,"R";"FORFIN_TAB2",#N/A,FALSE,"R";"BOP_ANALY",#N/A,FALSE,"U"}</definedName>
    <definedName name="там06_2010" localSheetId="10" hidden="1">{"BOP_TAB",#N/A,FALSE,"N";"MIDTERM_TAB",#N/A,FALSE,"O";"FUND_CRED",#N/A,FALSE,"P";"DEBT_TAB1",#N/A,FALSE,"Q";"DEBT_TAB2",#N/A,FALSE,"Q";"FORFIN_TAB1",#N/A,FALSE,"R";"FORFIN_TAB2",#N/A,FALSE,"R";"BOP_ANALY",#N/A,FALSE,"U"}</definedName>
    <definedName name="там06_2010" localSheetId="11" hidden="1">{"BOP_TAB",#N/A,FALSE,"N";"MIDTERM_TAB",#N/A,FALSE,"O";"FUND_CRED",#N/A,FALSE,"P";"DEBT_TAB1",#N/A,FALSE,"Q";"DEBT_TAB2",#N/A,FALSE,"Q";"FORFIN_TAB1",#N/A,FALSE,"R";"FORFIN_TAB2",#N/A,FALSE,"R";"BOP_ANALY",#N/A,FALSE,"U"}</definedName>
    <definedName name="там06_2010" localSheetId="2" hidden="1">{"BOP_TAB",#N/A,FALSE,"N";"MIDTERM_TAB",#N/A,FALSE,"O";"FUND_CRED",#N/A,FALSE,"P";"DEBT_TAB1",#N/A,FALSE,"Q";"DEBT_TAB2",#N/A,FALSE,"Q";"FORFIN_TAB1",#N/A,FALSE,"R";"FORFIN_TAB2",#N/A,FALSE,"R";"BOP_ANALY",#N/A,FALSE,"U"}</definedName>
    <definedName name="там06_2010" localSheetId="3" hidden="1">{"BOP_TAB",#N/A,FALSE,"N";"MIDTERM_TAB",#N/A,FALSE,"O";"FUND_CRED",#N/A,FALSE,"P";"DEBT_TAB1",#N/A,FALSE,"Q";"DEBT_TAB2",#N/A,FALSE,"Q";"FORFIN_TAB1",#N/A,FALSE,"R";"FORFIN_TAB2",#N/A,FALSE,"R";"BOP_ANALY",#N/A,FALSE,"U"}</definedName>
    <definedName name="там06_2010" localSheetId="4" hidden="1">{"BOP_TAB",#N/A,FALSE,"N";"MIDTERM_TAB",#N/A,FALSE,"O";"FUND_CRED",#N/A,FALSE,"P";"DEBT_TAB1",#N/A,FALSE,"Q";"DEBT_TAB2",#N/A,FALSE,"Q";"FORFIN_TAB1",#N/A,FALSE,"R";"FORFIN_TAB2",#N/A,FALSE,"R";"BOP_ANALY",#N/A,FALSE,"U"}</definedName>
    <definedName name="там06_2010" localSheetId="5" hidden="1">{"BOP_TAB",#N/A,FALSE,"N";"MIDTERM_TAB",#N/A,FALSE,"O";"FUND_CRED",#N/A,FALSE,"P";"DEBT_TAB1",#N/A,FALSE,"Q";"DEBT_TAB2",#N/A,FALSE,"Q";"FORFIN_TAB1",#N/A,FALSE,"R";"FORFIN_TAB2",#N/A,FALSE,"R";"BOP_ANALY",#N/A,FALSE,"U"}</definedName>
    <definedName name="там06_2010" localSheetId="6" hidden="1">{"BOP_TAB",#N/A,FALSE,"N";"MIDTERM_TAB",#N/A,FALSE,"O";"FUND_CRED",#N/A,FALSE,"P";"DEBT_TAB1",#N/A,FALSE,"Q";"DEBT_TAB2",#N/A,FALSE,"Q";"FORFIN_TAB1",#N/A,FALSE,"R";"FORFIN_TAB2",#N/A,FALSE,"R";"BOP_ANALY",#N/A,FALSE,"U"}</definedName>
    <definedName name="там06_2010" localSheetId="7" hidden="1">{"BOP_TAB",#N/A,FALSE,"N";"MIDTERM_TAB",#N/A,FALSE,"O";"FUND_CRED",#N/A,FALSE,"P";"DEBT_TAB1",#N/A,FALSE,"Q";"DEBT_TAB2",#N/A,FALSE,"Q";"FORFIN_TAB1",#N/A,FALSE,"R";"FORFIN_TAB2",#N/A,FALSE,"R";"BOP_ANALY",#N/A,FALSE,"U"}</definedName>
    <definedName name="там06_2010" localSheetId="8" hidden="1">{"BOP_TAB",#N/A,FALSE,"N";"MIDTERM_TAB",#N/A,FALSE,"O";"FUND_CRED",#N/A,FALSE,"P";"DEBT_TAB1",#N/A,FALSE,"Q";"DEBT_TAB2",#N/A,FALSE,"Q";"FORFIN_TAB1",#N/A,FALSE,"R";"FORFIN_TAB2",#N/A,FALSE,"R";"BOP_ANALY",#N/A,FALSE,"U"}</definedName>
    <definedName name="там06_2010" localSheetId="9" hidden="1">{"BOP_TAB",#N/A,FALSE,"N";"MIDTERM_TAB",#N/A,FALSE,"O";"FUND_CRED",#N/A,FALSE,"P";"DEBT_TAB1",#N/A,FALSE,"Q";"DEBT_TAB2",#N/A,FALSE,"Q";"FORFIN_TAB1",#N/A,FALSE,"R";"FORFIN_TAB2",#N/A,FALSE,"R";"BOP_ANALY",#N/A,FALSE,"U"}</definedName>
    <definedName name="там06_2010" localSheetId="12" hidden="1">{"BOP_TAB",#N/A,FALSE,"N";"MIDTERM_TAB",#N/A,FALSE,"O";"FUND_CRED",#N/A,FALSE,"P";"DEBT_TAB1",#N/A,FALSE,"Q";"DEBT_TAB2",#N/A,FALSE,"Q";"FORFIN_TAB1",#N/A,FALSE,"R";"FORFIN_TAB2",#N/A,FALSE,"R";"BOP_ANALY",#N/A,FALSE,"U"}</definedName>
    <definedName name="там06_2010" localSheetId="13" hidden="1">{"BOP_TAB",#N/A,FALSE,"N";"MIDTERM_TAB",#N/A,FALSE,"O";"FUND_CRED",#N/A,FALSE,"P";"DEBT_TAB1",#N/A,FALSE,"Q";"DEBT_TAB2",#N/A,FALSE,"Q";"FORFIN_TAB1",#N/A,FALSE,"R";"FORFIN_TAB2",#N/A,FALSE,"R";"BOP_ANALY",#N/A,FALSE,"U"}</definedName>
    <definedName name="там06_2010" localSheetId="14" hidden="1">{"BOP_TAB",#N/A,FALSE,"N";"MIDTERM_TAB",#N/A,FALSE,"O";"FUND_CRED",#N/A,FALSE,"P";"DEBT_TAB1",#N/A,FALSE,"Q";"DEBT_TAB2",#N/A,FALSE,"Q";"FORFIN_TAB1",#N/A,FALSE,"R";"FORFIN_TAB2",#N/A,FALSE,"R";"BOP_ANALY",#N/A,FALSE,"U"}</definedName>
    <definedName name="там06_2010" localSheetId="15" hidden="1">{"BOP_TAB",#N/A,FALSE,"N";"MIDTERM_TAB",#N/A,FALSE,"O";"FUND_CRED",#N/A,FALSE,"P";"DEBT_TAB1",#N/A,FALSE,"Q";"DEBT_TAB2",#N/A,FALSE,"Q";"FORFIN_TAB1",#N/A,FALSE,"R";"FORFIN_TAB2",#N/A,FALSE,"R";"BOP_ANALY",#N/A,FALSE,"U"}</definedName>
    <definedName name="там06_2010" localSheetId="17" hidden="1">{"BOP_TAB",#N/A,FALSE,"N";"MIDTERM_TAB",#N/A,FALSE,"O";"FUND_CRED",#N/A,FALSE,"P";"DEBT_TAB1",#N/A,FALSE,"Q";"DEBT_TAB2",#N/A,FALSE,"Q";"FORFIN_TAB1",#N/A,FALSE,"R";"FORFIN_TAB2",#N/A,FALSE,"R";"BOP_ANALY",#N/A,FALSE,"U"}</definedName>
    <definedName name="там06_2010" localSheetId="18"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 name="тт" localSheetId="13" hidden="1">{#N/A,#N/A,FALSE,"т04"}</definedName>
    <definedName name="тт" localSheetId="14" hidden="1">{#N/A,#N/A,FALSE,"т04"}</definedName>
    <definedName name="тт" localSheetId="15" hidden="1">{#N/A,#N/A,FALSE,"т04"}</definedName>
    <definedName name="тт" hidden="1">{#N/A,#N/A,FALSE,"т04"}</definedName>
  </definedNames>
  <calcPr calcId="162913"/>
</workbook>
</file>

<file path=xl/calcChain.xml><?xml version="1.0" encoding="utf-8"?>
<calcChain xmlns="http://schemas.openxmlformats.org/spreadsheetml/2006/main">
  <c r="A68" i="78" l="1"/>
  <c r="A61" i="78" l="1"/>
  <c r="A62" i="78"/>
  <c r="A63" i="78"/>
  <c r="A64" i="78"/>
  <c r="A65" i="78"/>
  <c r="A66" i="78"/>
  <c r="A67" i="78"/>
  <c r="A22" i="79" l="1"/>
  <c r="A21" i="79"/>
  <c r="A63" i="81" l="1"/>
  <c r="B33" i="72" l="1"/>
  <c r="B32" i="72"/>
  <c r="B31" i="72"/>
  <c r="B30" i="72"/>
  <c r="B29" i="72"/>
  <c r="B28" i="72"/>
  <c r="B27" i="72"/>
  <c r="AF17" i="78" l="1"/>
  <c r="W17" i="78"/>
  <c r="AI17" i="78"/>
  <c r="AE17" i="78"/>
  <c r="W15" i="65" l="1"/>
  <c r="W15" i="64"/>
  <c r="W10" i="66"/>
  <c r="V10" i="66"/>
  <c r="U10" i="66"/>
  <c r="T10" i="66"/>
  <c r="S10" i="66"/>
  <c r="R10" i="66"/>
  <c r="Q10" i="66"/>
  <c r="P10" i="66"/>
  <c r="O10" i="66"/>
  <c r="N10" i="66"/>
  <c r="M10" i="66"/>
  <c r="K10" i="66"/>
  <c r="L10" i="66"/>
  <c r="J10" i="66"/>
  <c r="I10" i="66"/>
  <c r="H10" i="66"/>
  <c r="G10" i="66"/>
  <c r="F10" i="66"/>
  <c r="E10" i="66"/>
  <c r="D10" i="66"/>
  <c r="M7" i="63" l="1"/>
  <c r="M7" i="62"/>
  <c r="AE36" i="78" l="1"/>
  <c r="CI7" i="63" l="1"/>
  <c r="BU7" i="63"/>
  <c r="BG7" i="63"/>
  <c r="AS7" i="63"/>
  <c r="AE7" i="63"/>
  <c r="CI7" i="62"/>
  <c r="BU7" i="62"/>
  <c r="BG7" i="62"/>
  <c r="AS7" i="62"/>
  <c r="AE7" i="62"/>
  <c r="Q7" i="62"/>
  <c r="A72" i="78"/>
  <c r="A196" i="75"/>
  <c r="A34" i="83"/>
  <c r="A54" i="82"/>
  <c r="A62" i="81"/>
  <c r="A62" i="80"/>
  <c r="A48" i="77"/>
  <c r="A47" i="76"/>
  <c r="A46" i="58"/>
  <c r="A26" i="63"/>
  <c r="A25" i="63"/>
  <c r="A26" i="62"/>
  <c r="A43" i="70"/>
  <c r="A29" i="69"/>
  <c r="A45" i="67"/>
  <c r="A30" i="66"/>
  <c r="A40" i="65" l="1"/>
  <c r="A42" i="64"/>
  <c r="Q7" i="63" l="1"/>
  <c r="AH17" i="78" l="1"/>
  <c r="AJ17" i="78" s="1"/>
  <c r="AJ28" i="78"/>
  <c r="AJ27" i="78"/>
  <c r="AJ26" i="78"/>
  <c r="AJ25" i="78"/>
  <c r="AJ24" i="78"/>
  <c r="AI22" i="78"/>
  <c r="AH22" i="78"/>
  <c r="AH19" i="78" s="1"/>
  <c r="AJ21" i="78"/>
  <c r="AI20" i="78"/>
  <c r="AJ20" i="78" s="1"/>
  <c r="AJ22" i="78" l="1"/>
  <c r="AI19" i="78"/>
  <c r="AJ19" i="78" s="1"/>
  <c r="AH16" i="78"/>
  <c r="AI16" i="78" l="1"/>
  <c r="AJ16" i="78" s="1"/>
  <c r="AI34" i="78" l="1"/>
  <c r="AI37" i="78"/>
  <c r="AH37" i="78"/>
  <c r="AI36" i="78"/>
  <c r="AH36" i="78"/>
  <c r="AJ35" i="78"/>
  <c r="AH34" i="78"/>
  <c r="AI32" i="78"/>
  <c r="AI12" i="78" s="1"/>
  <c r="AH32" i="78"/>
  <c r="AI48" i="78"/>
  <c r="AH48" i="78"/>
  <c r="AJ47" i="78"/>
  <c r="AJ46" i="78"/>
  <c r="AJ45" i="78"/>
  <c r="AJ44" i="78"/>
  <c r="AJ43" i="78"/>
  <c r="AJ41" i="78"/>
  <c r="AI57" i="78"/>
  <c r="AH57" i="78"/>
  <c r="AJ56" i="78"/>
  <c r="AJ55" i="78"/>
  <c r="AJ54" i="78"/>
  <c r="AJ53" i="78"/>
  <c r="AJ52" i="78"/>
  <c r="AJ50" i="78"/>
  <c r="AJ37" i="78" l="1"/>
  <c r="AI38" i="78"/>
  <c r="AI33" i="78" s="1"/>
  <c r="AI31" i="78" s="1"/>
  <c r="AI9" i="78" s="1"/>
  <c r="AI14" i="78" s="1"/>
  <c r="AH38" i="78"/>
  <c r="AJ32" i="78"/>
  <c r="AH10" i="78"/>
  <c r="AH12" i="78"/>
  <c r="AJ12" i="78" s="1"/>
  <c r="AH33" i="78"/>
  <c r="AH31" i="78" s="1"/>
  <c r="AI10" i="78"/>
  <c r="AJ34" i="78"/>
  <c r="AJ36" i="78"/>
  <c r="AJ48" i="78"/>
  <c r="AJ57" i="78"/>
  <c r="AJ10" i="78" l="1"/>
  <c r="AJ38" i="78"/>
  <c r="AJ33" i="78"/>
  <c r="AI13" i="78"/>
  <c r="AJ31" i="78"/>
  <c r="AH9" i="78"/>
  <c r="W35" i="70"/>
  <c r="W34" i="70"/>
  <c r="W24" i="70"/>
  <c r="W13" i="70"/>
  <c r="W37" i="67"/>
  <c r="W35" i="67"/>
  <c r="W24" i="67"/>
  <c r="W13" i="67"/>
  <c r="AJ9" i="78" l="1"/>
  <c r="AH13" i="78"/>
  <c r="AJ13" i="78" s="1"/>
  <c r="AH14" i="78"/>
  <c r="AJ14" i="78" s="1"/>
  <c r="W21" i="69"/>
  <c r="W20" i="69"/>
  <c r="W19" i="69"/>
  <c r="W18" i="69"/>
  <c r="W15" i="69"/>
  <c r="W14" i="69"/>
  <c r="W13" i="69"/>
  <c r="W16" i="69"/>
  <c r="W12" i="69" s="1"/>
  <c r="W23" i="66"/>
  <c r="W22" i="66"/>
  <c r="W21" i="66"/>
  <c r="W20" i="66"/>
  <c r="W16" i="66"/>
  <c r="W15" i="66"/>
  <c r="W14" i="66"/>
  <c r="W17" i="66"/>
  <c r="W34" i="65"/>
  <c r="W33" i="65"/>
  <c r="W32" i="65"/>
  <c r="W31" i="65"/>
  <c r="W30" i="65"/>
  <c r="W29" i="65"/>
  <c r="W28" i="65"/>
  <c r="W27" i="65"/>
  <c r="W24" i="65"/>
  <c r="W23" i="65"/>
  <c r="W22" i="65"/>
  <c r="W21" i="65"/>
  <c r="W20" i="65"/>
  <c r="W19" i="65"/>
  <c r="W18" i="65"/>
  <c r="W25" i="65"/>
  <c r="W36" i="64"/>
  <c r="W35" i="64"/>
  <c r="W34" i="64"/>
  <c r="W33" i="64"/>
  <c r="W32" i="64"/>
  <c r="W31" i="64"/>
  <c r="W30" i="64"/>
  <c r="W29" i="64"/>
  <c r="W25" i="64"/>
  <c r="W24" i="64"/>
  <c r="W23" i="64"/>
  <c r="W22" i="64"/>
  <c r="W21" i="64"/>
  <c r="W20" i="64"/>
  <c r="W19" i="64"/>
  <c r="W26" i="64"/>
  <c r="W13" i="66" l="1"/>
  <c r="W17" i="65"/>
  <c r="Q182" i="75"/>
  <c r="Q183" i="75"/>
  <c r="Q184" i="75"/>
  <c r="Q185" i="75"/>
  <c r="Q186" i="75"/>
  <c r="Q187" i="75"/>
  <c r="Q189" i="75"/>
  <c r="Q190" i="75"/>
  <c r="Q159" i="75"/>
  <c r="Q160" i="75"/>
  <c r="Q161" i="75"/>
  <c r="Q162" i="75"/>
  <c r="Q163" i="75"/>
  <c r="Q164" i="75"/>
  <c r="Q166" i="75"/>
  <c r="Q167" i="75"/>
  <c r="Q122" i="75"/>
  <c r="Q123" i="75"/>
  <c r="Q124" i="75"/>
  <c r="Q125" i="75"/>
  <c r="Q137" i="75" s="1"/>
  <c r="Q126" i="75"/>
  <c r="Q127" i="75"/>
  <c r="Q128" i="75"/>
  <c r="Q129" i="75"/>
  <c r="Q131" i="75"/>
  <c r="Q132" i="75"/>
  <c r="Q113" i="75"/>
  <c r="Q114" i="75"/>
  <c r="Q115" i="75"/>
  <c r="Q116" i="75"/>
  <c r="Q117" i="75"/>
  <c r="Q118" i="75"/>
  <c r="Q120" i="75"/>
  <c r="Q121" i="75"/>
  <c r="Q90" i="75"/>
  <c r="Q91" i="75"/>
  <c r="Q92" i="75"/>
  <c r="Q93" i="75"/>
  <c r="Q94" i="75"/>
  <c r="Q95" i="75"/>
  <c r="Q97" i="75"/>
  <c r="Q98" i="75"/>
  <c r="Q30" i="75"/>
  <c r="Q31" i="75"/>
  <c r="Q32" i="75"/>
  <c r="Q33" i="75"/>
  <c r="Q34" i="75"/>
  <c r="Q35" i="75"/>
  <c r="Q36" i="75"/>
  <c r="Q37" i="75"/>
  <c r="Q39" i="75"/>
  <c r="Q40" i="75"/>
  <c r="Q7" i="75"/>
  <c r="Q8" i="75"/>
  <c r="Q54" i="75" s="1"/>
  <c r="Q9" i="75"/>
  <c r="Q21" i="75" s="1"/>
  <c r="Q10" i="75"/>
  <c r="Q22" i="75" s="1"/>
  <c r="Q11" i="75"/>
  <c r="Q12" i="75"/>
  <c r="Q13" i="75"/>
  <c r="Q14" i="75"/>
  <c r="Q16" i="75"/>
  <c r="Q17" i="75"/>
  <c r="AJ6" i="78"/>
  <c r="AI6" i="78"/>
  <c r="AH6" i="78"/>
  <c r="Q136" i="75" l="1"/>
  <c r="Q143" i="75"/>
  <c r="Q26" i="75"/>
  <c r="Q25" i="75"/>
  <c r="Q141" i="75"/>
  <c r="Q51" i="75"/>
  <c r="Q46" i="75"/>
  <c r="Q144" i="75"/>
  <c r="Q139" i="75"/>
  <c r="Q138" i="75"/>
  <c r="Q63" i="75"/>
  <c r="Q58" i="75"/>
  <c r="Q49" i="75"/>
  <c r="Q62" i="75"/>
  <c r="Q57" i="75"/>
  <c r="Q53" i="75"/>
  <c r="Q140" i="75"/>
  <c r="Q52" i="75"/>
  <c r="Q47" i="75"/>
  <c r="Q44" i="75"/>
  <c r="Q45" i="75"/>
  <c r="Q29" i="75"/>
  <c r="Q24" i="75"/>
  <c r="Q28" i="75"/>
  <c r="Q23" i="75"/>
  <c r="Q60" i="75"/>
  <c r="Q56" i="75"/>
  <c r="Q48" i="75"/>
  <c r="Q59" i="75"/>
  <c r="Q55" i="75"/>
  <c r="Q75" i="75" l="1"/>
  <c r="Q68" i="75"/>
  <c r="Q69" i="75"/>
  <c r="Q67" i="75"/>
  <c r="Q72" i="75"/>
  <c r="Q71" i="75"/>
  <c r="Q74" i="75"/>
  <c r="Q70" i="75"/>
  <c r="A28" i="83"/>
  <c r="A20" i="83"/>
  <c r="B34" i="77" l="1"/>
  <c r="B39" i="77"/>
  <c r="B40" i="77"/>
  <c r="B41" i="77"/>
  <c r="B40" i="76"/>
  <c r="B38" i="76"/>
  <c r="B34" i="76"/>
  <c r="B27" i="76"/>
  <c r="B41" i="58" l="1"/>
  <c r="B40" i="58"/>
  <c r="B39" i="58"/>
  <c r="B34" i="58"/>
  <c r="E41" i="58"/>
  <c r="E39" i="58"/>
  <c r="E40" i="58"/>
  <c r="E34" i="58"/>
  <c r="I34" i="58"/>
  <c r="I39" i="58"/>
  <c r="I40" i="58"/>
  <c r="I41" i="58"/>
  <c r="CI23" i="63" l="1"/>
  <c r="CI21" i="63"/>
  <c r="CI19" i="63"/>
  <c r="CI17" i="63"/>
  <c r="CI15" i="63"/>
  <c r="CI13" i="63"/>
  <c r="CI11" i="63"/>
  <c r="CI8" i="63"/>
  <c r="BU23" i="63"/>
  <c r="BU21" i="63"/>
  <c r="BU19" i="63"/>
  <c r="BU17" i="63"/>
  <c r="BU15" i="63"/>
  <c r="BU13" i="63"/>
  <c r="BU11" i="63"/>
  <c r="BU8" i="63"/>
  <c r="BG23" i="63"/>
  <c r="BG21" i="63"/>
  <c r="BG19" i="63"/>
  <c r="BH19" i="63"/>
  <c r="BI19" i="63"/>
  <c r="BJ19" i="63"/>
  <c r="BK19" i="63"/>
  <c r="BL19" i="63"/>
  <c r="BM19" i="63"/>
  <c r="BG17" i="63"/>
  <c r="BG15" i="63"/>
  <c r="BG13" i="63"/>
  <c r="BG11" i="63"/>
  <c r="BH11" i="63"/>
  <c r="BI11" i="63"/>
  <c r="BJ11" i="63"/>
  <c r="BK11" i="63"/>
  <c r="BL11" i="63"/>
  <c r="BM11" i="63"/>
  <c r="BG8" i="63"/>
  <c r="AS23" i="63"/>
  <c r="AS21" i="63"/>
  <c r="AS19" i="63"/>
  <c r="AS17" i="63"/>
  <c r="AT17" i="63"/>
  <c r="AU17" i="63"/>
  <c r="AV17" i="63"/>
  <c r="AW17" i="63"/>
  <c r="AX17" i="63"/>
  <c r="AY17" i="63"/>
  <c r="AS15" i="63"/>
  <c r="AS13" i="63"/>
  <c r="AT13" i="63"/>
  <c r="AU13" i="63"/>
  <c r="AV13" i="63"/>
  <c r="AW13" i="63"/>
  <c r="AX13" i="63"/>
  <c r="AY13" i="63"/>
  <c r="AS11" i="63"/>
  <c r="AS8" i="63"/>
  <c r="AE23" i="63"/>
  <c r="AF23" i="63"/>
  <c r="AG23" i="63"/>
  <c r="AH23" i="63"/>
  <c r="AI23" i="63"/>
  <c r="AJ23" i="63"/>
  <c r="AK23" i="63"/>
  <c r="AE21" i="63"/>
  <c r="AE19" i="63"/>
  <c r="AE17" i="63"/>
  <c r="AE15" i="63"/>
  <c r="AE13" i="63"/>
  <c r="AE11" i="63"/>
  <c r="AF11" i="63"/>
  <c r="AG11" i="63"/>
  <c r="AH11" i="63"/>
  <c r="AI11" i="63"/>
  <c r="AJ11" i="63"/>
  <c r="AK11" i="63"/>
  <c r="AE8" i="63"/>
  <c r="CI23" i="62"/>
  <c r="CI21" i="62"/>
  <c r="CI19" i="62"/>
  <c r="CI17" i="62"/>
  <c r="CI15" i="62"/>
  <c r="CI13" i="62"/>
  <c r="CI11" i="62"/>
  <c r="CI8" i="62"/>
  <c r="BU23" i="62"/>
  <c r="BU21" i="62"/>
  <c r="BV21" i="62"/>
  <c r="BW21" i="62"/>
  <c r="BX21" i="62"/>
  <c r="BY21" i="62"/>
  <c r="BZ21" i="62"/>
  <c r="CA21" i="62"/>
  <c r="BU19" i="62"/>
  <c r="BU17" i="62"/>
  <c r="BU15" i="62"/>
  <c r="BU13" i="62"/>
  <c r="BV13" i="62"/>
  <c r="BW13" i="62"/>
  <c r="BX13" i="62"/>
  <c r="BY13" i="62"/>
  <c r="BZ13" i="62"/>
  <c r="CA13" i="62"/>
  <c r="BU11" i="62"/>
  <c r="BU8" i="62"/>
  <c r="BG23" i="62"/>
  <c r="BG21" i="62"/>
  <c r="BG19" i="62"/>
  <c r="BG17" i="62"/>
  <c r="BG15" i="62"/>
  <c r="BG13" i="62"/>
  <c r="BG11" i="62"/>
  <c r="BG8" i="62"/>
  <c r="AS23" i="62"/>
  <c r="AS21" i="62"/>
  <c r="AS19" i="62"/>
  <c r="AS17" i="62"/>
  <c r="AS15" i="62"/>
  <c r="AS13" i="62"/>
  <c r="AS11" i="62"/>
  <c r="AS8" i="62"/>
  <c r="AE23" i="62"/>
  <c r="AF23" i="62"/>
  <c r="AG23" i="62"/>
  <c r="AH23" i="62"/>
  <c r="AI23" i="62"/>
  <c r="AJ23" i="62"/>
  <c r="AK23" i="62"/>
  <c r="AE21" i="62"/>
  <c r="AE19" i="62"/>
  <c r="AF19" i="62"/>
  <c r="AG19" i="62"/>
  <c r="AH19" i="62"/>
  <c r="AI19" i="62"/>
  <c r="AJ19" i="62"/>
  <c r="AK19" i="62"/>
  <c r="AE17" i="62"/>
  <c r="AE15" i="62"/>
  <c r="AE13" i="62"/>
  <c r="AE11" i="62"/>
  <c r="AE8" i="62"/>
  <c r="V18" i="69" l="1"/>
  <c r="V18" i="65"/>
  <c r="CH7" i="63" l="1"/>
  <c r="BT7" i="63"/>
  <c r="BF7" i="63"/>
  <c r="AR7" i="63"/>
  <c r="AD7" i="63"/>
  <c r="E6" i="58" l="1"/>
  <c r="F40" i="58" l="1"/>
  <c r="F39" i="58"/>
  <c r="F41" i="58"/>
  <c r="F34" i="58"/>
  <c r="B17" i="72"/>
  <c r="B16" i="72"/>
  <c r="AF32" i="78" l="1"/>
  <c r="A191" i="75" l="1"/>
  <c r="A195" i="75"/>
  <c r="AF12" i="78" l="1"/>
  <c r="AG28" i="78"/>
  <c r="AG27" i="78"/>
  <c r="AG26" i="78"/>
  <c r="AG25" i="78"/>
  <c r="AG24" i="78"/>
  <c r="AF22" i="78"/>
  <c r="AE22" i="78"/>
  <c r="AG21" i="78"/>
  <c r="AF20" i="78"/>
  <c r="AG17" i="78"/>
  <c r="AF37" i="78"/>
  <c r="AE37" i="78"/>
  <c r="AF36" i="78"/>
  <c r="AG35" i="78"/>
  <c r="AF34" i="78"/>
  <c r="AE34" i="78"/>
  <c r="AE32" i="78"/>
  <c r="AG32" i="78" s="1"/>
  <c r="AF48" i="78"/>
  <c r="AE48" i="78"/>
  <c r="AG47" i="78"/>
  <c r="AG46" i="78"/>
  <c r="AG45" i="78"/>
  <c r="AG44" i="78"/>
  <c r="AG43" i="78"/>
  <c r="AG41" i="78"/>
  <c r="AB57" i="78"/>
  <c r="AF57" i="78"/>
  <c r="AF38" i="78" s="1"/>
  <c r="AE57" i="78"/>
  <c r="AG56" i="78"/>
  <c r="AG55" i="78"/>
  <c r="AG54" i="78"/>
  <c r="AG53" i="78"/>
  <c r="AG52" i="78"/>
  <c r="AG50" i="78"/>
  <c r="AG34" i="78" l="1"/>
  <c r="AG37" i="78"/>
  <c r="AE38" i="78"/>
  <c r="AG38" i="78" s="1"/>
  <c r="AG36" i="78"/>
  <c r="AE12" i="78"/>
  <c r="AG12" i="78" s="1"/>
  <c r="AE10" i="78"/>
  <c r="AE33" i="78"/>
  <c r="AE31" i="78" s="1"/>
  <c r="AF10" i="78"/>
  <c r="AF33" i="78"/>
  <c r="AF31" i="78" s="1"/>
  <c r="AG22" i="78"/>
  <c r="AF19" i="78"/>
  <c r="AF16" i="78" s="1"/>
  <c r="AF9" i="78" s="1"/>
  <c r="AE19" i="78"/>
  <c r="AG20" i="78"/>
  <c r="AG48" i="78"/>
  <c r="AG57" i="78"/>
  <c r="U34" i="70"/>
  <c r="V34" i="70"/>
  <c r="AF13" i="78" l="1"/>
  <c r="AG10" i="78"/>
  <c r="AG31" i="78"/>
  <c r="AG33" i="78"/>
  <c r="AG19" i="78"/>
  <c r="AE16" i="78"/>
  <c r="AE9" i="78" s="1"/>
  <c r="V35" i="70"/>
  <c r="V24" i="70"/>
  <c r="V13" i="70"/>
  <c r="AF14" i="78" l="1"/>
  <c r="AG16" i="78"/>
  <c r="V37" i="67"/>
  <c r="V35" i="67"/>
  <c r="V24" i="67"/>
  <c r="V13" i="67"/>
  <c r="V21" i="69"/>
  <c r="V20" i="69"/>
  <c r="V19" i="69"/>
  <c r="U15" i="69"/>
  <c r="V15" i="69"/>
  <c r="U14" i="69"/>
  <c r="V14" i="69"/>
  <c r="U13" i="69"/>
  <c r="V13" i="69"/>
  <c r="V16" i="69"/>
  <c r="V23" i="66"/>
  <c r="V22" i="66"/>
  <c r="V21" i="66"/>
  <c r="V20" i="66"/>
  <c r="V16" i="66"/>
  <c r="V15" i="66"/>
  <c r="V14" i="66"/>
  <c r="V17" i="66"/>
  <c r="V13" i="66" l="1"/>
  <c r="V12" i="69"/>
  <c r="AE13" i="78"/>
  <c r="AG13" i="78" s="1"/>
  <c r="AE14" i="78"/>
  <c r="AG14" i="78" s="1"/>
  <c r="AG9" i="78"/>
  <c r="U20" i="65"/>
  <c r="V34" i="65"/>
  <c r="V33" i="65"/>
  <c r="V32" i="65"/>
  <c r="V31" i="65"/>
  <c r="V30" i="65"/>
  <c r="V29" i="65"/>
  <c r="V28" i="65"/>
  <c r="V27" i="65"/>
  <c r="V24" i="65"/>
  <c r="V23" i="65"/>
  <c r="V22" i="65"/>
  <c r="V21" i="65"/>
  <c r="V20" i="65"/>
  <c r="V19" i="65"/>
  <c r="V15" i="65"/>
  <c r="V36" i="64"/>
  <c r="V35" i="64"/>
  <c r="V34" i="64"/>
  <c r="V33" i="64"/>
  <c r="V32" i="64"/>
  <c r="V31" i="64"/>
  <c r="V30" i="64"/>
  <c r="V29" i="64"/>
  <c r="V25" i="64"/>
  <c r="V24" i="64"/>
  <c r="V23" i="64"/>
  <c r="V22" i="64"/>
  <c r="V21" i="64"/>
  <c r="V20" i="64"/>
  <c r="V19" i="64"/>
  <c r="V15" i="64"/>
  <c r="W37" i="64" s="1"/>
  <c r="V25" i="65" l="1"/>
  <c r="V17" i="65" s="1"/>
  <c r="W35" i="65"/>
  <c r="V26" i="64"/>
  <c r="A19" i="83"/>
  <c r="P7" i="63" l="1"/>
  <c r="CH7" i="62"/>
  <c r="AD7" i="62"/>
  <c r="P7" i="62"/>
  <c r="B37" i="77" l="1"/>
  <c r="B36" i="77"/>
  <c r="B31" i="76" l="1"/>
  <c r="AG6" i="78" l="1"/>
  <c r="AF6" i="78"/>
  <c r="AE6" i="78"/>
  <c r="P182" i="75"/>
  <c r="P183" i="75"/>
  <c r="P184" i="75"/>
  <c r="P185" i="75"/>
  <c r="P186" i="75"/>
  <c r="P187" i="75"/>
  <c r="P189" i="75"/>
  <c r="P190" i="75"/>
  <c r="P159" i="75"/>
  <c r="P160" i="75"/>
  <c r="P161" i="75"/>
  <c r="P162" i="75"/>
  <c r="P163" i="75"/>
  <c r="P164" i="75"/>
  <c r="P166" i="75"/>
  <c r="P167" i="75"/>
  <c r="P122" i="75"/>
  <c r="P123" i="75"/>
  <c r="P124" i="75"/>
  <c r="P125" i="75"/>
  <c r="P126" i="75"/>
  <c r="P127" i="75"/>
  <c r="P128" i="75"/>
  <c r="P129" i="75"/>
  <c r="P131" i="75"/>
  <c r="P132" i="75"/>
  <c r="P113" i="75"/>
  <c r="P114" i="75"/>
  <c r="P115" i="75"/>
  <c r="P116" i="75"/>
  <c r="P117" i="75"/>
  <c r="P118" i="75"/>
  <c r="P120" i="75"/>
  <c r="P121" i="75"/>
  <c r="P90" i="75"/>
  <c r="P91" i="75"/>
  <c r="P92" i="75"/>
  <c r="P93" i="75"/>
  <c r="P94" i="75"/>
  <c r="P95" i="75"/>
  <c r="P97" i="75"/>
  <c r="P98" i="75"/>
  <c r="P30" i="75"/>
  <c r="P31" i="75"/>
  <c r="P32" i="75"/>
  <c r="P33" i="75"/>
  <c r="P34" i="75"/>
  <c r="P35" i="75"/>
  <c r="P36" i="75"/>
  <c r="P37" i="75"/>
  <c r="P39" i="75"/>
  <c r="P40" i="75"/>
  <c r="P7" i="75"/>
  <c r="P8" i="75"/>
  <c r="P9" i="75"/>
  <c r="P10" i="75"/>
  <c r="P11" i="75"/>
  <c r="P57" i="75" s="1"/>
  <c r="P12" i="75"/>
  <c r="P13" i="75"/>
  <c r="P14" i="75"/>
  <c r="P16" i="75"/>
  <c r="P62" i="75" s="1"/>
  <c r="P17" i="75"/>
  <c r="AR23" i="63"/>
  <c r="AR21" i="63"/>
  <c r="AR19" i="63"/>
  <c r="AR17" i="63"/>
  <c r="AR15" i="63"/>
  <c r="AR13" i="63"/>
  <c r="AR11" i="63"/>
  <c r="AR8" i="63"/>
  <c r="BT23" i="63"/>
  <c r="BT21" i="63"/>
  <c r="BT19" i="63"/>
  <c r="BT17" i="63"/>
  <c r="BT15" i="63"/>
  <c r="BT13" i="63"/>
  <c r="BT11" i="63"/>
  <c r="BT8" i="63"/>
  <c r="BF23" i="63"/>
  <c r="BF21" i="63"/>
  <c r="BF19" i="63"/>
  <c r="BF17" i="63"/>
  <c r="BF15" i="63"/>
  <c r="BF13" i="63"/>
  <c r="BF11" i="63"/>
  <c r="BF8" i="63"/>
  <c r="AD23" i="63"/>
  <c r="AD21" i="63"/>
  <c r="AD19" i="63"/>
  <c r="AD17" i="63"/>
  <c r="AD15" i="63"/>
  <c r="AD13" i="63"/>
  <c r="AD11" i="63"/>
  <c r="AD8" i="63"/>
  <c r="CH23" i="63"/>
  <c r="CH21" i="63"/>
  <c r="CH19" i="63"/>
  <c r="CH17" i="63"/>
  <c r="CH15" i="63"/>
  <c r="CH13" i="63"/>
  <c r="CH11" i="63"/>
  <c r="CH8" i="63"/>
  <c r="AR23" i="62"/>
  <c r="AR21" i="62"/>
  <c r="AR19" i="62"/>
  <c r="AR17" i="62"/>
  <c r="AR15" i="62"/>
  <c r="AR13" i="62"/>
  <c r="AR11" i="62"/>
  <c r="AR8" i="62"/>
  <c r="BT23" i="62"/>
  <c r="BT21" i="62"/>
  <c r="BT19" i="62"/>
  <c r="BT17" i="62"/>
  <c r="BT15" i="62"/>
  <c r="BT13" i="62"/>
  <c r="BT11" i="62"/>
  <c r="BT8" i="62"/>
  <c r="BF23" i="62"/>
  <c r="BF21" i="62"/>
  <c r="BF19" i="62"/>
  <c r="BF17" i="62"/>
  <c r="BF15" i="62"/>
  <c r="BF13" i="62"/>
  <c r="BF11" i="62"/>
  <c r="BF8" i="62"/>
  <c r="AD23" i="62"/>
  <c r="AD21" i="62"/>
  <c r="AD19" i="62"/>
  <c r="AD17" i="62"/>
  <c r="AD15" i="62"/>
  <c r="AD13" i="62"/>
  <c r="AD11" i="62"/>
  <c r="AD8" i="62"/>
  <c r="CH23" i="62"/>
  <c r="CH21" i="62"/>
  <c r="CH19" i="62"/>
  <c r="CH17" i="62"/>
  <c r="CH15" i="62"/>
  <c r="CH13" i="62"/>
  <c r="CH11" i="62"/>
  <c r="CH8" i="62"/>
  <c r="P29" i="75" l="1"/>
  <c r="P54" i="75"/>
  <c r="P60" i="75"/>
  <c r="P56" i="75"/>
  <c r="P63" i="75"/>
  <c r="P143" i="75"/>
  <c r="P138" i="75"/>
  <c r="P25" i="75"/>
  <c r="P47" i="75"/>
  <c r="P51" i="75"/>
  <c r="P46" i="75"/>
  <c r="P49" i="75"/>
  <c r="P45" i="75"/>
  <c r="P48" i="75"/>
  <c r="P44" i="75"/>
  <c r="P52" i="75"/>
  <c r="P144" i="75"/>
  <c r="P21" i="75"/>
  <c r="P24" i="75"/>
  <c r="P141" i="75"/>
  <c r="P137" i="75"/>
  <c r="P28" i="75"/>
  <c r="P23" i="75"/>
  <c r="P139" i="75"/>
  <c r="P59" i="75"/>
  <c r="P55" i="75"/>
  <c r="P140" i="75"/>
  <c r="P136" i="75"/>
  <c r="P26" i="75"/>
  <c r="P22" i="75"/>
  <c r="P58" i="75"/>
  <c r="P53" i="75"/>
  <c r="B23" i="72"/>
  <c r="P75" i="75" l="1"/>
  <c r="P70" i="75"/>
  <c r="P72" i="75"/>
  <c r="P68" i="75"/>
  <c r="P67" i="75"/>
  <c r="P69" i="75"/>
  <c r="P71" i="75"/>
  <c r="P74" i="75"/>
  <c r="B19" i="72"/>
  <c r="A24" i="79" l="1"/>
  <c r="A33" i="83"/>
  <c r="A32" i="83"/>
  <c r="A53" i="82"/>
  <c r="A52" i="82"/>
  <c r="A61" i="81"/>
  <c r="A60" i="81"/>
  <c r="A61" i="80"/>
  <c r="A60" i="80"/>
  <c r="B6" i="77"/>
  <c r="B6" i="76"/>
  <c r="A14" i="83" l="1"/>
  <c r="A13" i="83"/>
  <c r="A15" i="83"/>
  <c r="A12" i="83"/>
  <c r="A17" i="83"/>
  <c r="A25" i="83"/>
  <c r="A21" i="83"/>
  <c r="A26" i="83"/>
  <c r="A16" i="83"/>
  <c r="A18" i="83"/>
  <c r="A27" i="83"/>
  <c r="A30" i="83"/>
  <c r="A23" i="83"/>
  <c r="A22" i="83"/>
  <c r="A29" i="83"/>
  <c r="A24" i="83"/>
  <c r="A31" i="83"/>
  <c r="A11" i="83"/>
  <c r="A10" i="83"/>
  <c r="A9" i="83"/>
  <c r="A8" i="83"/>
  <c r="A7" i="83"/>
  <c r="A4" i="83"/>
  <c r="A23" i="79"/>
  <c r="A20" i="79"/>
  <c r="A19" i="79"/>
  <c r="A18" i="79"/>
  <c r="A17" i="79"/>
  <c r="A16" i="79"/>
  <c r="A15" i="79"/>
  <c r="A14" i="79"/>
  <c r="A13" i="79"/>
  <c r="A12" i="79"/>
  <c r="A11" i="79"/>
  <c r="A10" i="79"/>
  <c r="A9" i="79"/>
  <c r="A8" i="79"/>
  <c r="A7" i="79"/>
  <c r="A5" i="79"/>
  <c r="A4" i="79"/>
  <c r="A1" i="79"/>
  <c r="B21" i="72"/>
  <c r="B20" i="72"/>
  <c r="A2" i="83"/>
  <c r="A12" i="82" l="1"/>
  <c r="A13" i="82"/>
  <c r="A15" i="82"/>
  <c r="A16" i="82"/>
  <c r="A14" i="82"/>
  <c r="A17" i="82"/>
  <c r="A21" i="82"/>
  <c r="A18" i="82"/>
  <c r="A22" i="82"/>
  <c r="A19" i="82"/>
  <c r="A23" i="82"/>
  <c r="A24" i="82"/>
  <c r="A26" i="82"/>
  <c r="A20" i="82"/>
  <c r="A25" i="82"/>
  <c r="A27" i="82"/>
  <c r="A30" i="82"/>
  <c r="A28" i="82"/>
  <c r="A35" i="82"/>
  <c r="A32" i="82"/>
  <c r="A33" i="82"/>
  <c r="A34" i="82"/>
  <c r="A31" i="82"/>
  <c r="A29" i="82"/>
  <c r="A45" i="82"/>
  <c r="A37" i="82"/>
  <c r="A41" i="82"/>
  <c r="A43" i="82"/>
  <c r="A38" i="82"/>
  <c r="A42" i="82"/>
  <c r="A40" i="82"/>
  <c r="A39" i="82"/>
  <c r="A44" i="82"/>
  <c r="A47" i="82"/>
  <c r="A36" i="82"/>
  <c r="A46" i="82"/>
  <c r="A49" i="82"/>
  <c r="A48" i="82"/>
  <c r="A50" i="82"/>
  <c r="A51" i="82"/>
  <c r="A11" i="82"/>
  <c r="A10" i="82"/>
  <c r="A9" i="82"/>
  <c r="A8" i="82"/>
  <c r="A7" i="82"/>
  <c r="A4" i="82" l="1"/>
  <c r="A2" i="82"/>
  <c r="A53" i="81" l="1"/>
  <c r="A9" i="81"/>
  <c r="A10" i="81"/>
  <c r="A11" i="81"/>
  <c r="A12" i="81"/>
  <c r="A13" i="81"/>
  <c r="A14" i="81"/>
  <c r="A15" i="81"/>
  <c r="A16" i="81"/>
  <c r="A17" i="81"/>
  <c r="A18" i="81"/>
  <c r="A19" i="81"/>
  <c r="A20" i="81"/>
  <c r="A21" i="81"/>
  <c r="A22" i="81"/>
  <c r="A23" i="81"/>
  <c r="A24" i="81"/>
  <c r="A25" i="81"/>
  <c r="A26" i="81"/>
  <c r="A27" i="81"/>
  <c r="A28" i="81"/>
  <c r="A29" i="81"/>
  <c r="A30" i="81"/>
  <c r="A31" i="81"/>
  <c r="A32" i="81"/>
  <c r="A33" i="81"/>
  <c r="A34" i="81"/>
  <c r="A35" i="81"/>
  <c r="A36" i="81"/>
  <c r="A37" i="81"/>
  <c r="A38" i="81"/>
  <c r="A39" i="81"/>
  <c r="A40" i="81"/>
  <c r="A41" i="81"/>
  <c r="A42" i="81"/>
  <c r="A43" i="81"/>
  <c r="A44" i="81"/>
  <c r="A45" i="81"/>
  <c r="A46" i="81"/>
  <c r="A47" i="81"/>
  <c r="A48" i="81"/>
  <c r="A49" i="81"/>
  <c r="A50" i="81"/>
  <c r="A51" i="81"/>
  <c r="A52" i="81"/>
  <c r="A54" i="81"/>
  <c r="A55" i="81"/>
  <c r="A56" i="81"/>
  <c r="A57" i="81"/>
  <c r="A58" i="81"/>
  <c r="A59" i="81"/>
  <c r="A8" i="81"/>
  <c r="A5" i="81"/>
  <c r="A4" i="81"/>
  <c r="A3" i="81"/>
  <c r="A2" i="81"/>
  <c r="A17" i="80"/>
  <c r="A18" i="80"/>
  <c r="A19" i="80"/>
  <c r="A9" i="80"/>
  <c r="A10" i="80"/>
  <c r="A11" i="80"/>
  <c r="A12" i="80"/>
  <c r="A13" i="80"/>
  <c r="A14" i="80"/>
  <c r="A15" i="80"/>
  <c r="A16" i="80"/>
  <c r="A20" i="80"/>
  <c r="A21" i="80"/>
  <c r="A22" i="80"/>
  <c r="A23" i="80"/>
  <c r="A24" i="80"/>
  <c r="A25" i="80"/>
  <c r="A26" i="80"/>
  <c r="A27" i="80"/>
  <c r="A28" i="80"/>
  <c r="A29" i="80"/>
  <c r="A30" i="80"/>
  <c r="A31" i="80"/>
  <c r="A32" i="80"/>
  <c r="A33" i="80"/>
  <c r="A34" i="80"/>
  <c r="A35" i="80"/>
  <c r="A36" i="80"/>
  <c r="A37" i="80"/>
  <c r="A38" i="80"/>
  <c r="A39" i="80"/>
  <c r="A40" i="80"/>
  <c r="A41" i="80"/>
  <c r="A42" i="80"/>
  <c r="A43" i="80"/>
  <c r="A44" i="80"/>
  <c r="A45" i="80"/>
  <c r="A46" i="80"/>
  <c r="A47" i="80"/>
  <c r="A48" i="80"/>
  <c r="A49" i="80"/>
  <c r="A50" i="80"/>
  <c r="A51" i="80"/>
  <c r="A52" i="80"/>
  <c r="A53" i="80"/>
  <c r="A54" i="80"/>
  <c r="A55" i="80"/>
  <c r="A56" i="80"/>
  <c r="A57" i="80"/>
  <c r="A58" i="80"/>
  <c r="A59" i="80"/>
  <c r="A8" i="80"/>
  <c r="A5" i="80"/>
  <c r="A4" i="80"/>
  <c r="A3" i="80"/>
  <c r="A2" i="80"/>
  <c r="A2" i="78"/>
  <c r="A3" i="79"/>
  <c r="A1" i="83" l="1"/>
  <c r="A1" i="82"/>
  <c r="A1" i="81"/>
  <c r="A1" i="80" l="1"/>
  <c r="O51" i="82" l="1"/>
  <c r="N51" i="82"/>
  <c r="M51" i="82"/>
  <c r="L51" i="82"/>
  <c r="K51" i="82"/>
  <c r="J51" i="82"/>
  <c r="I51" i="82"/>
  <c r="H51" i="82"/>
  <c r="G51" i="82"/>
  <c r="F51" i="82"/>
  <c r="E51" i="82"/>
  <c r="D51" i="82"/>
  <c r="T16" i="79" l="1"/>
  <c r="S16" i="79"/>
  <c r="R16" i="79"/>
  <c r="Q16" i="79"/>
  <c r="P16" i="79"/>
  <c r="O16" i="79"/>
  <c r="N16" i="79"/>
  <c r="M16" i="79"/>
  <c r="L16" i="79"/>
  <c r="K16" i="79"/>
  <c r="J16" i="79"/>
  <c r="I16" i="79"/>
  <c r="H16" i="79"/>
  <c r="G16" i="79"/>
  <c r="F16" i="79"/>
  <c r="E16" i="79"/>
  <c r="D16" i="79"/>
  <c r="T11" i="79"/>
  <c r="S11" i="79"/>
  <c r="R11" i="79"/>
  <c r="Q11" i="79"/>
  <c r="P11" i="79"/>
  <c r="O11" i="79"/>
  <c r="N11" i="79"/>
  <c r="M11" i="79"/>
  <c r="L11" i="79"/>
  <c r="K11" i="79"/>
  <c r="J11" i="79"/>
  <c r="I11" i="79"/>
  <c r="H11" i="79"/>
  <c r="G11" i="79"/>
  <c r="F11" i="79"/>
  <c r="E11" i="79"/>
  <c r="D11" i="79"/>
  <c r="B18" i="72" l="1"/>
  <c r="B15" i="72"/>
  <c r="B14" i="72"/>
  <c r="B13" i="72"/>
  <c r="AB48" i="78" l="1"/>
  <c r="AB38" i="78" s="1"/>
  <c r="AC48" i="78"/>
  <c r="AD47" i="78"/>
  <c r="AD46" i="78"/>
  <c r="AD45" i="78"/>
  <c r="AD44" i="78"/>
  <c r="AD43" i="78"/>
  <c r="AD41" i="78"/>
  <c r="AC37" i="78"/>
  <c r="AB37" i="78"/>
  <c r="AC36" i="78"/>
  <c r="AB36" i="78"/>
  <c r="AD35" i="78"/>
  <c r="AC34" i="78"/>
  <c r="AB34" i="78"/>
  <c r="AC32" i="78"/>
  <c r="AB32" i="78"/>
  <c r="AD48" i="78" l="1"/>
  <c r="AD34" i="78"/>
  <c r="AB33" i="78"/>
  <c r="AB31" i="78" s="1"/>
  <c r="AD37" i="78"/>
  <c r="AD36" i="78"/>
  <c r="AD32" i="78"/>
  <c r="AC17" i="78" l="1"/>
  <c r="AB17" i="78"/>
  <c r="AB12" i="78" l="1"/>
  <c r="AB10" i="78"/>
  <c r="AC10" i="78"/>
  <c r="AC12" i="78"/>
  <c r="AD10" i="78" l="1"/>
  <c r="AD12" i="78"/>
  <c r="A47" i="77"/>
  <c r="A46" i="76"/>
  <c r="A45" i="58" l="1"/>
  <c r="A41" i="64" l="1"/>
  <c r="AD28" i="78" l="1"/>
  <c r="AD27" i="78"/>
  <c r="AD26" i="78"/>
  <c r="AD25" i="78"/>
  <c r="AD24" i="78"/>
  <c r="AC22" i="78"/>
  <c r="AB22" i="78"/>
  <c r="AB19" i="78" s="1"/>
  <c r="AD21" i="78"/>
  <c r="AC20" i="78"/>
  <c r="AD20" i="78" s="1"/>
  <c r="AD17" i="78"/>
  <c r="AC57" i="78"/>
  <c r="AC38" i="78" s="1"/>
  <c r="AD56" i="78"/>
  <c r="AD55" i="78"/>
  <c r="AD54" i="78"/>
  <c r="AD53" i="78"/>
  <c r="AD52" i="78"/>
  <c r="AD50" i="78"/>
  <c r="AC19" i="78" l="1"/>
  <c r="AC16" i="78" s="1"/>
  <c r="AD38" i="78"/>
  <c r="AC33" i="78"/>
  <c r="AD22" i="78"/>
  <c r="AD19" i="78"/>
  <c r="AD57" i="78"/>
  <c r="AB16" i="78"/>
  <c r="AB9" i="78" s="1"/>
  <c r="U35" i="70"/>
  <c r="U24" i="70"/>
  <c r="U13" i="70"/>
  <c r="U37" i="67"/>
  <c r="U35" i="67"/>
  <c r="U24" i="67"/>
  <c r="T13" i="67"/>
  <c r="U13" i="67"/>
  <c r="T21" i="69"/>
  <c r="U21" i="69"/>
  <c r="T20" i="69"/>
  <c r="U20" i="69"/>
  <c r="T19" i="69"/>
  <c r="U19" i="69"/>
  <c r="T18" i="69"/>
  <c r="U18" i="69"/>
  <c r="T15" i="69"/>
  <c r="T14" i="69"/>
  <c r="T13" i="69"/>
  <c r="U16" i="69"/>
  <c r="U12" i="69" s="1"/>
  <c r="T23" i="66"/>
  <c r="U23" i="66"/>
  <c r="T22" i="66"/>
  <c r="U22" i="66"/>
  <c r="T21" i="66"/>
  <c r="U21" i="66"/>
  <c r="T20" i="66"/>
  <c r="U20" i="66"/>
  <c r="T16" i="66"/>
  <c r="U16" i="66"/>
  <c r="T15" i="66"/>
  <c r="U15" i="66"/>
  <c r="T14" i="66"/>
  <c r="U14" i="66"/>
  <c r="U17" i="66"/>
  <c r="T17" i="66"/>
  <c r="T34" i="65"/>
  <c r="U34" i="65"/>
  <c r="T33" i="65"/>
  <c r="U33" i="65"/>
  <c r="T32" i="65"/>
  <c r="U32" i="65"/>
  <c r="T31" i="65"/>
  <c r="U31" i="65"/>
  <c r="T30" i="65"/>
  <c r="U30" i="65"/>
  <c r="T29" i="65"/>
  <c r="U29" i="65"/>
  <c r="T28" i="65"/>
  <c r="U28" i="65"/>
  <c r="U27" i="65"/>
  <c r="T24" i="65"/>
  <c r="U24" i="65"/>
  <c r="T23" i="65"/>
  <c r="U23" i="65"/>
  <c r="T22" i="65"/>
  <c r="U22" i="65"/>
  <c r="T21" i="65"/>
  <c r="U21" i="65"/>
  <c r="T20" i="65"/>
  <c r="T19" i="65"/>
  <c r="U19" i="65"/>
  <c r="T18" i="65"/>
  <c r="U18" i="65"/>
  <c r="U15" i="65"/>
  <c r="V35" i="65" s="1"/>
  <c r="T36" i="64"/>
  <c r="U36" i="64"/>
  <c r="T35" i="64"/>
  <c r="U35" i="64"/>
  <c r="T34" i="64"/>
  <c r="U34" i="64"/>
  <c r="T33" i="64"/>
  <c r="U33" i="64"/>
  <c r="T32" i="64"/>
  <c r="U32" i="64"/>
  <c r="T31" i="64"/>
  <c r="U31" i="64"/>
  <c r="T30" i="64"/>
  <c r="U30" i="64"/>
  <c r="U29" i="64"/>
  <c r="U21" i="64"/>
  <c r="T25" i="64"/>
  <c r="U25" i="64"/>
  <c r="T24" i="64"/>
  <c r="U24" i="64"/>
  <c r="T23" i="64"/>
  <c r="U23" i="64"/>
  <c r="T22" i="64"/>
  <c r="U22" i="64"/>
  <c r="T21" i="64"/>
  <c r="T20" i="64"/>
  <c r="U20" i="64"/>
  <c r="U19" i="64"/>
  <c r="U15" i="64"/>
  <c r="T13" i="66" l="1"/>
  <c r="AB13" i="78"/>
  <c r="AB14" i="78"/>
  <c r="U26" i="64"/>
  <c r="V37" i="64"/>
  <c r="AC31" i="78"/>
  <c r="AD33" i="78"/>
  <c r="U13" i="66"/>
  <c r="U25" i="65"/>
  <c r="U17" i="65" s="1"/>
  <c r="AD16" i="78"/>
  <c r="AD6" i="78"/>
  <c r="AC6" i="78"/>
  <c r="AB6" i="78"/>
  <c r="AC9" i="78" l="1"/>
  <c r="AD31" i="78"/>
  <c r="AC14" i="78" l="1"/>
  <c r="AD14" i="78" s="1"/>
  <c r="AC13" i="78"/>
  <c r="AD13" i="78" s="1"/>
  <c r="AD9" i="78"/>
  <c r="B35" i="77"/>
  <c r="B31" i="77"/>
  <c r="CG7" i="63" l="1"/>
  <c r="O7" i="63"/>
  <c r="CG7" i="62"/>
  <c r="O7" i="62"/>
  <c r="O77" i="75" l="1"/>
  <c r="B33" i="76" l="1"/>
  <c r="B30" i="76"/>
  <c r="B37" i="76"/>
  <c r="I38" i="58" l="1"/>
  <c r="E38" i="58"/>
  <c r="I19" i="58"/>
  <c r="E19" i="58"/>
  <c r="B38" i="58"/>
  <c r="B19" i="58"/>
  <c r="CG8" i="63" l="1"/>
  <c r="AQ7" i="63"/>
  <c r="BS7" i="63"/>
  <c r="BE7" i="63"/>
  <c r="AC7" i="63"/>
  <c r="AQ23" i="63"/>
  <c r="AQ21" i="63"/>
  <c r="AQ19" i="63"/>
  <c r="AQ17" i="63"/>
  <c r="AQ15" i="63"/>
  <c r="AQ13" i="63"/>
  <c r="AQ11" i="63"/>
  <c r="BS23" i="63"/>
  <c r="BS21" i="63"/>
  <c r="BS19" i="63"/>
  <c r="BS17" i="63"/>
  <c r="BS15" i="63"/>
  <c r="BS13" i="63"/>
  <c r="BS11" i="63"/>
  <c r="BE23" i="63"/>
  <c r="BE21" i="63"/>
  <c r="BE19" i="63"/>
  <c r="BE17" i="63"/>
  <c r="BE15" i="63"/>
  <c r="BE13" i="63"/>
  <c r="BE11" i="63"/>
  <c r="AC23" i="63"/>
  <c r="AC21" i="63"/>
  <c r="AC19" i="63"/>
  <c r="AC17" i="63"/>
  <c r="AC15" i="63"/>
  <c r="AC13" i="63"/>
  <c r="AC11" i="63"/>
  <c r="CG23" i="63"/>
  <c r="CG21" i="63"/>
  <c r="CG19" i="63"/>
  <c r="CG17" i="63"/>
  <c r="CG15" i="63"/>
  <c r="CG13" i="63"/>
  <c r="CG11" i="63"/>
  <c r="AQ7" i="62"/>
  <c r="BS7" i="62"/>
  <c r="BE7" i="62"/>
  <c r="AC7" i="62"/>
  <c r="BE8" i="63" l="1"/>
  <c r="BS8" i="63"/>
  <c r="AQ8" i="63"/>
  <c r="AC8" i="63"/>
  <c r="AQ23" i="62"/>
  <c r="AQ21" i="62"/>
  <c r="AQ19" i="62"/>
  <c r="AQ17" i="62"/>
  <c r="AQ15" i="62"/>
  <c r="AQ13" i="62"/>
  <c r="AQ11" i="62"/>
  <c r="AQ8" i="62"/>
  <c r="BS23" i="62"/>
  <c r="BS21" i="62"/>
  <c r="BS19" i="62"/>
  <c r="BS17" i="62"/>
  <c r="BS15" i="62"/>
  <c r="BS13" i="62"/>
  <c r="BS11" i="62"/>
  <c r="BS8" i="62"/>
  <c r="BE23" i="62"/>
  <c r="BE21" i="62"/>
  <c r="BE19" i="62"/>
  <c r="BE17" i="62"/>
  <c r="BE15" i="62"/>
  <c r="BE13" i="62"/>
  <c r="BE11" i="62"/>
  <c r="BE8" i="62"/>
  <c r="AC23" i="62"/>
  <c r="AC21" i="62"/>
  <c r="AC19" i="62"/>
  <c r="AC17" i="62"/>
  <c r="AC15" i="62"/>
  <c r="AC13" i="62"/>
  <c r="AC11" i="62"/>
  <c r="AC8" i="62"/>
  <c r="CG23" i="62"/>
  <c r="CG21" i="62"/>
  <c r="CG19" i="62"/>
  <c r="CG17" i="62"/>
  <c r="CG15" i="62"/>
  <c r="CG13" i="62"/>
  <c r="CG11" i="62"/>
  <c r="CG8" i="62"/>
  <c r="O125" i="75" l="1"/>
  <c r="O182" i="75"/>
  <c r="O183" i="75"/>
  <c r="O184" i="75"/>
  <c r="O185" i="75"/>
  <c r="O186" i="75"/>
  <c r="O187" i="75"/>
  <c r="O189" i="75"/>
  <c r="O190" i="75"/>
  <c r="O159" i="75"/>
  <c r="O160" i="75"/>
  <c r="O161" i="75"/>
  <c r="O162" i="75"/>
  <c r="O163" i="75"/>
  <c r="O164" i="75"/>
  <c r="O166" i="75"/>
  <c r="O167" i="75"/>
  <c r="O122" i="75"/>
  <c r="O123" i="75"/>
  <c r="O124" i="75"/>
  <c r="O126" i="75"/>
  <c r="O127" i="75"/>
  <c r="O128" i="75"/>
  <c r="O129" i="75"/>
  <c r="O131" i="75"/>
  <c r="O132" i="75"/>
  <c r="O113" i="75"/>
  <c r="O114" i="75"/>
  <c r="O115" i="75"/>
  <c r="O116" i="75"/>
  <c r="O117" i="75"/>
  <c r="O118" i="75"/>
  <c r="O120" i="75"/>
  <c r="O121" i="75"/>
  <c r="O90" i="75"/>
  <c r="O92" i="75"/>
  <c r="O93" i="75"/>
  <c r="O94" i="75"/>
  <c r="O95" i="75"/>
  <c r="O97" i="75"/>
  <c r="O98" i="75"/>
  <c r="O30" i="75"/>
  <c r="O31" i="75"/>
  <c r="O32" i="75"/>
  <c r="O33" i="75"/>
  <c r="O34" i="75"/>
  <c r="O35" i="75"/>
  <c r="O36" i="75"/>
  <c r="O37" i="75"/>
  <c r="O39" i="75"/>
  <c r="O40" i="75"/>
  <c r="O46" i="75" l="1"/>
  <c r="O51" i="75"/>
  <c r="O47" i="75"/>
  <c r="O45" i="75"/>
  <c r="O52" i="75"/>
  <c r="O48" i="75"/>
  <c r="O49" i="75"/>
  <c r="O44" i="75"/>
  <c r="O144" i="75"/>
  <c r="O137" i="75"/>
  <c r="O143" i="75"/>
  <c r="O138" i="75"/>
  <c r="O91" i="75"/>
  <c r="O141" i="75"/>
  <c r="O140" i="75"/>
  <c r="O136" i="75"/>
  <c r="O139" i="75"/>
  <c r="O7" i="75"/>
  <c r="O53" i="75" s="1"/>
  <c r="O8" i="75"/>
  <c r="O54" i="75" s="1"/>
  <c r="O9" i="75"/>
  <c r="O55" i="75" s="1"/>
  <c r="O10" i="75"/>
  <c r="O56" i="75" s="1"/>
  <c r="O11" i="75"/>
  <c r="O57" i="75" s="1"/>
  <c r="O12" i="75"/>
  <c r="O58" i="75" s="1"/>
  <c r="O13" i="75"/>
  <c r="O59" i="75" s="1"/>
  <c r="O14" i="75"/>
  <c r="O60" i="75" s="1"/>
  <c r="O16" i="75"/>
  <c r="O62" i="75" s="1"/>
  <c r="O17" i="75"/>
  <c r="O63" i="75" s="1"/>
  <c r="O72" i="75" l="1"/>
  <c r="O74" i="75"/>
  <c r="O71" i="75"/>
  <c r="O69" i="75"/>
  <c r="O67" i="75"/>
  <c r="O75" i="75"/>
  <c r="O70" i="75"/>
  <c r="O68" i="75"/>
  <c r="O29" i="75"/>
  <c r="O24" i="75"/>
  <c r="O28" i="75"/>
  <c r="O23" i="75"/>
  <c r="O26" i="75"/>
  <c r="O22" i="75"/>
  <c r="O25" i="75"/>
  <c r="O21" i="75"/>
  <c r="B42" i="77"/>
  <c r="B42" i="76"/>
  <c r="Z17" i="78" l="1"/>
  <c r="Y17" i="78"/>
  <c r="CF7" i="63" l="1"/>
  <c r="N7" i="63"/>
  <c r="CF7" i="62"/>
  <c r="N7" i="62"/>
  <c r="AP7" i="63" l="1"/>
  <c r="BR7" i="63"/>
  <c r="BD7" i="63"/>
  <c r="AB7" i="63"/>
  <c r="AP7" i="62"/>
  <c r="BR7" i="62"/>
  <c r="BD7" i="62"/>
  <c r="AB7" i="62"/>
  <c r="A71" i="78" l="1"/>
  <c r="A70" i="78"/>
  <c r="A69" i="78"/>
  <c r="A60" i="78"/>
  <c r="A59" i="78"/>
  <c r="A57" i="78"/>
  <c r="A56" i="78"/>
  <c r="A55" i="78"/>
  <c r="A54" i="78"/>
  <c r="A53" i="78"/>
  <c r="A52" i="78"/>
  <c r="A51" i="78"/>
  <c r="A50" i="78"/>
  <c r="A48" i="78"/>
  <c r="A47" i="78"/>
  <c r="A46" i="78"/>
  <c r="A45" i="78"/>
  <c r="A44" i="78"/>
  <c r="A43" i="78"/>
  <c r="A42" i="78"/>
  <c r="A41" i="78"/>
  <c r="A40" i="78"/>
  <c r="A38" i="78"/>
  <c r="A37" i="78"/>
  <c r="A36" i="78"/>
  <c r="A35" i="78"/>
  <c r="A34" i="78"/>
  <c r="A33" i="78"/>
  <c r="A32" i="78"/>
  <c r="A31" i="78"/>
  <c r="A30" i="78"/>
  <c r="A28" i="78"/>
  <c r="A27" i="78"/>
  <c r="A26" i="78"/>
  <c r="A25" i="78"/>
  <c r="A24" i="78"/>
  <c r="A23" i="78"/>
  <c r="A22" i="78"/>
  <c r="A21" i="78"/>
  <c r="A20" i="78"/>
  <c r="A19" i="78"/>
  <c r="A17" i="78"/>
  <c r="A16" i="78"/>
  <c r="A15" i="78"/>
  <c r="A14" i="78"/>
  <c r="A13" i="78"/>
  <c r="A12" i="78"/>
  <c r="A10" i="78"/>
  <c r="A7" i="78"/>
  <c r="AA6" i="78"/>
  <c r="Z6" i="78"/>
  <c r="Y6" i="78"/>
  <c r="X6" i="78"/>
  <c r="W6" i="78"/>
  <c r="V6" i="78"/>
  <c r="U6" i="78"/>
  <c r="T6" i="78"/>
  <c r="S6" i="78"/>
  <c r="R6" i="78"/>
  <c r="Q6" i="78"/>
  <c r="P6" i="78"/>
  <c r="O6" i="78"/>
  <c r="N6" i="78"/>
  <c r="M6" i="78"/>
  <c r="L6" i="78"/>
  <c r="K6" i="78"/>
  <c r="J6" i="78"/>
  <c r="I6" i="78"/>
  <c r="H6" i="78"/>
  <c r="G6" i="78"/>
  <c r="F6" i="78"/>
  <c r="E6" i="78"/>
  <c r="D6" i="78"/>
  <c r="A3" i="78"/>
  <c r="A1" i="78"/>
  <c r="A9" i="78"/>
  <c r="Z57" i="78"/>
  <c r="Y57" i="78"/>
  <c r="W57" i="78"/>
  <c r="V57" i="78"/>
  <c r="T57" i="78"/>
  <c r="S57" i="78"/>
  <c r="Q57" i="78"/>
  <c r="P57" i="78"/>
  <c r="N57" i="78"/>
  <c r="M57" i="78"/>
  <c r="K57" i="78"/>
  <c r="J57" i="78"/>
  <c r="L57" i="78" s="1"/>
  <c r="H57" i="78"/>
  <c r="G57" i="78"/>
  <c r="E57" i="78"/>
  <c r="D57" i="78"/>
  <c r="AA56" i="78"/>
  <c r="X56" i="78"/>
  <c r="U56" i="78"/>
  <c r="R56" i="78"/>
  <c r="O56" i="78"/>
  <c r="L56" i="78"/>
  <c r="I56" i="78"/>
  <c r="F56" i="78"/>
  <c r="AA55" i="78"/>
  <c r="X55" i="78"/>
  <c r="U55" i="78"/>
  <c r="R55" i="78"/>
  <c r="O55" i="78"/>
  <c r="L55" i="78"/>
  <c r="I55" i="78"/>
  <c r="F55" i="78"/>
  <c r="AA54" i="78"/>
  <c r="X54" i="78"/>
  <c r="U54" i="78"/>
  <c r="R54" i="78"/>
  <c r="O54" i="78"/>
  <c r="L54" i="78"/>
  <c r="I54" i="78"/>
  <c r="F54" i="78"/>
  <c r="AA53" i="78"/>
  <c r="X53" i="78"/>
  <c r="U53" i="78"/>
  <c r="R53" i="78"/>
  <c r="O53" i="78"/>
  <c r="L53" i="78"/>
  <c r="I53" i="78"/>
  <c r="F53" i="78"/>
  <c r="AA52" i="78"/>
  <c r="X52" i="78"/>
  <c r="U52" i="78"/>
  <c r="R52" i="78"/>
  <c r="O52" i="78"/>
  <c r="L52" i="78"/>
  <c r="I52" i="78"/>
  <c r="F52" i="78"/>
  <c r="AA50" i="78"/>
  <c r="X50" i="78"/>
  <c r="U50" i="78"/>
  <c r="R50" i="78"/>
  <c r="O50" i="78"/>
  <c r="L50" i="78"/>
  <c r="I50" i="78"/>
  <c r="F50" i="78"/>
  <c r="Z48" i="78"/>
  <c r="Z38" i="78" s="1"/>
  <c r="Y48" i="78"/>
  <c r="W48" i="78"/>
  <c r="V48" i="78"/>
  <c r="X48" i="78" s="1"/>
  <c r="T48" i="78"/>
  <c r="S48" i="78"/>
  <c r="Q48" i="78"/>
  <c r="P48" i="78"/>
  <c r="N48" i="78"/>
  <c r="M48" i="78"/>
  <c r="K48" i="78"/>
  <c r="J48" i="78"/>
  <c r="L48" i="78" s="1"/>
  <c r="H48" i="78"/>
  <c r="G48" i="78"/>
  <c r="E48" i="78"/>
  <c r="D48" i="78"/>
  <c r="F48" i="78" s="1"/>
  <c r="AA47" i="78"/>
  <c r="X47" i="78"/>
  <c r="U47" i="78"/>
  <c r="R47" i="78"/>
  <c r="O47" i="78"/>
  <c r="L47" i="78"/>
  <c r="I47" i="78"/>
  <c r="F47" i="78"/>
  <c r="AA46" i="78"/>
  <c r="X46" i="78"/>
  <c r="U46" i="78"/>
  <c r="R46" i="78"/>
  <c r="O46" i="78"/>
  <c r="L46" i="78"/>
  <c r="I46" i="78"/>
  <c r="F46" i="78"/>
  <c r="AA45" i="78"/>
  <c r="X45" i="78"/>
  <c r="U45" i="78"/>
  <c r="R45" i="78"/>
  <c r="O45" i="78"/>
  <c r="L45" i="78"/>
  <c r="I45" i="78"/>
  <c r="F45" i="78"/>
  <c r="AA44" i="78"/>
  <c r="X44" i="78"/>
  <c r="U44" i="78"/>
  <c r="R44" i="78"/>
  <c r="O44" i="78"/>
  <c r="L44" i="78"/>
  <c r="I44" i="78"/>
  <c r="F44" i="78"/>
  <c r="AA43" i="78"/>
  <c r="X43" i="78"/>
  <c r="U43" i="78"/>
  <c r="R43" i="78"/>
  <c r="O43" i="78"/>
  <c r="L43" i="78"/>
  <c r="I43" i="78"/>
  <c r="F43" i="78"/>
  <c r="AA41" i="78"/>
  <c r="X41" i="78"/>
  <c r="U41" i="78"/>
  <c r="R41" i="78"/>
  <c r="O41" i="78"/>
  <c r="L41" i="78"/>
  <c r="I41" i="78"/>
  <c r="F41" i="78"/>
  <c r="W38" i="78"/>
  <c r="Q38" i="78"/>
  <c r="N38" i="78"/>
  <c r="M38" i="78"/>
  <c r="K38" i="78"/>
  <c r="G38" i="78"/>
  <c r="E38" i="78"/>
  <c r="Z37" i="78"/>
  <c r="Y37" i="78"/>
  <c r="W37" i="78"/>
  <c r="V37" i="78"/>
  <c r="T37" i="78"/>
  <c r="S37" i="78"/>
  <c r="Q37" i="78"/>
  <c r="P37" i="78"/>
  <c r="N37" i="78"/>
  <c r="M37" i="78"/>
  <c r="K37" i="78"/>
  <c r="J37" i="78"/>
  <c r="H37" i="78"/>
  <c r="G37" i="78"/>
  <c r="E37" i="78"/>
  <c r="D37" i="78"/>
  <c r="Z36" i="78"/>
  <c r="Y36" i="78"/>
  <c r="W36" i="78"/>
  <c r="V36" i="78"/>
  <c r="T36" i="78"/>
  <c r="S36" i="78"/>
  <c r="Q36" i="78"/>
  <c r="P36" i="78"/>
  <c r="N36" i="78"/>
  <c r="M36" i="78"/>
  <c r="K36" i="78"/>
  <c r="J36" i="78"/>
  <c r="H36" i="78"/>
  <c r="G36" i="78"/>
  <c r="E36" i="78"/>
  <c r="D36" i="78"/>
  <c r="AA35" i="78"/>
  <c r="X35" i="78"/>
  <c r="U35" i="78"/>
  <c r="R35" i="78"/>
  <c r="O35" i="78"/>
  <c r="L35" i="78"/>
  <c r="I35" i="78"/>
  <c r="F35" i="78"/>
  <c r="Z34" i="78"/>
  <c r="Y34" i="78"/>
  <c r="W34" i="78"/>
  <c r="V34" i="78"/>
  <c r="T34" i="78"/>
  <c r="S34" i="78"/>
  <c r="Q34" i="78"/>
  <c r="Q33" i="78" s="1"/>
  <c r="P34" i="78"/>
  <c r="N34" i="78"/>
  <c r="N33" i="78" s="1"/>
  <c r="M34" i="78"/>
  <c r="K34" i="78"/>
  <c r="L34" i="78" s="1"/>
  <c r="J34" i="78"/>
  <c r="H34" i="78"/>
  <c r="G34" i="78"/>
  <c r="E34" i="78"/>
  <c r="E33" i="78" s="1"/>
  <c r="D34" i="78"/>
  <c r="Z32" i="78"/>
  <c r="Y32" i="78"/>
  <c r="W32" i="78"/>
  <c r="V32" i="78"/>
  <c r="T32" i="78"/>
  <c r="S32" i="78"/>
  <c r="Q32" i="78"/>
  <c r="P32" i="78"/>
  <c r="N32" i="78"/>
  <c r="N10" i="78" s="1"/>
  <c r="M32" i="78"/>
  <c r="K32" i="78"/>
  <c r="K10" i="78" s="1"/>
  <c r="J32" i="78"/>
  <c r="H32" i="78"/>
  <c r="H12" i="78" s="1"/>
  <c r="G32" i="78"/>
  <c r="F32" i="78"/>
  <c r="F31" i="78"/>
  <c r="AA28" i="78"/>
  <c r="X28" i="78"/>
  <c r="U28" i="78"/>
  <c r="R28" i="78"/>
  <c r="O28" i="78"/>
  <c r="AA27" i="78"/>
  <c r="X27" i="78"/>
  <c r="U27" i="78"/>
  <c r="R27" i="78"/>
  <c r="O27" i="78"/>
  <c r="AA26" i="78"/>
  <c r="X26" i="78"/>
  <c r="U26" i="78"/>
  <c r="R26" i="78"/>
  <c r="O26" i="78"/>
  <c r="L26" i="78"/>
  <c r="I26" i="78"/>
  <c r="F26" i="78"/>
  <c r="AA25" i="78"/>
  <c r="X25" i="78"/>
  <c r="U25" i="78"/>
  <c r="AA24" i="78"/>
  <c r="X24" i="78"/>
  <c r="U24" i="78"/>
  <c r="P24" i="78"/>
  <c r="P22" i="78" s="1"/>
  <c r="N24" i="78"/>
  <c r="M24" i="78"/>
  <c r="M22" i="78" s="1"/>
  <c r="L24" i="78"/>
  <c r="I24" i="78"/>
  <c r="F24" i="78"/>
  <c r="U23" i="78"/>
  <c r="Z22" i="78"/>
  <c r="Y22" i="78"/>
  <c r="W22" i="78"/>
  <c r="V22" i="78"/>
  <c r="V19" i="78" s="1"/>
  <c r="T22" i="78"/>
  <c r="S22" i="78"/>
  <c r="S19" i="78" s="1"/>
  <c r="Q22" i="78"/>
  <c r="N22" i="78"/>
  <c r="K22" i="78"/>
  <c r="J22" i="78"/>
  <c r="J19" i="78" s="1"/>
  <c r="J16" i="78" s="1"/>
  <c r="H22" i="78"/>
  <c r="G22" i="78"/>
  <c r="G19" i="78" s="1"/>
  <c r="G16" i="78" s="1"/>
  <c r="E22" i="78"/>
  <c r="D22" i="78"/>
  <c r="D19" i="78" s="1"/>
  <c r="AA21" i="78"/>
  <c r="X21" i="78"/>
  <c r="U21" i="78"/>
  <c r="R21" i="78"/>
  <c r="O21" i="78"/>
  <c r="L21" i="78"/>
  <c r="I21" i="78"/>
  <c r="F21" i="78"/>
  <c r="Z20" i="78"/>
  <c r="AA20" i="78" s="1"/>
  <c r="W20" i="78"/>
  <c r="X20" i="78" s="1"/>
  <c r="T20" i="78"/>
  <c r="U20" i="78" s="1"/>
  <c r="Q20" i="78"/>
  <c r="R20" i="78" s="1"/>
  <c r="N20" i="78"/>
  <c r="O20" i="78" s="1"/>
  <c r="K20" i="78"/>
  <c r="L20" i="78" s="1"/>
  <c r="H20" i="78"/>
  <c r="I20" i="78" s="1"/>
  <c r="E20" i="78"/>
  <c r="F20" i="78" s="1"/>
  <c r="V17" i="78"/>
  <c r="V12" i="78" s="1"/>
  <c r="T17" i="78"/>
  <c r="S17" i="78"/>
  <c r="Q17" i="78"/>
  <c r="P17" i="78"/>
  <c r="P12" i="78" s="1"/>
  <c r="O17" i="78"/>
  <c r="L17" i="78"/>
  <c r="I17" i="78"/>
  <c r="F17" i="78"/>
  <c r="F16" i="78"/>
  <c r="E13" i="78"/>
  <c r="D13" i="78"/>
  <c r="Z12" i="78"/>
  <c r="J12" i="78"/>
  <c r="E12" i="78"/>
  <c r="E14" i="78" s="1"/>
  <c r="D12" i="78"/>
  <c r="D14" i="78" s="1"/>
  <c r="Y10" i="78"/>
  <c r="Q10" i="78"/>
  <c r="J10" i="78"/>
  <c r="F10" i="78"/>
  <c r="F9" i="78"/>
  <c r="N12" i="78" l="1"/>
  <c r="T12" i="78"/>
  <c r="S38" i="78"/>
  <c r="X57" i="78"/>
  <c r="Y38" i="78"/>
  <c r="W19" i="78"/>
  <c r="X19" i="78" s="1"/>
  <c r="K19" i="78"/>
  <c r="K16" i="78" s="1"/>
  <c r="N31" i="78"/>
  <c r="H10" i="78"/>
  <c r="T10" i="78"/>
  <c r="K12" i="78"/>
  <c r="F13" i="78"/>
  <c r="I32" i="78"/>
  <c r="O32" i="78"/>
  <c r="M33" i="78"/>
  <c r="M31" i="78" s="1"/>
  <c r="R36" i="78"/>
  <c r="P10" i="78"/>
  <c r="R10" i="78" s="1"/>
  <c r="V38" i="78"/>
  <c r="V33" i="78" s="1"/>
  <c r="S16" i="78"/>
  <c r="M10" i="78"/>
  <c r="O10" i="78" s="1"/>
  <c r="G12" i="78"/>
  <c r="I12" i="78" s="1"/>
  <c r="M12" i="78"/>
  <c r="T19" i="78"/>
  <c r="T16" i="78" s="1"/>
  <c r="U16" i="78" s="1"/>
  <c r="R32" i="78"/>
  <c r="I34" i="78"/>
  <c r="U34" i="78"/>
  <c r="O36" i="78"/>
  <c r="J38" i="78"/>
  <c r="J33" i="78" s="1"/>
  <c r="J31" i="78" s="1"/>
  <c r="J9" i="78" s="1"/>
  <c r="X22" i="78"/>
  <c r="O24" i="78"/>
  <c r="AA57" i="78"/>
  <c r="F22" i="78"/>
  <c r="V31" i="78"/>
  <c r="W12" i="78"/>
  <c r="X12" i="78" s="1"/>
  <c r="V16" i="78"/>
  <c r="U22" i="78"/>
  <c r="L32" i="78"/>
  <c r="R34" i="78"/>
  <c r="X34" i="78"/>
  <c r="F36" i="78"/>
  <c r="L19" i="78"/>
  <c r="I22" i="78"/>
  <c r="O22" i="78"/>
  <c r="F37" i="78"/>
  <c r="R37" i="78"/>
  <c r="O38" i="78"/>
  <c r="X38" i="78"/>
  <c r="L16" i="78"/>
  <c r="H19" i="78"/>
  <c r="H16" i="78" s="1"/>
  <c r="L12" i="78"/>
  <c r="V10" i="78"/>
  <c r="O12" i="78"/>
  <c r="L22" i="78"/>
  <c r="AA32" i="78"/>
  <c r="F34" i="78"/>
  <c r="I37" i="78"/>
  <c r="U37" i="78"/>
  <c r="U48" i="78"/>
  <c r="S12" i="78"/>
  <c r="U12" i="78" s="1"/>
  <c r="L10" i="78"/>
  <c r="X32" i="78"/>
  <c r="L36" i="78"/>
  <c r="U36" i="78"/>
  <c r="L37" i="78"/>
  <c r="R48" i="78"/>
  <c r="H38" i="78"/>
  <c r="H33" i="78" s="1"/>
  <c r="H31" i="78" s="1"/>
  <c r="H9" i="78" s="1"/>
  <c r="O57" i="78"/>
  <c r="U57" i="78"/>
  <c r="U17" i="78"/>
  <c r="Q19" i="78"/>
  <c r="Q16" i="78" s="1"/>
  <c r="W10" i="78"/>
  <c r="K33" i="78"/>
  <c r="D38" i="78"/>
  <c r="T38" i="78"/>
  <c r="U38" i="78" s="1"/>
  <c r="F14" i="78"/>
  <c r="X17" i="78"/>
  <c r="N19" i="78"/>
  <c r="N16" i="78" s="1"/>
  <c r="U32" i="78"/>
  <c r="Q31" i="78"/>
  <c r="I36" i="78"/>
  <c r="X36" i="78"/>
  <c r="O37" i="78"/>
  <c r="X37" i="78"/>
  <c r="I48" i="78"/>
  <c r="O48" i="78"/>
  <c r="P38" i="78"/>
  <c r="R38" i="78" s="1"/>
  <c r="W33" i="78"/>
  <c r="X33" i="78" s="1"/>
  <c r="Z19" i="78"/>
  <c r="Z16" i="78" s="1"/>
  <c r="AA22" i="78"/>
  <c r="AA37" i="78"/>
  <c r="AA36" i="78"/>
  <c r="AA38" i="78"/>
  <c r="AA48" i="78"/>
  <c r="Z10" i="78"/>
  <c r="AA10" i="78" s="1"/>
  <c r="Z33" i="78"/>
  <c r="Z31" i="78" s="1"/>
  <c r="Y33" i="78"/>
  <c r="Y31" i="78" s="1"/>
  <c r="P19" i="78"/>
  <c r="R22" i="78"/>
  <c r="O33" i="78"/>
  <c r="I38" i="78"/>
  <c r="D33" i="78"/>
  <c r="F33" i="78" s="1"/>
  <c r="F38" i="78"/>
  <c r="T33" i="78"/>
  <c r="T31" i="78" s="1"/>
  <c r="P33" i="78"/>
  <c r="I16" i="78"/>
  <c r="Q12" i="78"/>
  <c r="R12" i="78" s="1"/>
  <c r="Y12" i="78"/>
  <c r="AA12" i="78" s="1"/>
  <c r="R17" i="78"/>
  <c r="E19" i="78"/>
  <c r="F19" i="78" s="1"/>
  <c r="I19" i="78"/>
  <c r="M19" i="78"/>
  <c r="Y19" i="78"/>
  <c r="AA19" i="78" s="1"/>
  <c r="R24" i="78"/>
  <c r="K31" i="78"/>
  <c r="K9" i="78" s="1"/>
  <c r="G33" i="78"/>
  <c r="S33" i="78"/>
  <c r="S31" i="78" s="1"/>
  <c r="I57" i="78"/>
  <c r="G10" i="78"/>
  <c r="I10" i="78" s="1"/>
  <c r="S10" i="78"/>
  <c r="F12" i="78"/>
  <c r="AA17" i="78"/>
  <c r="O34" i="78"/>
  <c r="AA34" i="78"/>
  <c r="F57" i="78"/>
  <c r="R57" i="78"/>
  <c r="Q9" i="78" l="1"/>
  <c r="O31" i="78"/>
  <c r="T9" i="78"/>
  <c r="U10" i="78"/>
  <c r="U19" i="78"/>
  <c r="N9" i="78"/>
  <c r="V9" i="78"/>
  <c r="V13" i="78" s="1"/>
  <c r="W16" i="78"/>
  <c r="X10" i="78"/>
  <c r="L38" i="78"/>
  <c r="L33" i="78"/>
  <c r="W31" i="78"/>
  <c r="Z9" i="78"/>
  <c r="Z13" i="78" s="1"/>
  <c r="X31" i="78"/>
  <c r="L31" i="78"/>
  <c r="AA31" i="78"/>
  <c r="Z14" i="78"/>
  <c r="AA33" i="78"/>
  <c r="T14" i="78"/>
  <c r="T13" i="78"/>
  <c r="H14" i="78"/>
  <c r="H13" i="78"/>
  <c r="K14" i="78"/>
  <c r="K13" i="78"/>
  <c r="P31" i="78"/>
  <c r="R31" i="78" s="1"/>
  <c r="R33" i="78"/>
  <c r="I33" i="78"/>
  <c r="G31" i="78"/>
  <c r="O19" i="78"/>
  <c r="M16" i="78"/>
  <c r="R19" i="78"/>
  <c r="P16" i="78"/>
  <c r="U31" i="78"/>
  <c r="S9" i="78"/>
  <c r="U33" i="78"/>
  <c r="Y16" i="78"/>
  <c r="J13" i="78"/>
  <c r="L13" i="78" s="1"/>
  <c r="L9" i="78"/>
  <c r="J14" i="78"/>
  <c r="Q14" i="78"/>
  <c r="Q13" i="78"/>
  <c r="X16" i="78" l="1"/>
  <c r="W9" i="78"/>
  <c r="V14" i="78"/>
  <c r="N14" i="78"/>
  <c r="N13" i="78"/>
  <c r="L14" i="78"/>
  <c r="S14" i="78"/>
  <c r="U14" i="78" s="1"/>
  <c r="U9" i="78"/>
  <c r="S13" i="78"/>
  <c r="U13" i="78" s="1"/>
  <c r="O16" i="78"/>
  <c r="M9" i="78"/>
  <c r="AA16" i="78"/>
  <c r="Y9" i="78"/>
  <c r="R16" i="78"/>
  <c r="P9" i="78"/>
  <c r="I31" i="78"/>
  <c r="G9" i="78"/>
  <c r="W14" i="78" l="1"/>
  <c r="X14" i="78" s="1"/>
  <c r="X9" i="78"/>
  <c r="W13" i="78"/>
  <c r="X13" i="78" s="1"/>
  <c r="G13" i="78"/>
  <c r="I13" i="78" s="1"/>
  <c r="G14" i="78"/>
  <c r="I14" i="78" s="1"/>
  <c r="I9" i="78"/>
  <c r="Y14" i="78"/>
  <c r="AA14" i="78" s="1"/>
  <c r="Y13" i="78"/>
  <c r="AA13" i="78" s="1"/>
  <c r="AA9" i="78"/>
  <c r="P14" i="78"/>
  <c r="R14" i="78" s="1"/>
  <c r="R9" i="78"/>
  <c r="P13" i="78"/>
  <c r="R13" i="78" s="1"/>
  <c r="M14" i="78"/>
  <c r="O14" i="78" s="1"/>
  <c r="M13" i="78"/>
  <c r="O13" i="78" s="1"/>
  <c r="O9" i="78"/>
  <c r="T35" i="70" l="1"/>
  <c r="T34" i="70"/>
  <c r="T24" i="70"/>
  <c r="T13" i="70"/>
  <c r="T16" i="69"/>
  <c r="T12" i="69" s="1"/>
  <c r="T37" i="67"/>
  <c r="T35" i="67"/>
  <c r="T24" i="67"/>
  <c r="S34" i="65" l="1"/>
  <c r="T27" i="65"/>
  <c r="T15" i="65"/>
  <c r="T29" i="64"/>
  <c r="T19" i="64"/>
  <c r="T15" i="64"/>
  <c r="T25" i="65" l="1"/>
  <c r="U35" i="65"/>
  <c r="T26" i="64"/>
  <c r="U37" i="64"/>
  <c r="T17" i="65"/>
  <c r="B36" i="76" l="1"/>
  <c r="I33" i="58" l="1"/>
  <c r="E33" i="58"/>
  <c r="B33" i="58"/>
  <c r="F38" i="58" l="1"/>
  <c r="F19" i="58"/>
  <c r="F33" i="58"/>
  <c r="AP23" i="63"/>
  <c r="AP21" i="63"/>
  <c r="AP19" i="63"/>
  <c r="AP17" i="63"/>
  <c r="AP15" i="63"/>
  <c r="AP13" i="63"/>
  <c r="AP11" i="63"/>
  <c r="AP8" i="63"/>
  <c r="BR23" i="63"/>
  <c r="BR21" i="63"/>
  <c r="BR19" i="63"/>
  <c r="BR17" i="63"/>
  <c r="BR15" i="63"/>
  <c r="BR13" i="63"/>
  <c r="BR11" i="63"/>
  <c r="BR8" i="63"/>
  <c r="BD11" i="63"/>
  <c r="BD8" i="63"/>
  <c r="BD23" i="63"/>
  <c r="BD21" i="63"/>
  <c r="BD19" i="63"/>
  <c r="BD17" i="63"/>
  <c r="BD15" i="63"/>
  <c r="BD13" i="63"/>
  <c r="AB23" i="63"/>
  <c r="AB21" i="63"/>
  <c r="AB19" i="63"/>
  <c r="AB17" i="63"/>
  <c r="AB15" i="63"/>
  <c r="AB13" i="63"/>
  <c r="AB11" i="63"/>
  <c r="AB8" i="63"/>
  <c r="CF23" i="63"/>
  <c r="CF21" i="63"/>
  <c r="CF19" i="63"/>
  <c r="CF17" i="63"/>
  <c r="CF15" i="63"/>
  <c r="CF13" i="63"/>
  <c r="CF11" i="63"/>
  <c r="CF8" i="63"/>
  <c r="AP23" i="62"/>
  <c r="AP21" i="62"/>
  <c r="AP19" i="62"/>
  <c r="AP17" i="62"/>
  <c r="AP15" i="62"/>
  <c r="AP13" i="62"/>
  <c r="AP11" i="62"/>
  <c r="AP8" i="62"/>
  <c r="BR23" i="62"/>
  <c r="BR21" i="62"/>
  <c r="BR19" i="62"/>
  <c r="BR17" i="62"/>
  <c r="BR15" i="62"/>
  <c r="BR13" i="62"/>
  <c r="BR11" i="62"/>
  <c r="BR8" i="62"/>
  <c r="BD23" i="62"/>
  <c r="BD21" i="62"/>
  <c r="BD19" i="62"/>
  <c r="BD17" i="62"/>
  <c r="BD15" i="62"/>
  <c r="BD13" i="62"/>
  <c r="BD11" i="62"/>
  <c r="BD8" i="62"/>
  <c r="AB23" i="62"/>
  <c r="AB21" i="62"/>
  <c r="AB19" i="62"/>
  <c r="AB17" i="62"/>
  <c r="AB15" i="62"/>
  <c r="AB13" i="62"/>
  <c r="AB11" i="62"/>
  <c r="AB8" i="62"/>
  <c r="CF23" i="62"/>
  <c r="CF21" i="62"/>
  <c r="CF19" i="62"/>
  <c r="CF17" i="62"/>
  <c r="CF15" i="62"/>
  <c r="CF13" i="62"/>
  <c r="CF11" i="62"/>
  <c r="CF8" i="62"/>
  <c r="A28" i="75" l="1"/>
  <c r="A29" i="75"/>
  <c r="A74" i="75"/>
  <c r="A75" i="75"/>
  <c r="A188" i="75"/>
  <c r="A176" i="75"/>
  <c r="A165" i="75"/>
  <c r="A153" i="75"/>
  <c r="A142" i="75"/>
  <c r="A143" i="75"/>
  <c r="A144" i="75"/>
  <c r="A130" i="75"/>
  <c r="A120" i="75"/>
  <c r="A121" i="75"/>
  <c r="A119" i="75"/>
  <c r="A107" i="75"/>
  <c r="A96" i="75"/>
  <c r="A97" i="75"/>
  <c r="A98" i="75"/>
  <c r="A84" i="75"/>
  <c r="A85" i="75"/>
  <c r="A86" i="75"/>
  <c r="A73" i="75"/>
  <c r="A61" i="75"/>
  <c r="A62" i="75"/>
  <c r="A63" i="75"/>
  <c r="A51" i="75"/>
  <c r="A52" i="75"/>
  <c r="A50" i="75"/>
  <c r="A39" i="75"/>
  <c r="A40" i="75"/>
  <c r="A38" i="75"/>
  <c r="A27" i="75"/>
  <c r="A15" i="75"/>
  <c r="A16" i="75"/>
  <c r="A17" i="75"/>
  <c r="N190" i="75" l="1"/>
  <c r="N181" i="75"/>
  <c r="N182" i="75"/>
  <c r="N183" i="75"/>
  <c r="N184" i="75"/>
  <c r="N185" i="75"/>
  <c r="N186" i="75"/>
  <c r="N187" i="75"/>
  <c r="N189" i="75"/>
  <c r="N167" i="75"/>
  <c r="N158" i="75"/>
  <c r="N159" i="75"/>
  <c r="N160" i="75"/>
  <c r="N161" i="75"/>
  <c r="N162" i="75"/>
  <c r="N163" i="75"/>
  <c r="N164" i="75"/>
  <c r="N166" i="75"/>
  <c r="N122" i="75"/>
  <c r="N132" i="75"/>
  <c r="N123" i="75"/>
  <c r="N124" i="75"/>
  <c r="N125" i="75"/>
  <c r="N126" i="75"/>
  <c r="N127" i="75"/>
  <c r="N128" i="75"/>
  <c r="N129" i="75"/>
  <c r="N131" i="75"/>
  <c r="N121" i="75"/>
  <c r="N112" i="75"/>
  <c r="N113" i="75"/>
  <c r="N114" i="75"/>
  <c r="N115" i="75"/>
  <c r="N116" i="75"/>
  <c r="N117" i="75"/>
  <c r="N118" i="75"/>
  <c r="N120" i="75"/>
  <c r="N98" i="75"/>
  <c r="N89" i="75"/>
  <c r="N90" i="75"/>
  <c r="N91" i="75"/>
  <c r="N92" i="75"/>
  <c r="N93" i="75"/>
  <c r="N94" i="75"/>
  <c r="N95" i="75"/>
  <c r="N97" i="75"/>
  <c r="N30" i="75"/>
  <c r="N40" i="75"/>
  <c r="N31" i="75"/>
  <c r="N32" i="75"/>
  <c r="N33" i="75"/>
  <c r="N34" i="75"/>
  <c r="N35" i="75"/>
  <c r="N36" i="75"/>
  <c r="N37" i="75"/>
  <c r="N39" i="75"/>
  <c r="N7" i="75"/>
  <c r="N17" i="75"/>
  <c r="N8" i="75"/>
  <c r="N9" i="75"/>
  <c r="N10" i="75"/>
  <c r="N11" i="75"/>
  <c r="N12" i="75"/>
  <c r="N13" i="75"/>
  <c r="N14" i="75"/>
  <c r="N16" i="75"/>
  <c r="N140" i="75" l="1"/>
  <c r="N136" i="75"/>
  <c r="N25" i="75"/>
  <c r="N21" i="75"/>
  <c r="N44" i="75"/>
  <c r="N48" i="75"/>
  <c r="N141" i="75"/>
  <c r="N137" i="75"/>
  <c r="N144" i="75"/>
  <c r="N63" i="75"/>
  <c r="N62" i="75"/>
  <c r="N57" i="75"/>
  <c r="N139" i="75"/>
  <c r="N135" i="75"/>
  <c r="N53" i="75"/>
  <c r="N143" i="75"/>
  <c r="N138" i="75"/>
  <c r="N24" i="75"/>
  <c r="N20" i="75"/>
  <c r="N51" i="75"/>
  <c r="N26" i="75"/>
  <c r="N22" i="75"/>
  <c r="N29" i="75"/>
  <c r="N49" i="75"/>
  <c r="N46" i="75"/>
  <c r="N56" i="75"/>
  <c r="N60" i="75"/>
  <c r="N28" i="75"/>
  <c r="N45" i="75"/>
  <c r="N52" i="75"/>
  <c r="N23" i="75"/>
  <c r="N43" i="75"/>
  <c r="N47" i="75"/>
  <c r="N59" i="75"/>
  <c r="N55" i="75"/>
  <c r="N58" i="75"/>
  <c r="N54" i="75"/>
  <c r="N74" i="75" l="1"/>
  <c r="N67" i="75"/>
  <c r="N71" i="75"/>
  <c r="N66" i="75"/>
  <c r="N75" i="75"/>
  <c r="N72" i="75"/>
  <c r="N69" i="75"/>
  <c r="N70" i="75"/>
  <c r="N68" i="75"/>
  <c r="B13" i="76"/>
  <c r="B32" i="58"/>
  <c r="E15" i="65" l="1"/>
  <c r="F15" i="65"/>
  <c r="G15" i="65"/>
  <c r="H15" i="65"/>
  <c r="I15" i="65"/>
  <c r="J15" i="65"/>
  <c r="K15" i="65"/>
  <c r="L15" i="65"/>
  <c r="M15" i="65"/>
  <c r="N15" i="65"/>
  <c r="O15" i="65"/>
  <c r="P15" i="65"/>
  <c r="Q15" i="65"/>
  <c r="R15" i="65"/>
  <c r="S15" i="65"/>
  <c r="T35" i="65" s="1"/>
  <c r="D15" i="65"/>
  <c r="E15" i="64"/>
  <c r="F15" i="64"/>
  <c r="G15" i="64"/>
  <c r="H15" i="64"/>
  <c r="I15" i="64"/>
  <c r="J15" i="64"/>
  <c r="K15" i="64"/>
  <c r="L15" i="64"/>
  <c r="M15" i="64"/>
  <c r="N15" i="64"/>
  <c r="O15" i="64"/>
  <c r="P15" i="64"/>
  <c r="Q15" i="64"/>
  <c r="R15" i="64"/>
  <c r="S15" i="64"/>
  <c r="T37" i="64" s="1"/>
  <c r="D15" i="64"/>
  <c r="S35" i="65" l="1"/>
  <c r="A42" i="70" l="1"/>
  <c r="A41" i="70"/>
  <c r="A28" i="69"/>
  <c r="A27" i="69"/>
  <c r="A44" i="67"/>
  <c r="A43" i="67"/>
  <c r="A29" i="66"/>
  <c r="A28" i="66"/>
  <c r="F13" i="70" l="1"/>
  <c r="G13" i="70"/>
  <c r="H13" i="70"/>
  <c r="I13" i="70"/>
  <c r="J13" i="70"/>
  <c r="K13" i="70"/>
  <c r="L13" i="70"/>
  <c r="M13" i="70"/>
  <c r="N13" i="70"/>
  <c r="O13" i="70"/>
  <c r="P13" i="70"/>
  <c r="Q13" i="70"/>
  <c r="R13" i="70"/>
  <c r="S13" i="70"/>
  <c r="E13" i="70"/>
  <c r="D13" i="70"/>
  <c r="S35" i="70" l="1"/>
  <c r="S34" i="70"/>
  <c r="S24" i="70"/>
  <c r="S20" i="69" l="1"/>
  <c r="S15" i="69"/>
  <c r="S21" i="69"/>
  <c r="S19" i="69"/>
  <c r="S18" i="69"/>
  <c r="S14" i="69"/>
  <c r="S13" i="69"/>
  <c r="S16" i="69"/>
  <c r="E13" i="67"/>
  <c r="F13" i="67"/>
  <c r="G13" i="67"/>
  <c r="H13" i="67"/>
  <c r="I13" i="67"/>
  <c r="J13" i="67"/>
  <c r="K13" i="67"/>
  <c r="L13" i="67"/>
  <c r="M13" i="67"/>
  <c r="N13" i="67"/>
  <c r="O13" i="67"/>
  <c r="P13" i="67"/>
  <c r="Q13" i="67"/>
  <c r="R13" i="67"/>
  <c r="S13" i="67"/>
  <c r="D13" i="67"/>
  <c r="S37" i="67"/>
  <c r="S35" i="67"/>
  <c r="S24" i="67"/>
  <c r="S23" i="66"/>
  <c r="S20" i="66"/>
  <c r="S22" i="66"/>
  <c r="S21" i="66"/>
  <c r="S16" i="66"/>
  <c r="S15" i="66"/>
  <c r="S14" i="66"/>
  <c r="S17" i="66"/>
  <c r="S23" i="65"/>
  <c r="S22" i="65"/>
  <c r="S21" i="65"/>
  <c r="S20" i="65"/>
  <c r="S19" i="65"/>
  <c r="S18" i="65"/>
  <c r="S33" i="65"/>
  <c r="S32" i="65"/>
  <c r="S31" i="65"/>
  <c r="S30" i="65"/>
  <c r="S29" i="65"/>
  <c r="S28" i="65"/>
  <c r="S27" i="65"/>
  <c r="S24" i="65"/>
  <c r="S36" i="64"/>
  <c r="S35" i="64"/>
  <c r="S34" i="64"/>
  <c r="S33" i="64"/>
  <c r="S32" i="64"/>
  <c r="S31" i="64"/>
  <c r="S30" i="64"/>
  <c r="S29" i="64"/>
  <c r="S25" i="64"/>
  <c r="S24" i="64"/>
  <c r="S23" i="64"/>
  <c r="S22" i="64"/>
  <c r="S21" i="64"/>
  <c r="S20" i="64"/>
  <c r="S19" i="64"/>
  <c r="S12" i="69" l="1"/>
  <c r="S13" i="66"/>
  <c r="S25" i="65"/>
  <c r="S17" i="65" s="1"/>
  <c r="S26" i="64"/>
  <c r="I32" i="58" l="1"/>
  <c r="E32" i="58"/>
  <c r="AO23" i="63" l="1"/>
  <c r="AO21" i="63"/>
  <c r="AO19" i="63"/>
  <c r="AO17" i="63"/>
  <c r="AO15" i="63"/>
  <c r="AO13" i="63"/>
  <c r="AO11" i="63"/>
  <c r="BQ23" i="63"/>
  <c r="BQ21" i="63"/>
  <c r="BQ19" i="63"/>
  <c r="BQ17" i="63"/>
  <c r="BQ15" i="63"/>
  <c r="BQ13" i="63"/>
  <c r="BQ11" i="63"/>
  <c r="BC23" i="63"/>
  <c r="BC21" i="63"/>
  <c r="BC19" i="63"/>
  <c r="BC17" i="63"/>
  <c r="BC15" i="63"/>
  <c r="BC13" i="63"/>
  <c r="BC11" i="63"/>
  <c r="BQ8" i="63" l="1"/>
  <c r="BC8" i="63"/>
  <c r="AO8" i="63"/>
  <c r="AA23" i="63"/>
  <c r="AA21" i="63"/>
  <c r="AA19" i="63"/>
  <c r="AA17" i="63"/>
  <c r="AA15" i="63"/>
  <c r="AA13" i="63"/>
  <c r="AA11" i="63"/>
  <c r="AA8" i="63"/>
  <c r="CE23" i="63" l="1"/>
  <c r="CE21" i="63"/>
  <c r="CE19" i="63"/>
  <c r="CE17" i="63"/>
  <c r="CE15" i="63"/>
  <c r="CE13" i="63"/>
  <c r="AO23" i="62"/>
  <c r="AO21" i="62"/>
  <c r="AO19" i="62"/>
  <c r="AO17" i="62"/>
  <c r="AO15" i="62"/>
  <c r="AO13" i="62"/>
  <c r="AO11" i="62"/>
  <c r="AO8" i="62"/>
  <c r="BQ23" i="62"/>
  <c r="BQ21" i="62"/>
  <c r="BQ19" i="62"/>
  <c r="BQ17" i="62"/>
  <c r="BQ15" i="62"/>
  <c r="BQ13" i="62"/>
  <c r="BQ11" i="62"/>
  <c r="BQ8" i="62"/>
  <c r="BC23" i="62"/>
  <c r="BC21" i="62"/>
  <c r="BC19" i="62"/>
  <c r="BC17" i="62"/>
  <c r="BC15" i="62"/>
  <c r="BC13" i="62"/>
  <c r="BC11" i="62"/>
  <c r="BC8" i="62"/>
  <c r="AA23" i="62"/>
  <c r="AA21" i="62"/>
  <c r="AA19" i="62"/>
  <c r="AA17" i="62"/>
  <c r="AA15" i="62"/>
  <c r="AA13" i="62"/>
  <c r="AA11" i="62"/>
  <c r="AA8" i="62"/>
  <c r="CE23" i="62"/>
  <c r="CE21" i="62"/>
  <c r="CE19" i="62"/>
  <c r="CE17" i="62"/>
  <c r="CE15" i="62"/>
  <c r="CE13" i="62"/>
  <c r="CE11" i="62"/>
  <c r="CE8" i="62"/>
  <c r="CE11" i="63"/>
  <c r="CE8" i="63"/>
  <c r="M190" i="75" l="1"/>
  <c r="M181" i="75"/>
  <c r="M182" i="75"/>
  <c r="M183" i="75"/>
  <c r="M184" i="75"/>
  <c r="M185" i="75"/>
  <c r="M186" i="75"/>
  <c r="M187" i="75"/>
  <c r="M189" i="75"/>
  <c r="M167" i="75"/>
  <c r="M158" i="75"/>
  <c r="M159" i="75"/>
  <c r="M160" i="75"/>
  <c r="M161" i="75"/>
  <c r="M162" i="75"/>
  <c r="M163" i="75"/>
  <c r="M164" i="75"/>
  <c r="M166" i="75"/>
  <c r="M122" i="75"/>
  <c r="M132" i="75"/>
  <c r="M123" i="75"/>
  <c r="M124" i="75"/>
  <c r="M125" i="75"/>
  <c r="M126" i="75"/>
  <c r="M127" i="75"/>
  <c r="M128" i="75"/>
  <c r="M129" i="75"/>
  <c r="M131" i="75"/>
  <c r="M121" i="75"/>
  <c r="M112" i="75"/>
  <c r="M113" i="75"/>
  <c r="M114" i="75"/>
  <c r="M115" i="75"/>
  <c r="M116" i="75"/>
  <c r="M117" i="75"/>
  <c r="M118" i="75"/>
  <c r="M120" i="75"/>
  <c r="M98" i="75"/>
  <c r="M89" i="75"/>
  <c r="M90" i="75"/>
  <c r="M91" i="75"/>
  <c r="M92" i="75"/>
  <c r="M93" i="75"/>
  <c r="M94" i="75"/>
  <c r="M95" i="75"/>
  <c r="M97" i="75"/>
  <c r="M30" i="75"/>
  <c r="M40" i="75"/>
  <c r="M31" i="75"/>
  <c r="M32" i="75"/>
  <c r="M33" i="75"/>
  <c r="M34" i="75"/>
  <c r="M35" i="75"/>
  <c r="M36" i="75"/>
  <c r="M37" i="75"/>
  <c r="M39" i="75"/>
  <c r="M7" i="75"/>
  <c r="M17" i="75"/>
  <c r="M8" i="75"/>
  <c r="M9" i="75"/>
  <c r="M10" i="75"/>
  <c r="M11" i="75"/>
  <c r="M12" i="75"/>
  <c r="M13" i="75"/>
  <c r="M14" i="75"/>
  <c r="M16" i="75"/>
  <c r="M140" i="75" l="1"/>
  <c r="M136" i="75"/>
  <c r="M48" i="75"/>
  <c r="M25" i="75"/>
  <c r="M21" i="75"/>
  <c r="M63" i="75"/>
  <c r="M44" i="75"/>
  <c r="M28" i="75"/>
  <c r="M143" i="75"/>
  <c r="M138" i="75"/>
  <c r="M23" i="75"/>
  <c r="M51" i="75"/>
  <c r="M46" i="75"/>
  <c r="M60" i="75"/>
  <c r="M56" i="75"/>
  <c r="M54" i="75"/>
  <c r="M144" i="75"/>
  <c r="M58" i="75"/>
  <c r="M53" i="75"/>
  <c r="M49" i="75"/>
  <c r="M47" i="75"/>
  <c r="M45" i="75"/>
  <c r="M43" i="75"/>
  <c r="M52" i="75"/>
  <c r="M26" i="75"/>
  <c r="M24" i="75"/>
  <c r="M22" i="75"/>
  <c r="M20" i="75"/>
  <c r="M29" i="75"/>
  <c r="M62" i="75"/>
  <c r="M59" i="75"/>
  <c r="M57" i="75"/>
  <c r="M55" i="75"/>
  <c r="M141" i="75"/>
  <c r="M139" i="75"/>
  <c r="M137" i="75"/>
  <c r="M135" i="75"/>
  <c r="I6" i="58"/>
  <c r="F32" i="58"/>
  <c r="B6" i="58"/>
  <c r="M71" i="75" l="1"/>
  <c r="M67" i="75"/>
  <c r="M70" i="75"/>
  <c r="M69" i="75"/>
  <c r="M74" i="75"/>
  <c r="M75" i="75"/>
  <c r="M72" i="75"/>
  <c r="M68" i="75"/>
  <c r="M66" i="75"/>
  <c r="A46" i="77"/>
  <c r="A45" i="76"/>
  <c r="A194" i="75" l="1"/>
  <c r="K169" i="75" l="1"/>
  <c r="J169" i="75"/>
  <c r="K146" i="75"/>
  <c r="J146" i="75"/>
  <c r="R35" i="70" l="1"/>
  <c r="R24" i="70"/>
  <c r="R37" i="67"/>
  <c r="R35" i="67"/>
  <c r="R24" i="67"/>
  <c r="R34" i="65" l="1"/>
  <c r="R33" i="65"/>
  <c r="R32" i="65"/>
  <c r="R31" i="65"/>
  <c r="R30" i="65"/>
  <c r="R29" i="65"/>
  <c r="R28" i="65"/>
  <c r="R27" i="65"/>
  <c r="R24" i="65"/>
  <c r="R23" i="65"/>
  <c r="R22" i="65"/>
  <c r="R21" i="65"/>
  <c r="R20" i="65"/>
  <c r="R19" i="65"/>
  <c r="R18" i="65"/>
  <c r="R25" i="65" l="1"/>
  <c r="R17" i="65" s="1"/>
  <c r="R21" i="69" l="1"/>
  <c r="R20" i="69"/>
  <c r="R19" i="69"/>
  <c r="R18" i="69" l="1"/>
  <c r="R15" i="69"/>
  <c r="R14" i="69"/>
  <c r="R13" i="69"/>
  <c r="R16" i="69"/>
  <c r="Q16" i="69"/>
  <c r="Q13" i="69"/>
  <c r="Q14" i="69"/>
  <c r="Q15" i="69"/>
  <c r="Q18" i="69"/>
  <c r="Q19" i="69"/>
  <c r="Q20" i="69"/>
  <c r="Q21" i="69"/>
  <c r="R21" i="66"/>
  <c r="R20" i="66"/>
  <c r="R23" i="66"/>
  <c r="R22" i="66"/>
  <c r="R16" i="66"/>
  <c r="R15" i="66"/>
  <c r="R14" i="66"/>
  <c r="R17" i="66"/>
  <c r="R36" i="64"/>
  <c r="R35" i="64"/>
  <c r="R34" i="64"/>
  <c r="R33" i="64"/>
  <c r="R32" i="64"/>
  <c r="R31" i="64"/>
  <c r="R30" i="64"/>
  <c r="R29" i="64"/>
  <c r="R25" i="64"/>
  <c r="R24" i="64"/>
  <c r="R23" i="64"/>
  <c r="R22" i="64"/>
  <c r="R21" i="64"/>
  <c r="R20" i="64"/>
  <c r="R19" i="64"/>
  <c r="S37" i="64"/>
  <c r="Q12" i="69" l="1"/>
  <c r="R26" i="64"/>
  <c r="R12" i="69"/>
  <c r="R13" i="66"/>
  <c r="B9" i="77" l="1"/>
  <c r="B8" i="77"/>
  <c r="B11" i="77"/>
  <c r="B10" i="77"/>
  <c r="B12" i="77"/>
  <c r="B17" i="77"/>
  <c r="B32" i="77"/>
  <c r="B22" i="77"/>
  <c r="B13" i="77"/>
  <c r="B23" i="77"/>
  <c r="B19" i="77"/>
  <c r="B25" i="77"/>
  <c r="B21" i="77"/>
  <c r="B24" i="77"/>
  <c r="B20" i="77"/>
  <c r="B16" i="77"/>
  <c r="B30" i="77"/>
  <c r="B28" i="77"/>
  <c r="B18" i="77"/>
  <c r="B27" i="77"/>
  <c r="B26" i="77"/>
  <c r="B29" i="77"/>
  <c r="B38" i="77"/>
  <c r="B14" i="77"/>
  <c r="B15" i="77"/>
  <c r="B33" i="77"/>
  <c r="B7" i="77"/>
  <c r="B5" i="77" l="1"/>
  <c r="A5" i="77"/>
  <c r="A4" i="77"/>
  <c r="A3" i="77"/>
  <c r="A2" i="77"/>
  <c r="A1" i="77"/>
  <c r="B11" i="76" l="1"/>
  <c r="B7" i="76"/>
  <c r="B14" i="76"/>
  <c r="B17" i="76"/>
  <c r="B10" i="76"/>
  <c r="B12" i="76"/>
  <c r="B8" i="76"/>
  <c r="B20" i="76"/>
  <c r="B28" i="76"/>
  <c r="B32" i="76"/>
  <c r="B18" i="76"/>
  <c r="B15" i="76"/>
  <c r="B22" i="76"/>
  <c r="B21" i="76"/>
  <c r="B29" i="76"/>
  <c r="B35" i="76"/>
  <c r="B25" i="76"/>
  <c r="B19" i="76"/>
  <c r="B23" i="76"/>
  <c r="B39" i="76"/>
  <c r="B26" i="76"/>
  <c r="B16" i="76"/>
  <c r="B24" i="76"/>
  <c r="B41" i="76"/>
  <c r="B9" i="76"/>
  <c r="B5" i="76" l="1"/>
  <c r="A5" i="76"/>
  <c r="A4" i="76"/>
  <c r="A3" i="76"/>
  <c r="A2" i="76"/>
  <c r="A1" i="76"/>
  <c r="A45" i="77"/>
  <c r="A44" i="76"/>
  <c r="B9" i="58" l="1"/>
  <c r="B8" i="58"/>
  <c r="B10" i="58"/>
  <c r="B12" i="58"/>
  <c r="B11" i="58"/>
  <c r="B21" i="58"/>
  <c r="B17" i="58"/>
  <c r="B22" i="58"/>
  <c r="B13" i="58"/>
  <c r="B20" i="58"/>
  <c r="B15" i="58"/>
  <c r="B24" i="58"/>
  <c r="B36" i="58"/>
  <c r="B25" i="58"/>
  <c r="B23" i="58"/>
  <c r="B16" i="58"/>
  <c r="B18" i="58"/>
  <c r="B30" i="58"/>
  <c r="B26" i="58"/>
  <c r="B27" i="58"/>
  <c r="B35" i="58"/>
  <c r="B14" i="58"/>
  <c r="B29" i="58"/>
  <c r="B28" i="58"/>
  <c r="B37" i="58"/>
  <c r="B31" i="58"/>
  <c r="AN23" i="63" l="1"/>
  <c r="AN21" i="63"/>
  <c r="AN19" i="63"/>
  <c r="AN17" i="63"/>
  <c r="AN15" i="63"/>
  <c r="AN13" i="63"/>
  <c r="AN11" i="63"/>
  <c r="BP23" i="63"/>
  <c r="BP21" i="63"/>
  <c r="BP19" i="63"/>
  <c r="BP17" i="63"/>
  <c r="BP15" i="63"/>
  <c r="BP13" i="63"/>
  <c r="BP11" i="63"/>
  <c r="BB23" i="63"/>
  <c r="BB21" i="63"/>
  <c r="BB19" i="63"/>
  <c r="BB17" i="63"/>
  <c r="BB15" i="63"/>
  <c r="BB13" i="63"/>
  <c r="BB11" i="63"/>
  <c r="Z23" i="63"/>
  <c r="Z21" i="63"/>
  <c r="Z19" i="63"/>
  <c r="Z17" i="63"/>
  <c r="Z15" i="63"/>
  <c r="Z13" i="63"/>
  <c r="Z11" i="63"/>
  <c r="CD23" i="63"/>
  <c r="CD21" i="63"/>
  <c r="CD19" i="63"/>
  <c r="CD17" i="63"/>
  <c r="CD15" i="63"/>
  <c r="CD13" i="63"/>
  <c r="CB13" i="63"/>
  <c r="CD11" i="63"/>
  <c r="AN23" i="62" l="1"/>
  <c r="AN21" i="62"/>
  <c r="AN19" i="62"/>
  <c r="AN17" i="62"/>
  <c r="AN15" i="62"/>
  <c r="AN13" i="62"/>
  <c r="AN11" i="62"/>
  <c r="BP23" i="62"/>
  <c r="BP21" i="62"/>
  <c r="BP19" i="62"/>
  <c r="BP17" i="62"/>
  <c r="BP15" i="62"/>
  <c r="BP13" i="62"/>
  <c r="BP11" i="62"/>
  <c r="BB23" i="62"/>
  <c r="BB21" i="62"/>
  <c r="BB19" i="62"/>
  <c r="BB17" i="62"/>
  <c r="BB15" i="62"/>
  <c r="BB13" i="62"/>
  <c r="BB11" i="62"/>
  <c r="Z23" i="62"/>
  <c r="Z21" i="62"/>
  <c r="Z19" i="62"/>
  <c r="Z17" i="62"/>
  <c r="Z15" i="62"/>
  <c r="Z13" i="62"/>
  <c r="Z11" i="62"/>
  <c r="AN8" i="62" l="1"/>
  <c r="Z8" i="62"/>
  <c r="BP8" i="62"/>
  <c r="BB8" i="62"/>
  <c r="CD8" i="63"/>
  <c r="AN8" i="63"/>
  <c r="BP8" i="63"/>
  <c r="BB8" i="63"/>
  <c r="Z8" i="63"/>
  <c r="CD23" i="62"/>
  <c r="CD21" i="62"/>
  <c r="CD19" i="62"/>
  <c r="CD17" i="62"/>
  <c r="CD15" i="62"/>
  <c r="CD13" i="62"/>
  <c r="CD11" i="62"/>
  <c r="CD8" i="62"/>
  <c r="L190" i="75" l="1"/>
  <c r="L181" i="75"/>
  <c r="L182" i="75"/>
  <c r="L183" i="75"/>
  <c r="L184" i="75"/>
  <c r="L185" i="75"/>
  <c r="L186" i="75"/>
  <c r="L187" i="75"/>
  <c r="L189" i="75"/>
  <c r="L167" i="75"/>
  <c r="L158" i="75"/>
  <c r="L159" i="75"/>
  <c r="L160" i="75"/>
  <c r="L161" i="75"/>
  <c r="L162" i="75"/>
  <c r="L163" i="75"/>
  <c r="L164" i="75"/>
  <c r="L166" i="75"/>
  <c r="L122" i="75"/>
  <c r="L132" i="75"/>
  <c r="L123" i="75"/>
  <c r="L124" i="75"/>
  <c r="L125" i="75"/>
  <c r="L126" i="75"/>
  <c r="L127" i="75"/>
  <c r="L128" i="75"/>
  <c r="L129" i="75"/>
  <c r="L131" i="75"/>
  <c r="L121" i="75"/>
  <c r="L112" i="75"/>
  <c r="L113" i="75"/>
  <c r="L114" i="75"/>
  <c r="L115" i="75"/>
  <c r="L116" i="75"/>
  <c r="L117" i="75"/>
  <c r="L118" i="75"/>
  <c r="L120" i="75"/>
  <c r="L98" i="75"/>
  <c r="L89" i="75"/>
  <c r="L90" i="75"/>
  <c r="L91" i="75"/>
  <c r="L92" i="75"/>
  <c r="L93" i="75"/>
  <c r="L94" i="75"/>
  <c r="L95" i="75"/>
  <c r="L97" i="75"/>
  <c r="L30" i="75"/>
  <c r="L40" i="75"/>
  <c r="L31" i="75"/>
  <c r="L32" i="75"/>
  <c r="L33" i="75"/>
  <c r="L34" i="75"/>
  <c r="L35" i="75"/>
  <c r="L36" i="75"/>
  <c r="L37" i="75"/>
  <c r="L39" i="75"/>
  <c r="L7" i="75"/>
  <c r="L17" i="75"/>
  <c r="L8" i="75"/>
  <c r="L9" i="75"/>
  <c r="L10" i="75"/>
  <c r="L11" i="75"/>
  <c r="L12" i="75"/>
  <c r="L13" i="75"/>
  <c r="L14" i="75"/>
  <c r="L16" i="75"/>
  <c r="L140" i="75" l="1"/>
  <c r="L136" i="75"/>
  <c r="L48" i="75"/>
  <c r="L44" i="75"/>
  <c r="L63" i="75"/>
  <c r="L143" i="75"/>
  <c r="L138" i="75"/>
  <c r="L51" i="75"/>
  <c r="L46" i="75"/>
  <c r="L52" i="75"/>
  <c r="L62" i="75"/>
  <c r="L59" i="75"/>
  <c r="L57" i="75"/>
  <c r="L55" i="75"/>
  <c r="L53" i="75"/>
  <c r="L144" i="75"/>
  <c r="L26" i="75"/>
  <c r="L24" i="75"/>
  <c r="L22" i="75"/>
  <c r="L20" i="75"/>
  <c r="L29" i="75"/>
  <c r="L23" i="75"/>
  <c r="L28" i="75"/>
  <c r="L25" i="75"/>
  <c r="L21" i="75"/>
  <c r="L49" i="75"/>
  <c r="L47" i="75"/>
  <c r="L45" i="75"/>
  <c r="L43" i="75"/>
  <c r="L60" i="75"/>
  <c r="L58" i="75"/>
  <c r="L56" i="75"/>
  <c r="L54" i="75"/>
  <c r="L141" i="75"/>
  <c r="L139" i="75"/>
  <c r="L137" i="75"/>
  <c r="L135" i="75"/>
  <c r="L72" i="75" l="1"/>
  <c r="L75" i="75"/>
  <c r="L68" i="75"/>
  <c r="L66" i="75"/>
  <c r="L70" i="75"/>
  <c r="L69" i="75"/>
  <c r="L74" i="75"/>
  <c r="L67" i="75"/>
  <c r="L71" i="75"/>
  <c r="P34" i="70" l="1"/>
  <c r="Q34" i="70"/>
  <c r="Q35" i="70"/>
  <c r="Q24" i="70"/>
  <c r="P24" i="67"/>
  <c r="Q24" i="67"/>
  <c r="Q37" i="67"/>
  <c r="Q35" i="67"/>
  <c r="Q23" i="66"/>
  <c r="Q22" i="66"/>
  <c r="Q21" i="66"/>
  <c r="Q20" i="66"/>
  <c r="Q16" i="66"/>
  <c r="Q15" i="66"/>
  <c r="Q14" i="66"/>
  <c r="Q17" i="66"/>
  <c r="Q24" i="65"/>
  <c r="Q23" i="65"/>
  <c r="Q22" i="65"/>
  <c r="Q21" i="65"/>
  <c r="Q19" i="65"/>
  <c r="Q34" i="65"/>
  <c r="Q33" i="65"/>
  <c r="Q32" i="65"/>
  <c r="Q31" i="65"/>
  <c r="Q30" i="65"/>
  <c r="Q29" i="65"/>
  <c r="Q28" i="65"/>
  <c r="Q27" i="65"/>
  <c r="Q20" i="65"/>
  <c r="Q18" i="65"/>
  <c r="Q36" i="64"/>
  <c r="Q35" i="64"/>
  <c r="Q34" i="64"/>
  <c r="Q33" i="64"/>
  <c r="Q32" i="64"/>
  <c r="Q31" i="64"/>
  <c r="Q30" i="64"/>
  <c r="Q29" i="64"/>
  <c r="Q25" i="64"/>
  <c r="Q24" i="64"/>
  <c r="Q23" i="64"/>
  <c r="Q22" i="64"/>
  <c r="Q21" i="64"/>
  <c r="Q20" i="64"/>
  <c r="Q19" i="64"/>
  <c r="R37" i="64"/>
  <c r="Q25" i="65" l="1"/>
  <c r="Q17" i="65" s="1"/>
  <c r="R35" i="65"/>
  <c r="Q13" i="66"/>
  <c r="Q26" i="64"/>
  <c r="G125" i="75" l="1"/>
  <c r="G132" i="75"/>
  <c r="G123" i="75"/>
  <c r="G124" i="75"/>
  <c r="G126" i="75"/>
  <c r="G127" i="75"/>
  <c r="G128" i="75"/>
  <c r="G129" i="75"/>
  <c r="G131" i="75"/>
  <c r="G122" i="75"/>
  <c r="G40" i="75"/>
  <c r="G31" i="75"/>
  <c r="G32" i="75"/>
  <c r="G33" i="75"/>
  <c r="G34" i="75"/>
  <c r="G35" i="75"/>
  <c r="G36" i="75"/>
  <c r="G37" i="75"/>
  <c r="G39" i="75"/>
  <c r="G30" i="75"/>
  <c r="G17" i="75"/>
  <c r="G8" i="75"/>
  <c r="G9" i="75"/>
  <c r="G10" i="75"/>
  <c r="G11" i="75"/>
  <c r="G12" i="75"/>
  <c r="G13" i="75"/>
  <c r="G14" i="75"/>
  <c r="G16" i="75"/>
  <c r="G7" i="75"/>
  <c r="F132" i="75"/>
  <c r="F123" i="75"/>
  <c r="F124" i="75"/>
  <c r="F125" i="75"/>
  <c r="F126" i="75"/>
  <c r="F127" i="75"/>
  <c r="F128" i="75"/>
  <c r="F129" i="75"/>
  <c r="F131" i="75"/>
  <c r="F122" i="75"/>
  <c r="F40" i="75"/>
  <c r="F31" i="75"/>
  <c r="F32" i="75"/>
  <c r="F33" i="75"/>
  <c r="F34" i="75"/>
  <c r="F35" i="75"/>
  <c r="F36" i="75"/>
  <c r="F37" i="75"/>
  <c r="F39" i="75"/>
  <c r="F30" i="75"/>
  <c r="F17" i="75"/>
  <c r="F8" i="75"/>
  <c r="F9" i="75"/>
  <c r="F10" i="75"/>
  <c r="F11" i="75"/>
  <c r="F12" i="75"/>
  <c r="F13" i="75"/>
  <c r="F14" i="75"/>
  <c r="F16" i="75"/>
  <c r="F7" i="75"/>
  <c r="E132" i="75"/>
  <c r="E123" i="75"/>
  <c r="E124" i="75"/>
  <c r="E125" i="75"/>
  <c r="E126" i="75"/>
  <c r="E127" i="75"/>
  <c r="E128" i="75"/>
  <c r="E129" i="75"/>
  <c r="E131" i="75"/>
  <c r="E122" i="75"/>
  <c r="E40" i="75"/>
  <c r="E31" i="75"/>
  <c r="E32" i="75"/>
  <c r="E33" i="75"/>
  <c r="E34" i="75"/>
  <c r="E35" i="75"/>
  <c r="E36" i="75"/>
  <c r="E37" i="75"/>
  <c r="E39" i="75"/>
  <c r="E30" i="75"/>
  <c r="E17" i="75"/>
  <c r="E8" i="75"/>
  <c r="E9" i="75"/>
  <c r="E10" i="75"/>
  <c r="E11" i="75"/>
  <c r="E12" i="75"/>
  <c r="E13" i="75"/>
  <c r="E14" i="75"/>
  <c r="E16" i="75"/>
  <c r="E7" i="75"/>
  <c r="D37" i="75"/>
  <c r="F63" i="75" l="1"/>
  <c r="E63" i="75"/>
  <c r="G63" i="75"/>
  <c r="G53" i="75"/>
  <c r="E29" i="75"/>
  <c r="E144" i="75"/>
  <c r="F53" i="75"/>
  <c r="F60" i="75"/>
  <c r="F56" i="75"/>
  <c r="F54" i="75"/>
  <c r="G62" i="75"/>
  <c r="G59" i="75"/>
  <c r="G57" i="75"/>
  <c r="E43" i="75"/>
  <c r="F135" i="75"/>
  <c r="G60" i="75"/>
  <c r="G58" i="75"/>
  <c r="G54" i="75"/>
  <c r="G52" i="75"/>
  <c r="G20" i="75"/>
  <c r="E53" i="75"/>
  <c r="E60" i="75"/>
  <c r="E56" i="75"/>
  <c r="E54" i="75"/>
  <c r="F62" i="75"/>
  <c r="F55" i="75"/>
  <c r="G56" i="75"/>
  <c r="G55" i="75"/>
  <c r="F58" i="75"/>
  <c r="F57" i="75"/>
  <c r="F59" i="75"/>
  <c r="E58" i="75"/>
  <c r="E62" i="75"/>
  <c r="E59" i="75"/>
  <c r="E57" i="75"/>
  <c r="E55" i="75"/>
  <c r="A43" i="58" l="1"/>
  <c r="AM23" i="63" l="1"/>
  <c r="AM21" i="63"/>
  <c r="AM19" i="63"/>
  <c r="AM17" i="63"/>
  <c r="AM15" i="63"/>
  <c r="AM13" i="63"/>
  <c r="AM11" i="63"/>
  <c r="AM8" i="63"/>
  <c r="BO23" i="63"/>
  <c r="BO21" i="63"/>
  <c r="BO19" i="63"/>
  <c r="BO17" i="63"/>
  <c r="BO15" i="63"/>
  <c r="BO13" i="63"/>
  <c r="BO11" i="63"/>
  <c r="BO8" i="63"/>
  <c r="BA23" i="63"/>
  <c r="BA21" i="63"/>
  <c r="BA19" i="63"/>
  <c r="BA17" i="63"/>
  <c r="BA15" i="63"/>
  <c r="BA13" i="63"/>
  <c r="BA11" i="63"/>
  <c r="BA8" i="63"/>
  <c r="Y23" i="63"/>
  <c r="Y21" i="63"/>
  <c r="Y19" i="63"/>
  <c r="Y17" i="63"/>
  <c r="Y15" i="63"/>
  <c r="Y13" i="63"/>
  <c r="Y11" i="63"/>
  <c r="Y8" i="63"/>
  <c r="CC23" i="63"/>
  <c r="CC21" i="63"/>
  <c r="CC19" i="63"/>
  <c r="CC17" i="63"/>
  <c r="CC15" i="63"/>
  <c r="CC13" i="63"/>
  <c r="CC11" i="63"/>
  <c r="CC8" i="63"/>
  <c r="AM23" i="62" l="1"/>
  <c r="AM21" i="62"/>
  <c r="AM19" i="62"/>
  <c r="AM17" i="62"/>
  <c r="AM15" i="62"/>
  <c r="AM13" i="62"/>
  <c r="AM11" i="62"/>
  <c r="AM8" i="62"/>
  <c r="BO23" i="62"/>
  <c r="BO21" i="62"/>
  <c r="BO19" i="62"/>
  <c r="BO17" i="62"/>
  <c r="BO15" i="62"/>
  <c r="BO13" i="62"/>
  <c r="BO11" i="62"/>
  <c r="BO8" i="62"/>
  <c r="BA23" i="62"/>
  <c r="BA21" i="62"/>
  <c r="BA19" i="62"/>
  <c r="BA17" i="62"/>
  <c r="BA15" i="62"/>
  <c r="BA13" i="62"/>
  <c r="BA11" i="62"/>
  <c r="BA8" i="62"/>
  <c r="Y23" i="62"/>
  <c r="Y21" i="62"/>
  <c r="Y19" i="62"/>
  <c r="Y17" i="62"/>
  <c r="Y15" i="62"/>
  <c r="Y13" i="62"/>
  <c r="Y11" i="62"/>
  <c r="Y8" i="62"/>
  <c r="CC23" i="62"/>
  <c r="CC21" i="62"/>
  <c r="CC19" i="62"/>
  <c r="CC17" i="62"/>
  <c r="CC15" i="62"/>
  <c r="CC13" i="62"/>
  <c r="CC11" i="62"/>
  <c r="CC8" i="62"/>
  <c r="K7" i="75" l="1"/>
  <c r="K190" i="75"/>
  <c r="BV11" i="62" l="1"/>
  <c r="K181" i="75"/>
  <c r="K182" i="75"/>
  <c r="K183" i="75"/>
  <c r="K184" i="75"/>
  <c r="K185" i="75"/>
  <c r="K186" i="75"/>
  <c r="K187" i="75"/>
  <c r="K189" i="75"/>
  <c r="K167" i="75"/>
  <c r="K158" i="75"/>
  <c r="K159" i="75"/>
  <c r="K160" i="75"/>
  <c r="K161" i="75"/>
  <c r="K162" i="75"/>
  <c r="K163" i="75"/>
  <c r="K164" i="75"/>
  <c r="K166" i="75"/>
  <c r="K122" i="75"/>
  <c r="K132" i="75"/>
  <c r="K123" i="75"/>
  <c r="K124" i="75"/>
  <c r="K125" i="75"/>
  <c r="K126" i="75"/>
  <c r="K127" i="75"/>
  <c r="K128" i="75"/>
  <c r="K129" i="75"/>
  <c r="K131" i="75"/>
  <c r="K120" i="75"/>
  <c r="K118" i="75"/>
  <c r="K117" i="75"/>
  <c r="K116" i="75"/>
  <c r="K115" i="75"/>
  <c r="K114" i="75"/>
  <c r="K113" i="75"/>
  <c r="K112" i="75"/>
  <c r="K121" i="75"/>
  <c r="K98" i="75"/>
  <c r="K89" i="75"/>
  <c r="K90" i="75"/>
  <c r="K91" i="75"/>
  <c r="K92" i="75"/>
  <c r="K93" i="75"/>
  <c r="K94" i="75"/>
  <c r="K95" i="75"/>
  <c r="K97" i="75"/>
  <c r="K30" i="75"/>
  <c r="K53" i="75" s="1"/>
  <c r="K40" i="75"/>
  <c r="K31" i="75"/>
  <c r="K32" i="75"/>
  <c r="K33" i="75"/>
  <c r="K34" i="75"/>
  <c r="K35" i="75"/>
  <c r="K36" i="75"/>
  <c r="K37" i="75"/>
  <c r="K39" i="75"/>
  <c r="K17" i="75"/>
  <c r="K8" i="75"/>
  <c r="K9" i="75"/>
  <c r="K21" i="75" s="1"/>
  <c r="K10" i="75"/>
  <c r="K11" i="75"/>
  <c r="K23" i="75" s="1"/>
  <c r="K12" i="75"/>
  <c r="K13" i="75"/>
  <c r="K25" i="75" s="1"/>
  <c r="K14" i="75"/>
  <c r="K16" i="75"/>
  <c r="K28" i="75" s="1"/>
  <c r="K140" i="75" l="1"/>
  <c r="K136" i="75"/>
  <c r="K48" i="75"/>
  <c r="K44" i="75"/>
  <c r="K60" i="75"/>
  <c r="K72" i="75" s="1"/>
  <c r="K63" i="75"/>
  <c r="K75" i="75" s="1"/>
  <c r="K143" i="75"/>
  <c r="K138" i="75"/>
  <c r="K58" i="75"/>
  <c r="K70" i="75" s="1"/>
  <c r="K54" i="75"/>
  <c r="K66" i="75" s="1"/>
  <c r="K51" i="75"/>
  <c r="K46" i="75"/>
  <c r="K56" i="75"/>
  <c r="K68" i="75" s="1"/>
  <c r="K49" i="75"/>
  <c r="K47" i="75"/>
  <c r="K45" i="75"/>
  <c r="K43" i="75"/>
  <c r="K52" i="75"/>
  <c r="K141" i="75"/>
  <c r="K139" i="75"/>
  <c r="K137" i="75"/>
  <c r="K135" i="75"/>
  <c r="K144" i="75"/>
  <c r="K26" i="75"/>
  <c r="K24" i="75"/>
  <c r="K22" i="75"/>
  <c r="K20" i="75"/>
  <c r="K29" i="75"/>
  <c r="K62" i="75"/>
  <c r="K74" i="75" s="1"/>
  <c r="K59" i="75"/>
  <c r="K71" i="75" s="1"/>
  <c r="K57" i="75"/>
  <c r="K69" i="75" s="1"/>
  <c r="K55" i="75"/>
  <c r="K67" i="75" s="1"/>
  <c r="A180" i="75"/>
  <c r="A190" i="75"/>
  <c r="A181" i="75"/>
  <c r="A182" i="75"/>
  <c r="A183" i="75"/>
  <c r="A184" i="75"/>
  <c r="A185" i="75"/>
  <c r="A186" i="75"/>
  <c r="A187" i="75"/>
  <c r="A189" i="75"/>
  <c r="A179" i="75"/>
  <c r="A178" i="75"/>
  <c r="A169" i="75"/>
  <c r="A170" i="75"/>
  <c r="A171" i="75"/>
  <c r="A172" i="75"/>
  <c r="A173" i="75"/>
  <c r="A174" i="75"/>
  <c r="A175" i="75"/>
  <c r="A177" i="75"/>
  <c r="A168" i="75"/>
  <c r="A157" i="75"/>
  <c r="A167" i="75"/>
  <c r="A158" i="75"/>
  <c r="A159" i="75"/>
  <c r="A160" i="75"/>
  <c r="A161" i="75"/>
  <c r="A162" i="75"/>
  <c r="A163" i="75"/>
  <c r="A164" i="75"/>
  <c r="A166" i="75"/>
  <c r="A156" i="75"/>
  <c r="A155" i="75"/>
  <c r="A146" i="75"/>
  <c r="A147" i="75"/>
  <c r="A148" i="75"/>
  <c r="A149" i="75"/>
  <c r="A150" i="75"/>
  <c r="A151" i="75"/>
  <c r="A152" i="75"/>
  <c r="A154" i="75"/>
  <c r="A145" i="75"/>
  <c r="A134" i="75"/>
  <c r="A135" i="75"/>
  <c r="A136" i="75"/>
  <c r="A137" i="75"/>
  <c r="A138" i="75"/>
  <c r="A139" i="75"/>
  <c r="A140" i="75"/>
  <c r="A141" i="75"/>
  <c r="A133" i="75"/>
  <c r="A132" i="75"/>
  <c r="A123" i="75"/>
  <c r="A124" i="75"/>
  <c r="A125" i="75"/>
  <c r="A126" i="75"/>
  <c r="A127" i="75"/>
  <c r="A128" i="75"/>
  <c r="A129" i="75"/>
  <c r="A131" i="75"/>
  <c r="A122" i="75"/>
  <c r="A111" i="75"/>
  <c r="A112" i="75"/>
  <c r="A113" i="75"/>
  <c r="A114" i="75"/>
  <c r="A115" i="75"/>
  <c r="A116" i="75"/>
  <c r="A117" i="75"/>
  <c r="A118" i="75"/>
  <c r="A110" i="75"/>
  <c r="A109" i="75"/>
  <c r="A100" i="75"/>
  <c r="A101" i="75"/>
  <c r="A102" i="75"/>
  <c r="A103" i="75"/>
  <c r="A104" i="75"/>
  <c r="A105" i="75"/>
  <c r="A106" i="75"/>
  <c r="A108" i="75"/>
  <c r="A99" i="75"/>
  <c r="A88" i="75"/>
  <c r="A89" i="75"/>
  <c r="A90" i="75"/>
  <c r="A91" i="75"/>
  <c r="A92" i="75"/>
  <c r="A93" i="75"/>
  <c r="A94" i="75"/>
  <c r="A95" i="75"/>
  <c r="A87" i="75"/>
  <c r="A77" i="75"/>
  <c r="A78" i="75"/>
  <c r="A79" i="75"/>
  <c r="A80" i="75"/>
  <c r="A81" i="75"/>
  <c r="A82" i="75"/>
  <c r="A83" i="75"/>
  <c r="A76" i="75"/>
  <c r="A65" i="75"/>
  <c r="A66" i="75"/>
  <c r="A67" i="75"/>
  <c r="A68" i="75"/>
  <c r="A69" i="75"/>
  <c r="A70" i="75"/>
  <c r="A71" i="75"/>
  <c r="A72" i="75"/>
  <c r="A64" i="75"/>
  <c r="A54" i="75"/>
  <c r="A55" i="75"/>
  <c r="A56" i="75"/>
  <c r="A57" i="75"/>
  <c r="A58" i="75"/>
  <c r="A59" i="75"/>
  <c r="A60" i="75"/>
  <c r="A53" i="75"/>
  <c r="A42" i="75"/>
  <c r="A43" i="75"/>
  <c r="A44" i="75"/>
  <c r="A45" i="75"/>
  <c r="A46" i="75"/>
  <c r="A47" i="75"/>
  <c r="A48" i="75"/>
  <c r="A49" i="75"/>
  <c r="A41" i="75"/>
  <c r="A31" i="75"/>
  <c r="A32" i="75"/>
  <c r="A33" i="75"/>
  <c r="A34" i="75"/>
  <c r="A35" i="75"/>
  <c r="A36" i="75"/>
  <c r="A37" i="75"/>
  <c r="A30" i="75"/>
  <c r="A19" i="75"/>
  <c r="A20" i="75"/>
  <c r="A21" i="75"/>
  <c r="A22" i="75"/>
  <c r="A23" i="75"/>
  <c r="A24" i="75"/>
  <c r="A25" i="75"/>
  <c r="A26" i="75"/>
  <c r="A18" i="75"/>
  <c r="A8" i="75"/>
  <c r="A9" i="75"/>
  <c r="A10" i="75"/>
  <c r="A11" i="75"/>
  <c r="A12" i="75"/>
  <c r="A13" i="75"/>
  <c r="A14" i="75"/>
  <c r="A7" i="75"/>
  <c r="A5" i="75"/>
  <c r="A4" i="75"/>
  <c r="A3" i="75"/>
  <c r="A2" i="75"/>
  <c r="A1" i="75"/>
  <c r="AJ7" i="63" l="1"/>
  <c r="BL7" i="63"/>
  <c r="AX7" i="63"/>
  <c r="V7" i="63"/>
  <c r="BZ7" i="63"/>
  <c r="H7" i="63"/>
  <c r="AJ7" i="62"/>
  <c r="BL7" i="62"/>
  <c r="AX7" i="62"/>
  <c r="V7" i="62"/>
  <c r="BZ7" i="62"/>
  <c r="H7" i="62"/>
  <c r="A193" i="75" l="1"/>
  <c r="A192" i="75"/>
  <c r="J189" i="75"/>
  <c r="I189" i="75"/>
  <c r="H189" i="75"/>
  <c r="J187" i="75"/>
  <c r="I187" i="75"/>
  <c r="H187" i="75"/>
  <c r="J186" i="75"/>
  <c r="I186" i="75"/>
  <c r="H186" i="75"/>
  <c r="J185" i="75"/>
  <c r="I185" i="75"/>
  <c r="H185" i="75"/>
  <c r="J184" i="75"/>
  <c r="I184" i="75"/>
  <c r="H184" i="75"/>
  <c r="J183" i="75"/>
  <c r="I183" i="75"/>
  <c r="H183" i="75"/>
  <c r="J182" i="75"/>
  <c r="I182" i="75"/>
  <c r="H182" i="75"/>
  <c r="J181" i="75"/>
  <c r="I181" i="75"/>
  <c r="H181" i="75"/>
  <c r="J190" i="75"/>
  <c r="I190" i="75"/>
  <c r="H190" i="75"/>
  <c r="J166" i="75"/>
  <c r="I166" i="75"/>
  <c r="H166" i="75"/>
  <c r="J164" i="75"/>
  <c r="I164" i="75"/>
  <c r="H164" i="75"/>
  <c r="J163" i="75"/>
  <c r="I163" i="75"/>
  <c r="H163" i="75"/>
  <c r="J162" i="75"/>
  <c r="I162" i="75"/>
  <c r="H162" i="75"/>
  <c r="J161" i="75"/>
  <c r="I161" i="75"/>
  <c r="H161" i="75"/>
  <c r="J160" i="75"/>
  <c r="I160" i="75"/>
  <c r="H160" i="75"/>
  <c r="J159" i="75"/>
  <c r="I159" i="75"/>
  <c r="H159" i="75"/>
  <c r="J158" i="75"/>
  <c r="I158" i="75"/>
  <c r="H158" i="75"/>
  <c r="J167" i="75"/>
  <c r="I167" i="75"/>
  <c r="H167" i="75"/>
  <c r="J131" i="75"/>
  <c r="I131" i="75"/>
  <c r="H131" i="75"/>
  <c r="J129" i="75"/>
  <c r="I129" i="75"/>
  <c r="H129" i="75"/>
  <c r="J128" i="75"/>
  <c r="I128" i="75"/>
  <c r="H128" i="75"/>
  <c r="J127" i="75"/>
  <c r="I127" i="75"/>
  <c r="H127" i="75"/>
  <c r="J126" i="75"/>
  <c r="I126" i="75"/>
  <c r="H126" i="75"/>
  <c r="J125" i="75"/>
  <c r="I125" i="75"/>
  <c r="H125" i="75"/>
  <c r="J124" i="75"/>
  <c r="I124" i="75"/>
  <c r="H124" i="75"/>
  <c r="J123" i="75"/>
  <c r="I123" i="75"/>
  <c r="H123" i="75"/>
  <c r="J132" i="75"/>
  <c r="I132" i="75"/>
  <c r="H132" i="75"/>
  <c r="J122" i="75"/>
  <c r="I122" i="75"/>
  <c r="H122" i="75"/>
  <c r="J120" i="75"/>
  <c r="I120" i="75"/>
  <c r="H120" i="75"/>
  <c r="J118" i="75"/>
  <c r="I118" i="75"/>
  <c r="H118" i="75"/>
  <c r="J117" i="75"/>
  <c r="I117" i="75"/>
  <c r="H117" i="75"/>
  <c r="J116" i="75"/>
  <c r="I116" i="75"/>
  <c r="H116" i="75"/>
  <c r="J115" i="75"/>
  <c r="I115" i="75"/>
  <c r="H115" i="75"/>
  <c r="J114" i="75"/>
  <c r="I114" i="75"/>
  <c r="H114" i="75"/>
  <c r="J113" i="75"/>
  <c r="I113" i="75"/>
  <c r="H113" i="75"/>
  <c r="J112" i="75"/>
  <c r="I112" i="75"/>
  <c r="H112" i="75"/>
  <c r="J121" i="75"/>
  <c r="I121" i="75"/>
  <c r="H121" i="75"/>
  <c r="D39" i="75"/>
  <c r="BK7" i="63"/>
  <c r="BJ7" i="63"/>
  <c r="BI7" i="63"/>
  <c r="D35" i="75"/>
  <c r="AI7" i="63"/>
  <c r="AH7" i="63"/>
  <c r="AG7" i="63"/>
  <c r="AV7" i="63"/>
  <c r="D33" i="75"/>
  <c r="U7" i="63"/>
  <c r="T7" i="63"/>
  <c r="S7" i="63"/>
  <c r="D31" i="75"/>
  <c r="BX7" i="63"/>
  <c r="D40" i="75"/>
  <c r="G7" i="63"/>
  <c r="F7" i="63"/>
  <c r="E7" i="63"/>
  <c r="J97" i="75"/>
  <c r="I97" i="75"/>
  <c r="H97" i="75"/>
  <c r="J95" i="75"/>
  <c r="I95" i="75"/>
  <c r="H95" i="75"/>
  <c r="J94" i="75"/>
  <c r="I94" i="75"/>
  <c r="H94" i="75"/>
  <c r="J93" i="75"/>
  <c r="I93" i="75"/>
  <c r="H93" i="75"/>
  <c r="J92" i="75"/>
  <c r="I92" i="75"/>
  <c r="H92" i="75"/>
  <c r="J91" i="75"/>
  <c r="I91" i="75"/>
  <c r="H91" i="75"/>
  <c r="J90" i="75"/>
  <c r="I90" i="75"/>
  <c r="H90" i="75"/>
  <c r="J89" i="75"/>
  <c r="I89" i="75"/>
  <c r="H89" i="75"/>
  <c r="J98" i="75"/>
  <c r="I98" i="75"/>
  <c r="H98" i="75"/>
  <c r="BJ7" i="62"/>
  <c r="BI7" i="62"/>
  <c r="AI7" i="62"/>
  <c r="AH7" i="62"/>
  <c r="AG7" i="62"/>
  <c r="AV7" i="62"/>
  <c r="U7" i="62"/>
  <c r="T7" i="62"/>
  <c r="S7" i="62"/>
  <c r="BX7" i="62"/>
  <c r="G7" i="62"/>
  <c r="F7" i="62"/>
  <c r="E7" i="62"/>
  <c r="J39" i="75"/>
  <c r="I39" i="75"/>
  <c r="H39" i="75"/>
  <c r="J37" i="75"/>
  <c r="I37" i="75"/>
  <c r="H37" i="75"/>
  <c r="J36" i="75"/>
  <c r="I36" i="75"/>
  <c r="H36" i="75"/>
  <c r="J35" i="75"/>
  <c r="I35" i="75"/>
  <c r="H35" i="75"/>
  <c r="J34" i="75"/>
  <c r="I34" i="75"/>
  <c r="H34" i="75"/>
  <c r="J33" i="75"/>
  <c r="I33" i="75"/>
  <c r="H33" i="75"/>
  <c r="J32" i="75"/>
  <c r="I32" i="75"/>
  <c r="H32" i="75"/>
  <c r="J31" i="75"/>
  <c r="I31" i="75"/>
  <c r="H31" i="75"/>
  <c r="J40" i="75"/>
  <c r="I40" i="75"/>
  <c r="H40" i="75"/>
  <c r="J30" i="75"/>
  <c r="I30" i="75"/>
  <c r="H30" i="75"/>
  <c r="J16" i="75"/>
  <c r="I16" i="75"/>
  <c r="H16" i="75"/>
  <c r="J14" i="75"/>
  <c r="I14" i="75"/>
  <c r="H14" i="75"/>
  <c r="J13" i="75"/>
  <c r="I13" i="75"/>
  <c r="H13" i="75"/>
  <c r="J12" i="75"/>
  <c r="I12" i="75"/>
  <c r="H12" i="75"/>
  <c r="J11" i="75"/>
  <c r="I11" i="75"/>
  <c r="H11" i="75"/>
  <c r="J10" i="75"/>
  <c r="I10" i="75"/>
  <c r="H10" i="75"/>
  <c r="J9" i="75"/>
  <c r="I9" i="75"/>
  <c r="H9" i="75"/>
  <c r="J8" i="75"/>
  <c r="I8" i="75"/>
  <c r="H8" i="75"/>
  <c r="J17" i="75"/>
  <c r="I17" i="75"/>
  <c r="H17" i="75"/>
  <c r="J7" i="75"/>
  <c r="I7" i="75"/>
  <c r="H7" i="75"/>
  <c r="I53" i="75" l="1"/>
  <c r="J63" i="75"/>
  <c r="I63" i="75"/>
  <c r="I75" i="75" s="1"/>
  <c r="H63" i="75"/>
  <c r="J55" i="75"/>
  <c r="I56" i="75"/>
  <c r="J57" i="75"/>
  <c r="I58" i="75"/>
  <c r="J59" i="75"/>
  <c r="J62" i="75"/>
  <c r="H54" i="75"/>
  <c r="I55" i="75"/>
  <c r="I67" i="75" s="1"/>
  <c r="H56" i="75"/>
  <c r="I57" i="75"/>
  <c r="H58" i="75"/>
  <c r="H60" i="75"/>
  <c r="F118" i="75"/>
  <c r="F120" i="75"/>
  <c r="I54" i="75"/>
  <c r="I66" i="75" s="1"/>
  <c r="D7" i="62"/>
  <c r="D122" i="75"/>
  <c r="D7" i="75"/>
  <c r="BV7" i="62"/>
  <c r="D132" i="75"/>
  <c r="D17" i="75"/>
  <c r="D63" i="75" s="1"/>
  <c r="D123" i="75"/>
  <c r="D8" i="75"/>
  <c r="D54" i="75" s="1"/>
  <c r="R7" i="62"/>
  <c r="D124" i="75"/>
  <c r="D9" i="75"/>
  <c r="AT7" i="62"/>
  <c r="D125" i="75"/>
  <c r="D10" i="75"/>
  <c r="AF7" i="62"/>
  <c r="D126" i="75"/>
  <c r="D11" i="75"/>
  <c r="D127" i="75"/>
  <c r="D12" i="75"/>
  <c r="D58" i="75" s="1"/>
  <c r="BH7" i="62"/>
  <c r="D128" i="75"/>
  <c r="D13" i="75"/>
  <c r="D129" i="75"/>
  <c r="D14" i="75"/>
  <c r="D60" i="75" s="1"/>
  <c r="D131" i="75"/>
  <c r="D16" i="75"/>
  <c r="D62" i="75" s="1"/>
  <c r="D7" i="63"/>
  <c r="D30" i="75"/>
  <c r="D52" i="75" s="1"/>
  <c r="R7" i="63"/>
  <c r="D32" i="75"/>
  <c r="AF7" i="63"/>
  <c r="D34" i="75"/>
  <c r="BH7" i="63"/>
  <c r="D36" i="75"/>
  <c r="E97" i="75"/>
  <c r="G190" i="75"/>
  <c r="E182" i="75"/>
  <c r="G182" i="75"/>
  <c r="G183" i="75"/>
  <c r="E184" i="75"/>
  <c r="G184" i="75"/>
  <c r="E186" i="75"/>
  <c r="G186" i="75"/>
  <c r="G187" i="75"/>
  <c r="E189" i="75"/>
  <c r="G189" i="75"/>
  <c r="H53" i="75"/>
  <c r="J53" i="75"/>
  <c r="F112" i="75"/>
  <c r="F116" i="75"/>
  <c r="F159" i="75"/>
  <c r="F161" i="75"/>
  <c r="F163" i="75"/>
  <c r="F166" i="75"/>
  <c r="D159" i="75"/>
  <c r="D160" i="75"/>
  <c r="D161" i="75"/>
  <c r="D163" i="75"/>
  <c r="D166" i="75"/>
  <c r="D120" i="75"/>
  <c r="I52" i="75"/>
  <c r="I43" i="75"/>
  <c r="H44" i="75"/>
  <c r="I45" i="75"/>
  <c r="H46" i="75"/>
  <c r="I47" i="75"/>
  <c r="H48" i="75"/>
  <c r="I49" i="75"/>
  <c r="H21" i="75"/>
  <c r="H55" i="75"/>
  <c r="H23" i="75"/>
  <c r="H57" i="75"/>
  <c r="H25" i="75"/>
  <c r="H59" i="75"/>
  <c r="H28" i="75"/>
  <c r="H62" i="75"/>
  <c r="H52" i="75"/>
  <c r="H43" i="75"/>
  <c r="I44" i="75"/>
  <c r="H45" i="75"/>
  <c r="I46" i="75"/>
  <c r="H47" i="75"/>
  <c r="I48" i="75"/>
  <c r="H49" i="75"/>
  <c r="I51" i="75"/>
  <c r="AV8" i="62"/>
  <c r="G90" i="75"/>
  <c r="G92" i="75"/>
  <c r="D121" i="75"/>
  <c r="BV7" i="63"/>
  <c r="D112" i="75"/>
  <c r="D114" i="75"/>
  <c r="AT7" i="63"/>
  <c r="D116" i="75"/>
  <c r="D118" i="75"/>
  <c r="F121" i="75"/>
  <c r="F113" i="75"/>
  <c r="F114" i="75"/>
  <c r="D115" i="75"/>
  <c r="F117" i="75"/>
  <c r="H144" i="75"/>
  <c r="H135" i="75"/>
  <c r="H51" i="75"/>
  <c r="E98" i="75"/>
  <c r="BW7" i="62"/>
  <c r="BW8" i="62" s="1"/>
  <c r="G98" i="75"/>
  <c r="BY7" i="62"/>
  <c r="E89" i="75"/>
  <c r="G89" i="75"/>
  <c r="E91" i="75"/>
  <c r="AU7" i="62"/>
  <c r="G91" i="75"/>
  <c r="AW7" i="62"/>
  <c r="E93" i="75"/>
  <c r="G93" i="75"/>
  <c r="G94" i="75"/>
  <c r="BK7" i="62"/>
  <c r="E95" i="75"/>
  <c r="G95" i="75"/>
  <c r="G97" i="75"/>
  <c r="E90" i="75"/>
  <c r="E92" i="75"/>
  <c r="E94" i="75"/>
  <c r="E121" i="75"/>
  <c r="BW7" i="63"/>
  <c r="G121" i="75"/>
  <c r="BY7" i="63"/>
  <c r="E112" i="75"/>
  <c r="G112" i="75"/>
  <c r="E114" i="75"/>
  <c r="AU7" i="63"/>
  <c r="G114" i="75"/>
  <c r="AW7" i="63"/>
  <c r="E116" i="75"/>
  <c r="G116" i="75"/>
  <c r="E118" i="75"/>
  <c r="G118" i="75"/>
  <c r="D113" i="75"/>
  <c r="F115" i="75"/>
  <c r="D117" i="75"/>
  <c r="I144" i="75"/>
  <c r="I135" i="75"/>
  <c r="H136" i="75"/>
  <c r="H138" i="75"/>
  <c r="I137" i="75"/>
  <c r="I139" i="75"/>
  <c r="I141" i="75"/>
  <c r="I136" i="75"/>
  <c r="H137" i="75"/>
  <c r="I138" i="75"/>
  <c r="I140" i="75"/>
  <c r="I143" i="75"/>
  <c r="D167" i="75"/>
  <c r="F167" i="75"/>
  <c r="D158" i="75"/>
  <c r="F158" i="75"/>
  <c r="F160" i="75"/>
  <c r="D162" i="75"/>
  <c r="F162" i="75"/>
  <c r="D164" i="75"/>
  <c r="F164" i="75"/>
  <c r="E190" i="75"/>
  <c r="E181" i="75"/>
  <c r="G181" i="75"/>
  <c r="E183" i="75"/>
  <c r="E185" i="75"/>
  <c r="G185" i="75"/>
  <c r="E187" i="75"/>
  <c r="J52" i="75"/>
  <c r="J43" i="75"/>
  <c r="J44" i="75"/>
  <c r="J45" i="75"/>
  <c r="J46" i="75"/>
  <c r="J47" i="75"/>
  <c r="J48" i="75"/>
  <c r="J49" i="75"/>
  <c r="J51" i="75"/>
  <c r="J144" i="75"/>
  <c r="J135" i="75"/>
  <c r="J137" i="75"/>
  <c r="J136" i="75"/>
  <c r="J138" i="75"/>
  <c r="J29" i="75"/>
  <c r="J20" i="75"/>
  <c r="J22" i="75"/>
  <c r="J24" i="75"/>
  <c r="J26" i="75"/>
  <c r="J54" i="75"/>
  <c r="J56" i="75"/>
  <c r="J58" i="75"/>
  <c r="J60" i="75"/>
  <c r="G24" i="75"/>
  <c r="I60" i="75"/>
  <c r="I72" i="75" s="1"/>
  <c r="I26" i="75"/>
  <c r="G28" i="75"/>
  <c r="I62" i="75"/>
  <c r="I74" i="75" s="1"/>
  <c r="I28" i="75"/>
  <c r="E23" i="75"/>
  <c r="E24" i="75"/>
  <c r="E26" i="75"/>
  <c r="E28" i="75"/>
  <c r="I29" i="75"/>
  <c r="I20" i="75"/>
  <c r="I21" i="75"/>
  <c r="I22" i="75"/>
  <c r="I23" i="75"/>
  <c r="I24" i="75"/>
  <c r="I59" i="75"/>
  <c r="I71" i="75" s="1"/>
  <c r="I25" i="75"/>
  <c r="E52" i="75"/>
  <c r="G43" i="75"/>
  <c r="E44" i="75"/>
  <c r="G44" i="75"/>
  <c r="E45" i="75"/>
  <c r="G45" i="75"/>
  <c r="E46" i="75"/>
  <c r="G46" i="75"/>
  <c r="E47" i="75"/>
  <c r="G47" i="75"/>
  <c r="E48" i="75"/>
  <c r="G48" i="75"/>
  <c r="E49" i="75"/>
  <c r="G49" i="75"/>
  <c r="E51" i="75"/>
  <c r="G51" i="75"/>
  <c r="D90" i="75"/>
  <c r="F90" i="75"/>
  <c r="D92" i="75"/>
  <c r="F92" i="75"/>
  <c r="D94" i="75"/>
  <c r="F94" i="75"/>
  <c r="D97" i="75"/>
  <c r="F97" i="75"/>
  <c r="F144" i="75"/>
  <c r="F141" i="75"/>
  <c r="H29" i="75"/>
  <c r="H20" i="75"/>
  <c r="J21" i="75"/>
  <c r="H22" i="75"/>
  <c r="J23" i="75"/>
  <c r="H24" i="75"/>
  <c r="J25" i="75"/>
  <c r="H26" i="75"/>
  <c r="J28" i="75"/>
  <c r="F52" i="75"/>
  <c r="F43" i="75"/>
  <c r="F45" i="75"/>
  <c r="F47" i="75"/>
  <c r="F49" i="75"/>
  <c r="D98" i="75"/>
  <c r="F98" i="75"/>
  <c r="D89" i="75"/>
  <c r="F89" i="75"/>
  <c r="D91" i="75"/>
  <c r="F91" i="75"/>
  <c r="D93" i="75"/>
  <c r="F138" i="75"/>
  <c r="F140" i="75"/>
  <c r="E159" i="75"/>
  <c r="G159" i="75"/>
  <c r="E161" i="75"/>
  <c r="G161" i="75"/>
  <c r="E163" i="75"/>
  <c r="G163" i="75"/>
  <c r="E166" i="75"/>
  <c r="G166" i="75"/>
  <c r="F93" i="75"/>
  <c r="D95" i="75"/>
  <c r="F95" i="75"/>
  <c r="E113" i="75"/>
  <c r="G113" i="75"/>
  <c r="E115" i="75"/>
  <c r="G115" i="75"/>
  <c r="E117" i="75"/>
  <c r="G117" i="75"/>
  <c r="E120" i="75"/>
  <c r="G120" i="75"/>
  <c r="G139" i="75"/>
  <c r="H139" i="75"/>
  <c r="J139" i="75"/>
  <c r="H140" i="75"/>
  <c r="J140" i="75"/>
  <c r="G141" i="75"/>
  <c r="H141" i="75"/>
  <c r="J141" i="75"/>
  <c r="H143" i="75"/>
  <c r="J143" i="75"/>
  <c r="D182" i="75"/>
  <c r="F182" i="75"/>
  <c r="D184" i="75"/>
  <c r="F184" i="75"/>
  <c r="D186" i="75"/>
  <c r="F186" i="75"/>
  <c r="D189" i="75"/>
  <c r="F189" i="75"/>
  <c r="G144" i="75"/>
  <c r="G135" i="75"/>
  <c r="G137" i="75"/>
  <c r="E140" i="75"/>
  <c r="E143" i="75"/>
  <c r="E167" i="75"/>
  <c r="G167" i="75"/>
  <c r="E158" i="75"/>
  <c r="G158" i="75"/>
  <c r="E160" i="75"/>
  <c r="G160" i="75"/>
  <c r="E162" i="75"/>
  <c r="G162" i="75"/>
  <c r="E164" i="75"/>
  <c r="G164" i="75"/>
  <c r="D190" i="75"/>
  <c r="F190" i="75"/>
  <c r="D181" i="75"/>
  <c r="F181" i="75"/>
  <c r="D183" i="75"/>
  <c r="F183" i="75"/>
  <c r="D185" i="75"/>
  <c r="F185" i="75"/>
  <c r="D187" i="75"/>
  <c r="F187" i="75"/>
  <c r="I70" i="75" l="1"/>
  <c r="I69" i="75"/>
  <c r="I68" i="75"/>
  <c r="D138" i="75"/>
  <c r="D23" i="75"/>
  <c r="J70" i="75"/>
  <c r="J66" i="75"/>
  <c r="D139" i="75"/>
  <c r="D21" i="75"/>
  <c r="D136" i="75"/>
  <c r="H74" i="75"/>
  <c r="D135" i="75"/>
  <c r="D43" i="75"/>
  <c r="J74" i="75"/>
  <c r="H66" i="75"/>
  <c r="D56" i="75"/>
  <c r="D22" i="75"/>
  <c r="J71" i="75"/>
  <c r="J69" i="75"/>
  <c r="J67" i="75"/>
  <c r="D57" i="75"/>
  <c r="J72" i="75"/>
  <c r="J68" i="75"/>
  <c r="J75" i="75"/>
  <c r="AT8" i="62"/>
  <c r="G138" i="75"/>
  <c r="G136" i="75"/>
  <c r="G143" i="75"/>
  <c r="G140" i="75"/>
  <c r="F143" i="75"/>
  <c r="F136" i="75"/>
  <c r="F139" i="75"/>
  <c r="D28" i="75"/>
  <c r="D26" i="75"/>
  <c r="D25" i="75"/>
  <c r="D24" i="75"/>
  <c r="D20" i="75"/>
  <c r="F137" i="75"/>
  <c r="G69" i="75"/>
  <c r="G67" i="75"/>
  <c r="F71" i="75"/>
  <c r="F51" i="75"/>
  <c r="F48" i="75"/>
  <c r="F46" i="75"/>
  <c r="F44" i="75"/>
  <c r="H71" i="75"/>
  <c r="G21" i="75"/>
  <c r="G70" i="75"/>
  <c r="D144" i="75"/>
  <c r="D51" i="75"/>
  <c r="D49" i="75"/>
  <c r="D48" i="75"/>
  <c r="D47" i="75"/>
  <c r="D46" i="75"/>
  <c r="D45" i="75"/>
  <c r="D44" i="75"/>
  <c r="D143" i="75"/>
  <c r="D141" i="75"/>
  <c r="D140" i="75"/>
  <c r="D137" i="75"/>
  <c r="D53" i="75"/>
  <c r="D72" i="75" s="1"/>
  <c r="E20" i="75"/>
  <c r="E69" i="75"/>
  <c r="D55" i="75"/>
  <c r="F28" i="75"/>
  <c r="F26" i="75"/>
  <c r="F25" i="75"/>
  <c r="F24" i="75"/>
  <c r="F23" i="75"/>
  <c r="F22" i="75"/>
  <c r="F21" i="75"/>
  <c r="F20" i="75"/>
  <c r="F29" i="75"/>
  <c r="H72" i="75"/>
  <c r="H68" i="75"/>
  <c r="E68" i="75"/>
  <c r="E66" i="75"/>
  <c r="D59" i="75"/>
  <c r="D29" i="75"/>
  <c r="F72" i="75"/>
  <c r="E71" i="75"/>
  <c r="E67" i="75"/>
  <c r="G22" i="75"/>
  <c r="H75" i="75"/>
  <c r="E75" i="75"/>
  <c r="F75" i="75"/>
  <c r="E70" i="75"/>
  <c r="H69" i="75"/>
  <c r="H67" i="75"/>
  <c r="F67" i="75"/>
  <c r="G68" i="75"/>
  <c r="G66" i="75"/>
  <c r="G75" i="75"/>
  <c r="E141" i="75"/>
  <c r="E139" i="75"/>
  <c r="E138" i="75"/>
  <c r="E137" i="75"/>
  <c r="E136" i="75"/>
  <c r="E135" i="75"/>
  <c r="F74" i="75"/>
  <c r="G25" i="75"/>
  <c r="H70" i="75"/>
  <c r="G23" i="75"/>
  <c r="E25" i="75"/>
  <c r="E22" i="75"/>
  <c r="E21" i="75"/>
  <c r="G26" i="75"/>
  <c r="G72" i="75"/>
  <c r="G71" i="75"/>
  <c r="G29" i="75"/>
  <c r="E74" i="75"/>
  <c r="E72" i="75"/>
  <c r="G74" i="75"/>
  <c r="D68" i="75" l="1"/>
  <c r="D66" i="75"/>
  <c r="D70" i="75"/>
  <c r="D75" i="75"/>
  <c r="D67" i="75"/>
  <c r="F68" i="75"/>
  <c r="F70" i="75"/>
  <c r="F66" i="75"/>
  <c r="F69" i="75"/>
  <c r="D71" i="75"/>
  <c r="D74" i="75"/>
  <c r="D69" i="75"/>
  <c r="A40" i="70" l="1"/>
  <c r="A39" i="70"/>
  <c r="A26" i="69"/>
  <c r="A25" i="69"/>
  <c r="A42" i="67"/>
  <c r="A41" i="67"/>
  <c r="A40" i="67"/>
  <c r="A27" i="66"/>
  <c r="A26" i="66"/>
  <c r="P35" i="70" l="1"/>
  <c r="P24" i="70"/>
  <c r="P18" i="69"/>
  <c r="P21" i="69" l="1"/>
  <c r="P20" i="69"/>
  <c r="P19" i="69"/>
  <c r="P15" i="69"/>
  <c r="P14" i="69"/>
  <c r="P13" i="69"/>
  <c r="P16" i="69"/>
  <c r="P12" i="69" l="1"/>
  <c r="P37" i="67"/>
  <c r="P35" i="67"/>
  <c r="P23" i="66" l="1"/>
  <c r="P22" i="66"/>
  <c r="P21" i="66"/>
  <c r="P20" i="66"/>
  <c r="P16" i="66"/>
  <c r="P15" i="66"/>
  <c r="P14" i="66"/>
  <c r="P17" i="66"/>
  <c r="P34" i="65"/>
  <c r="P33" i="65"/>
  <c r="P32" i="65"/>
  <c r="P31" i="65"/>
  <c r="P30" i="65"/>
  <c r="P29" i="65"/>
  <c r="P28" i="65"/>
  <c r="P27" i="65"/>
  <c r="P24" i="65"/>
  <c r="P23" i="65"/>
  <c r="P22" i="65"/>
  <c r="P21" i="65"/>
  <c r="P20" i="65"/>
  <c r="P19" i="65"/>
  <c r="P18" i="65"/>
  <c r="P25" i="65" l="1"/>
  <c r="P17" i="65" s="1"/>
  <c r="Q35" i="65"/>
  <c r="P13" i="66"/>
  <c r="P35" i="65"/>
  <c r="P36" i="64" l="1"/>
  <c r="P35" i="64"/>
  <c r="P34" i="64"/>
  <c r="P33" i="64"/>
  <c r="P32" i="64"/>
  <c r="P31" i="64"/>
  <c r="P30" i="64"/>
  <c r="P29" i="64"/>
  <c r="P25" i="64"/>
  <c r="P24" i="64"/>
  <c r="P23" i="64"/>
  <c r="P22" i="64"/>
  <c r="P21" i="64"/>
  <c r="P20" i="64"/>
  <c r="P19" i="64"/>
  <c r="P26" i="64" l="1"/>
  <c r="Q37" i="64"/>
  <c r="O37" i="64"/>
  <c r="P37" i="64"/>
  <c r="I15" i="58" l="1"/>
  <c r="E15" i="58"/>
  <c r="B7" i="58" l="1"/>
  <c r="E36" i="58" l="1"/>
  <c r="AL23" i="63" l="1"/>
  <c r="AL21" i="63"/>
  <c r="AL19" i="63"/>
  <c r="AL17" i="63"/>
  <c r="AL15" i="63"/>
  <c r="AL13" i="63"/>
  <c r="AL11" i="63"/>
  <c r="AL8" i="63"/>
  <c r="BN23" i="63"/>
  <c r="BN21" i="63"/>
  <c r="BN19" i="63"/>
  <c r="BN17" i="63"/>
  <c r="BN15" i="63"/>
  <c r="BN13" i="63"/>
  <c r="BN11" i="63"/>
  <c r="BN8" i="63"/>
  <c r="AZ23" i="63"/>
  <c r="AZ21" i="63"/>
  <c r="AZ19" i="63"/>
  <c r="AZ17" i="63"/>
  <c r="AZ15" i="63"/>
  <c r="AZ13" i="63"/>
  <c r="AZ11" i="63"/>
  <c r="AZ8" i="63"/>
  <c r="X23" i="63"/>
  <c r="X21" i="63"/>
  <c r="X19" i="63"/>
  <c r="X17" i="63"/>
  <c r="X15" i="63"/>
  <c r="X13" i="63"/>
  <c r="X11" i="63"/>
  <c r="X8" i="63"/>
  <c r="CB23" i="63"/>
  <c r="CB21" i="63"/>
  <c r="CB19" i="63"/>
  <c r="CB17" i="63"/>
  <c r="CB15" i="63"/>
  <c r="CB11" i="63"/>
  <c r="CB8" i="63"/>
  <c r="AL23" i="62"/>
  <c r="AL21" i="62"/>
  <c r="AL19" i="62"/>
  <c r="AL17" i="62"/>
  <c r="AL15" i="62"/>
  <c r="AL13" i="62"/>
  <c r="AL11" i="62"/>
  <c r="AL8" i="62"/>
  <c r="BN23" i="62"/>
  <c r="BN21" i="62"/>
  <c r="BN19" i="62"/>
  <c r="BN17" i="62"/>
  <c r="BN15" i="62"/>
  <c r="BN13" i="62"/>
  <c r="BN11" i="62"/>
  <c r="BN8" i="62"/>
  <c r="AZ23" i="62"/>
  <c r="AZ21" i="62"/>
  <c r="AZ19" i="62"/>
  <c r="AZ17" i="62"/>
  <c r="AZ15" i="62"/>
  <c r="AZ13" i="62"/>
  <c r="AZ11" i="62"/>
  <c r="AZ8" i="62"/>
  <c r="X23" i="62"/>
  <c r="X21" i="62"/>
  <c r="X19" i="62"/>
  <c r="X17" i="62"/>
  <c r="X15" i="62"/>
  <c r="X13" i="62"/>
  <c r="X11" i="62"/>
  <c r="X8" i="62"/>
  <c r="A24" i="62" l="1"/>
  <c r="CB8" i="62" l="1"/>
  <c r="CB23" i="62" l="1"/>
  <c r="CB21" i="62"/>
  <c r="CB19" i="62"/>
  <c r="CB17" i="62"/>
  <c r="CB15" i="62"/>
  <c r="CB13" i="62"/>
  <c r="CB11" i="62"/>
  <c r="O35" i="70" l="1"/>
  <c r="O34" i="70"/>
  <c r="O24" i="70"/>
  <c r="O21" i="69" l="1"/>
  <c r="O20" i="69"/>
  <c r="O19" i="69"/>
  <c r="O18" i="69"/>
  <c r="O15" i="69"/>
  <c r="O14" i="69"/>
  <c r="O13" i="69"/>
  <c r="O16" i="69"/>
  <c r="O12" i="69" l="1"/>
  <c r="O37" i="67"/>
  <c r="O35" i="67"/>
  <c r="O24" i="67"/>
  <c r="O17" i="66" l="1"/>
  <c r="O14" i="66"/>
  <c r="O15" i="66"/>
  <c r="O16" i="66"/>
  <c r="O20" i="66"/>
  <c r="O21" i="66"/>
  <c r="O22" i="66"/>
  <c r="O23" i="66"/>
  <c r="O13" i="66" l="1"/>
  <c r="O35" i="65" l="1"/>
  <c r="N35" i="65"/>
  <c r="O34" i="65"/>
  <c r="N34" i="65"/>
  <c r="O33" i="65"/>
  <c r="N33" i="65"/>
  <c r="O32" i="65"/>
  <c r="N32" i="65"/>
  <c r="O31" i="65"/>
  <c r="N31" i="65"/>
  <c r="N30" i="65"/>
  <c r="O29" i="65"/>
  <c r="N29" i="65"/>
  <c r="O28" i="65"/>
  <c r="N28" i="65"/>
  <c r="O27" i="65"/>
  <c r="N27" i="65"/>
  <c r="M24" i="65"/>
  <c r="M25" i="65"/>
  <c r="O30" i="65"/>
  <c r="O25" i="65"/>
  <c r="O24" i="65"/>
  <c r="O23" i="65"/>
  <c r="O22" i="65"/>
  <c r="O21" i="65"/>
  <c r="O20" i="65"/>
  <c r="O19" i="65"/>
  <c r="O18" i="65"/>
  <c r="O17" i="65" s="1"/>
  <c r="O36" i="64"/>
  <c r="O35" i="64"/>
  <c r="O34" i="64"/>
  <c r="O33" i="64"/>
  <c r="O32" i="64"/>
  <c r="O31" i="64"/>
  <c r="O30" i="64"/>
  <c r="O29" i="64"/>
  <c r="O26" i="64"/>
  <c r="O25" i="64"/>
  <c r="O24" i="64"/>
  <c r="O23" i="64"/>
  <c r="O22" i="64"/>
  <c r="O21" i="64"/>
  <c r="O20" i="64"/>
  <c r="O19" i="64"/>
  <c r="E7" i="58" l="1"/>
  <c r="F7" i="58" s="1"/>
  <c r="CA8" i="63" l="1"/>
  <c r="E14" i="58" l="1"/>
  <c r="I14" i="58"/>
  <c r="AK21" i="63" l="1"/>
  <c r="AK19" i="63"/>
  <c r="AK17" i="63"/>
  <c r="AK15" i="63"/>
  <c r="AK13" i="63"/>
  <c r="AK8" i="63"/>
  <c r="BM23" i="63"/>
  <c r="BM21" i="63"/>
  <c r="BM17" i="63"/>
  <c r="BM15" i="63"/>
  <c r="BM13" i="63"/>
  <c r="BM8" i="63"/>
  <c r="AY23" i="63"/>
  <c r="AY21" i="63"/>
  <c r="AY19" i="63"/>
  <c r="AY15" i="63"/>
  <c r="AY11" i="63"/>
  <c r="AY8" i="63"/>
  <c r="W23" i="63"/>
  <c r="W21" i="63"/>
  <c r="W19" i="63"/>
  <c r="W17" i="63"/>
  <c r="W15" i="63"/>
  <c r="W13" i="63"/>
  <c r="W11" i="63"/>
  <c r="CA23" i="63"/>
  <c r="CA21" i="63"/>
  <c r="CA19" i="63"/>
  <c r="CA17" i="63"/>
  <c r="CA15" i="63"/>
  <c r="CA13" i="63"/>
  <c r="CA11" i="63"/>
  <c r="AF5" i="63"/>
  <c r="BH5" i="63"/>
  <c r="AT5" i="63"/>
  <c r="U5" i="63"/>
  <c r="BV5" i="63"/>
  <c r="D5" i="63"/>
  <c r="AI5" i="62"/>
  <c r="BK5" i="62"/>
  <c r="AT5" i="62"/>
  <c r="U5" i="62"/>
  <c r="BV5" i="62"/>
  <c r="D5" i="62"/>
  <c r="AK21" i="62"/>
  <c r="AK17" i="62"/>
  <c r="AK15" i="62"/>
  <c r="AK13" i="62"/>
  <c r="AK11" i="62"/>
  <c r="AK8" i="62"/>
  <c r="BM23" i="62"/>
  <c r="BM21" i="62"/>
  <c r="BM19" i="62"/>
  <c r="BM17" i="62"/>
  <c r="BM15" i="62"/>
  <c r="BM13" i="62"/>
  <c r="BM11" i="62"/>
  <c r="BM8" i="62"/>
  <c r="AY23" i="62"/>
  <c r="AY21" i="62"/>
  <c r="AY19" i="62"/>
  <c r="AY17" i="62"/>
  <c r="AY15" i="62"/>
  <c r="AY13" i="62"/>
  <c r="AY11" i="62"/>
  <c r="AY8" i="62"/>
  <c r="W23" i="62"/>
  <c r="W21" i="62"/>
  <c r="W19" i="62"/>
  <c r="W17" i="62"/>
  <c r="W13" i="62"/>
  <c r="W11" i="62"/>
  <c r="CA8" i="62"/>
  <c r="CA23" i="62"/>
  <c r="CA19" i="62"/>
  <c r="CA17" i="62"/>
  <c r="CA15" i="62"/>
  <c r="CA11" i="62"/>
  <c r="I7" i="58"/>
  <c r="I9" i="58"/>
  <c r="I10" i="58"/>
  <c r="I8" i="58"/>
  <c r="I11" i="58"/>
  <c r="I21" i="58"/>
  <c r="I17" i="58"/>
  <c r="I12" i="58"/>
  <c r="I25" i="58"/>
  <c r="I13" i="58"/>
  <c r="I22" i="58"/>
  <c r="I16" i="58"/>
  <c r="I26" i="58"/>
  <c r="I30" i="58"/>
  <c r="I36" i="58"/>
  <c r="I24" i="58"/>
  <c r="I27" i="58"/>
  <c r="I28" i="58"/>
  <c r="I23" i="58"/>
  <c r="I35" i="58"/>
  <c r="I18" i="58"/>
  <c r="I31" i="58"/>
  <c r="I29" i="58"/>
  <c r="I20" i="58"/>
  <c r="I37" i="58"/>
  <c r="E9" i="58"/>
  <c r="F9" i="58" s="1"/>
  <c r="E10" i="58"/>
  <c r="E8" i="58"/>
  <c r="F8" i="58" s="1"/>
  <c r="E11" i="58"/>
  <c r="F11" i="58" s="1"/>
  <c r="E21" i="58"/>
  <c r="E17" i="58"/>
  <c r="F17" i="58" s="1"/>
  <c r="E12" i="58"/>
  <c r="E25" i="58"/>
  <c r="F25" i="58" s="1"/>
  <c r="E13" i="58"/>
  <c r="F15" i="58"/>
  <c r="E22" i="58"/>
  <c r="E16" i="58"/>
  <c r="F16" i="58" s="1"/>
  <c r="E26" i="58"/>
  <c r="E30" i="58"/>
  <c r="F30" i="58" s="1"/>
  <c r="E24" i="58"/>
  <c r="E27" i="58"/>
  <c r="E28" i="58"/>
  <c r="E23" i="58"/>
  <c r="E35" i="58"/>
  <c r="E18" i="58"/>
  <c r="E31" i="58"/>
  <c r="E29" i="58"/>
  <c r="E20" i="58"/>
  <c r="E37" i="58"/>
  <c r="A44" i="58"/>
  <c r="A5" i="58"/>
  <c r="I5" i="58"/>
  <c r="H5" i="58"/>
  <c r="G5" i="58"/>
  <c r="F5" i="58"/>
  <c r="E5" i="58"/>
  <c r="B5" i="58"/>
  <c r="A4" i="58"/>
  <c r="A3" i="58"/>
  <c r="A1" i="58"/>
  <c r="A2" i="58"/>
  <c r="A1" i="63"/>
  <c r="A1" i="62"/>
  <c r="A24" i="63"/>
  <c r="A23" i="63"/>
  <c r="A22" i="63"/>
  <c r="A21" i="63"/>
  <c r="A20" i="63"/>
  <c r="A19" i="63"/>
  <c r="A18" i="63"/>
  <c r="A17" i="63"/>
  <c r="A16" i="63"/>
  <c r="A15" i="63"/>
  <c r="A14" i="63"/>
  <c r="A13" i="63"/>
  <c r="A12" i="63"/>
  <c r="A11" i="63"/>
  <c r="A10" i="63"/>
  <c r="A9" i="63"/>
  <c r="A8" i="63"/>
  <c r="A7" i="63"/>
  <c r="A5" i="63"/>
  <c r="A4" i="63"/>
  <c r="A3" i="63"/>
  <c r="A2" i="63"/>
  <c r="A25" i="62"/>
  <c r="A23" i="62"/>
  <c r="A22" i="62"/>
  <c r="A21" i="62"/>
  <c r="A20" i="62"/>
  <c r="A19" i="62"/>
  <c r="A18" i="62"/>
  <c r="A17" i="62"/>
  <c r="A16" i="62"/>
  <c r="A15" i="62"/>
  <c r="A14" i="62"/>
  <c r="A13" i="62"/>
  <c r="A12" i="62"/>
  <c r="A11" i="62"/>
  <c r="A10" i="62"/>
  <c r="A9" i="62"/>
  <c r="A8" i="62"/>
  <c r="A7" i="62"/>
  <c r="A5" i="62"/>
  <c r="A4" i="62"/>
  <c r="A3" i="62"/>
  <c r="A2" i="62"/>
  <c r="A1" i="70"/>
  <c r="A1" i="69"/>
  <c r="A38" i="70"/>
  <c r="A36" i="70"/>
  <c r="A35" i="70"/>
  <c r="A34" i="70"/>
  <c r="A33" i="70"/>
  <c r="A32" i="70"/>
  <c r="A31" i="70"/>
  <c r="A30" i="70"/>
  <c r="A29" i="70"/>
  <c r="A28" i="70"/>
  <c r="A27" i="70"/>
  <c r="A26" i="70"/>
  <c r="A25" i="70"/>
  <c r="A24" i="70"/>
  <c r="A23" i="70"/>
  <c r="A22" i="70"/>
  <c r="A21" i="70"/>
  <c r="A20" i="70"/>
  <c r="A19" i="70"/>
  <c r="A18" i="70"/>
  <c r="A17" i="70"/>
  <c r="A16" i="70"/>
  <c r="A15" i="70"/>
  <c r="A13" i="70"/>
  <c r="A12" i="70"/>
  <c r="A11" i="70"/>
  <c r="A10" i="70"/>
  <c r="A9" i="70"/>
  <c r="A8" i="70"/>
  <c r="A7" i="70"/>
  <c r="A5" i="70"/>
  <c r="A4" i="70"/>
  <c r="A3" i="70"/>
  <c r="A2" i="70"/>
  <c r="A24" i="69"/>
  <c r="A21" i="69"/>
  <c r="A20" i="69"/>
  <c r="A19" i="69"/>
  <c r="A18" i="69"/>
  <c r="A17" i="69"/>
  <c r="A16" i="69"/>
  <c r="A15" i="69"/>
  <c r="A14" i="69"/>
  <c r="A13" i="69"/>
  <c r="A12" i="69"/>
  <c r="A11" i="69"/>
  <c r="A10" i="69"/>
  <c r="A9" i="69"/>
  <c r="A8" i="69"/>
  <c r="A7" i="69"/>
  <c r="A6" i="69"/>
  <c r="A4" i="69"/>
  <c r="A3" i="69"/>
  <c r="A2" i="69"/>
  <c r="A5" i="67"/>
  <c r="A38" i="67"/>
  <c r="A37" i="67"/>
  <c r="A35" i="67"/>
  <c r="A34" i="67"/>
  <c r="A33" i="67"/>
  <c r="A32" i="67"/>
  <c r="A31" i="67"/>
  <c r="A30" i="67"/>
  <c r="A29" i="67"/>
  <c r="A28" i="67"/>
  <c r="A27" i="67"/>
  <c r="A26" i="67"/>
  <c r="A1" i="67"/>
  <c r="A24" i="67"/>
  <c r="A23" i="67"/>
  <c r="A22" i="67"/>
  <c r="A21" i="67"/>
  <c r="A20" i="67"/>
  <c r="A19" i="67"/>
  <c r="A18" i="67"/>
  <c r="A17" i="67"/>
  <c r="A16" i="67"/>
  <c r="A15" i="67"/>
  <c r="A13" i="67"/>
  <c r="A12" i="67"/>
  <c r="A11" i="67"/>
  <c r="A10" i="67"/>
  <c r="A9" i="67"/>
  <c r="A8" i="67"/>
  <c r="A7" i="67"/>
  <c r="A2" i="67"/>
  <c r="A4" i="67"/>
  <c r="A3" i="67"/>
  <c r="A1" i="66"/>
  <c r="A2" i="66"/>
  <c r="A25" i="66"/>
  <c r="A23" i="66"/>
  <c r="A22" i="66"/>
  <c r="A21" i="66"/>
  <c r="A20" i="66"/>
  <c r="A19" i="66"/>
  <c r="A17" i="66"/>
  <c r="A16" i="66"/>
  <c r="A15" i="66"/>
  <c r="A14" i="66"/>
  <c r="A13" i="66"/>
  <c r="A12" i="66"/>
  <c r="A10" i="66"/>
  <c r="A9" i="66"/>
  <c r="A8" i="66"/>
  <c r="A7" i="66"/>
  <c r="A6" i="66"/>
  <c r="A4" i="66"/>
  <c r="A3" i="66"/>
  <c r="A39" i="65"/>
  <c r="A38" i="65"/>
  <c r="A37" i="65"/>
  <c r="A35" i="65"/>
  <c r="A34" i="65"/>
  <c r="A33" i="65"/>
  <c r="A32" i="65"/>
  <c r="A31" i="65"/>
  <c r="A30" i="65"/>
  <c r="A29" i="65"/>
  <c r="A28" i="65"/>
  <c r="A27" i="65"/>
  <c r="A26" i="65"/>
  <c r="A25" i="65"/>
  <c r="A24" i="65"/>
  <c r="A23" i="65"/>
  <c r="A22" i="65"/>
  <c r="A21" i="65"/>
  <c r="A20" i="65"/>
  <c r="A19" i="65"/>
  <c r="A18" i="65"/>
  <c r="A17" i="65"/>
  <c r="A16" i="65"/>
  <c r="A15" i="65"/>
  <c r="A14" i="65"/>
  <c r="A13" i="65"/>
  <c r="A12" i="65"/>
  <c r="A11" i="65"/>
  <c r="A10" i="65"/>
  <c r="A9" i="65"/>
  <c r="A8" i="65"/>
  <c r="A7" i="65"/>
  <c r="A5" i="65"/>
  <c r="A3" i="65"/>
  <c r="A2" i="65"/>
  <c r="A1" i="65"/>
  <c r="A40" i="64"/>
  <c r="A39" i="64"/>
  <c r="A37" i="64"/>
  <c r="A36" i="64"/>
  <c r="A35" i="64"/>
  <c r="A34" i="64"/>
  <c r="A33" i="64"/>
  <c r="A32" i="64"/>
  <c r="A31" i="64"/>
  <c r="A30" i="64"/>
  <c r="A29" i="64"/>
  <c r="A28" i="64"/>
  <c r="A26" i="64"/>
  <c r="A25" i="64"/>
  <c r="A24" i="64"/>
  <c r="A23" i="64"/>
  <c r="A22" i="64"/>
  <c r="A21" i="64"/>
  <c r="A20" i="64"/>
  <c r="A19" i="64"/>
  <c r="A18" i="64"/>
  <c r="A17" i="64"/>
  <c r="A15" i="64"/>
  <c r="A14" i="64"/>
  <c r="A13" i="64"/>
  <c r="A12" i="64"/>
  <c r="A11" i="64"/>
  <c r="A10" i="64"/>
  <c r="A9" i="64"/>
  <c r="A8" i="64"/>
  <c r="A7" i="64"/>
  <c r="A5" i="64"/>
  <c r="A3" i="64"/>
  <c r="A2" i="64"/>
  <c r="A1" i="64"/>
  <c r="B12" i="72"/>
  <c r="B11" i="72"/>
  <c r="B10" i="72"/>
  <c r="B9" i="72"/>
  <c r="B8" i="72"/>
  <c r="B7" i="72"/>
  <c r="B6" i="72"/>
  <c r="B5" i="72"/>
  <c r="B4" i="72"/>
  <c r="B3" i="72"/>
  <c r="B2" i="72"/>
  <c r="B1" i="72"/>
  <c r="D24" i="70"/>
  <c r="E24" i="70"/>
  <c r="F24" i="70"/>
  <c r="G24" i="70"/>
  <c r="H24" i="70"/>
  <c r="I24" i="70"/>
  <c r="J24" i="70"/>
  <c r="K24" i="70"/>
  <c r="L24" i="70"/>
  <c r="M24" i="70"/>
  <c r="N24" i="70"/>
  <c r="D34" i="70"/>
  <c r="E34" i="70"/>
  <c r="F34" i="70"/>
  <c r="G34" i="70"/>
  <c r="H34" i="70"/>
  <c r="J34" i="70"/>
  <c r="K34" i="70"/>
  <c r="L34" i="70"/>
  <c r="M34" i="70"/>
  <c r="N34" i="70"/>
  <c r="D35" i="70"/>
  <c r="E35" i="70"/>
  <c r="F35" i="70"/>
  <c r="G35" i="70"/>
  <c r="H35" i="70"/>
  <c r="I35" i="70"/>
  <c r="J35" i="70"/>
  <c r="K35" i="70"/>
  <c r="L35" i="70"/>
  <c r="M35" i="70"/>
  <c r="N35" i="70"/>
  <c r="D16" i="69"/>
  <c r="E16" i="69"/>
  <c r="F16" i="69"/>
  <c r="G16" i="69"/>
  <c r="H16" i="69"/>
  <c r="I16" i="69"/>
  <c r="J16" i="69"/>
  <c r="K16" i="69"/>
  <c r="L16" i="69"/>
  <c r="M16" i="69"/>
  <c r="N16" i="69"/>
  <c r="D13" i="69"/>
  <c r="E13" i="69"/>
  <c r="F13" i="69"/>
  <c r="G13" i="69"/>
  <c r="H13" i="69"/>
  <c r="I13" i="69"/>
  <c r="J13" i="69"/>
  <c r="K13" i="69"/>
  <c r="L13" i="69"/>
  <c r="M13" i="69"/>
  <c r="N13" i="69"/>
  <c r="D14" i="69"/>
  <c r="E14" i="69"/>
  <c r="F14" i="69"/>
  <c r="G14" i="69"/>
  <c r="H14" i="69"/>
  <c r="I14" i="69"/>
  <c r="J14" i="69"/>
  <c r="K14" i="69"/>
  <c r="L14" i="69"/>
  <c r="M14" i="69"/>
  <c r="N14" i="69"/>
  <c r="D15" i="69"/>
  <c r="E15" i="69"/>
  <c r="F15" i="69"/>
  <c r="G15" i="69"/>
  <c r="H15" i="69"/>
  <c r="I15" i="69"/>
  <c r="J15" i="69"/>
  <c r="K15" i="69"/>
  <c r="L15" i="69"/>
  <c r="M15" i="69"/>
  <c r="N15" i="69"/>
  <c r="E18" i="69"/>
  <c r="F18" i="69"/>
  <c r="G18" i="69"/>
  <c r="H18" i="69"/>
  <c r="I18" i="69"/>
  <c r="J18" i="69"/>
  <c r="K18" i="69"/>
  <c r="L18" i="69"/>
  <c r="M18" i="69"/>
  <c r="N18" i="69"/>
  <c r="E19" i="69"/>
  <c r="F19" i="69"/>
  <c r="G19" i="69"/>
  <c r="H19" i="69"/>
  <c r="I19" i="69"/>
  <c r="J19" i="69"/>
  <c r="K19" i="69"/>
  <c r="L19" i="69"/>
  <c r="M19" i="69"/>
  <c r="N19" i="69"/>
  <c r="E20" i="69"/>
  <c r="F20" i="69"/>
  <c r="G20" i="69"/>
  <c r="H20" i="69"/>
  <c r="I20" i="69"/>
  <c r="J20" i="69"/>
  <c r="K20" i="69"/>
  <c r="L20" i="69"/>
  <c r="M20" i="69"/>
  <c r="N20" i="69"/>
  <c r="E21" i="69"/>
  <c r="F21" i="69"/>
  <c r="G21" i="69"/>
  <c r="H21" i="69"/>
  <c r="I21" i="69"/>
  <c r="J21" i="69"/>
  <c r="K21" i="69"/>
  <c r="L21" i="69"/>
  <c r="M21" i="69"/>
  <c r="N21" i="69"/>
  <c r="D24" i="67"/>
  <c r="E24" i="67"/>
  <c r="F24" i="67"/>
  <c r="G24" i="67"/>
  <c r="H24" i="67"/>
  <c r="I24" i="67"/>
  <c r="J24" i="67"/>
  <c r="K24" i="67"/>
  <c r="L24" i="67"/>
  <c r="M24" i="67"/>
  <c r="N24" i="67"/>
  <c r="D35" i="67"/>
  <c r="E35" i="67"/>
  <c r="F35" i="67"/>
  <c r="G35" i="67"/>
  <c r="H35" i="67"/>
  <c r="I35" i="67"/>
  <c r="J35" i="67"/>
  <c r="K35" i="67"/>
  <c r="L35" i="67"/>
  <c r="M35" i="67"/>
  <c r="N35" i="67"/>
  <c r="D37" i="67"/>
  <c r="E37" i="67"/>
  <c r="F37" i="67"/>
  <c r="G37" i="67"/>
  <c r="H37" i="67"/>
  <c r="I37" i="67"/>
  <c r="J37" i="67"/>
  <c r="K37" i="67"/>
  <c r="L37" i="67"/>
  <c r="M37" i="67"/>
  <c r="N37" i="67"/>
  <c r="D17" i="66"/>
  <c r="E17" i="66"/>
  <c r="F17" i="66"/>
  <c r="G17" i="66"/>
  <c r="H17" i="66"/>
  <c r="I17" i="66"/>
  <c r="J17" i="66"/>
  <c r="K17" i="66"/>
  <c r="L17" i="66"/>
  <c r="M17" i="66"/>
  <c r="N17" i="66"/>
  <c r="H14" i="66"/>
  <c r="H15" i="66"/>
  <c r="H16" i="66"/>
  <c r="I14" i="66"/>
  <c r="I15" i="66"/>
  <c r="I16" i="66"/>
  <c r="J14" i="66"/>
  <c r="J15" i="66"/>
  <c r="J16" i="66"/>
  <c r="K14" i="66"/>
  <c r="K15" i="66"/>
  <c r="K16" i="66"/>
  <c r="L14" i="66"/>
  <c r="L15" i="66"/>
  <c r="L16" i="66"/>
  <c r="M14" i="66"/>
  <c r="M15" i="66"/>
  <c r="M16" i="66"/>
  <c r="N14" i="66"/>
  <c r="N15" i="66"/>
  <c r="N16" i="66"/>
  <c r="D14" i="66"/>
  <c r="E14" i="66"/>
  <c r="F14" i="66"/>
  <c r="G14" i="66"/>
  <c r="D15" i="66"/>
  <c r="E15" i="66"/>
  <c r="F15" i="66"/>
  <c r="G15" i="66"/>
  <c r="D16" i="66"/>
  <c r="E16" i="66"/>
  <c r="F16" i="66"/>
  <c r="G16" i="66"/>
  <c r="E20" i="66"/>
  <c r="F20" i="66"/>
  <c r="G20" i="66"/>
  <c r="H20" i="66"/>
  <c r="I20" i="66"/>
  <c r="J20" i="66"/>
  <c r="K20" i="66"/>
  <c r="L20" i="66"/>
  <c r="M20" i="66"/>
  <c r="N20" i="66"/>
  <c r="E21" i="66"/>
  <c r="F21" i="66"/>
  <c r="G21" i="66"/>
  <c r="H21" i="66"/>
  <c r="I21" i="66"/>
  <c r="J21" i="66"/>
  <c r="K21" i="66"/>
  <c r="L21" i="66"/>
  <c r="M21" i="66"/>
  <c r="N21" i="66"/>
  <c r="E22" i="66"/>
  <c r="F22" i="66"/>
  <c r="G22" i="66"/>
  <c r="H22" i="66"/>
  <c r="I22" i="66"/>
  <c r="J22" i="66"/>
  <c r="K22" i="66"/>
  <c r="L22" i="66"/>
  <c r="M22" i="66"/>
  <c r="N22" i="66"/>
  <c r="E23" i="66"/>
  <c r="F23" i="66"/>
  <c r="G23" i="66"/>
  <c r="H23" i="66"/>
  <c r="I23" i="66"/>
  <c r="J23" i="66"/>
  <c r="K23" i="66"/>
  <c r="L23" i="66"/>
  <c r="M23" i="66"/>
  <c r="N23" i="66"/>
  <c r="D18" i="65"/>
  <c r="E18" i="65"/>
  <c r="F18" i="65"/>
  <c r="G18" i="65"/>
  <c r="H18" i="65"/>
  <c r="I18" i="65"/>
  <c r="J18" i="65"/>
  <c r="K18" i="65"/>
  <c r="L18" i="65"/>
  <c r="M18" i="65"/>
  <c r="N18" i="65"/>
  <c r="D19" i="65"/>
  <c r="E19" i="65"/>
  <c r="F19" i="65"/>
  <c r="G19" i="65"/>
  <c r="H19" i="65"/>
  <c r="I19" i="65"/>
  <c r="J19" i="65"/>
  <c r="K19" i="65"/>
  <c r="L19" i="65"/>
  <c r="M19" i="65"/>
  <c r="N19" i="65"/>
  <c r="D20" i="65"/>
  <c r="E20" i="65"/>
  <c r="F20" i="65"/>
  <c r="G20" i="65"/>
  <c r="H20" i="65"/>
  <c r="I20" i="65"/>
  <c r="J20" i="65"/>
  <c r="K20" i="65"/>
  <c r="L20" i="65"/>
  <c r="M20" i="65"/>
  <c r="N20" i="65"/>
  <c r="D21" i="65"/>
  <c r="E21" i="65"/>
  <c r="F21" i="65"/>
  <c r="G21" i="65"/>
  <c r="H21" i="65"/>
  <c r="I21" i="65"/>
  <c r="J21" i="65"/>
  <c r="K21" i="65"/>
  <c r="L21" i="65"/>
  <c r="M21" i="65"/>
  <c r="N21" i="65"/>
  <c r="D22" i="65"/>
  <c r="E22" i="65"/>
  <c r="F22" i="65"/>
  <c r="G22" i="65"/>
  <c r="H22" i="65"/>
  <c r="I22" i="65"/>
  <c r="J22" i="65"/>
  <c r="K22" i="65"/>
  <c r="L22" i="65"/>
  <c r="M22" i="65"/>
  <c r="N22" i="65"/>
  <c r="D23" i="65"/>
  <c r="E23" i="65"/>
  <c r="F23" i="65"/>
  <c r="G23" i="65"/>
  <c r="H23" i="65"/>
  <c r="I23" i="65"/>
  <c r="J23" i="65"/>
  <c r="K23" i="65"/>
  <c r="L23" i="65"/>
  <c r="M23" i="65"/>
  <c r="N23" i="65"/>
  <c r="D24" i="65"/>
  <c r="E24" i="65"/>
  <c r="F24" i="65"/>
  <c r="G24" i="65"/>
  <c r="H24" i="65"/>
  <c r="I24" i="65"/>
  <c r="J24" i="65"/>
  <c r="K24" i="65"/>
  <c r="L24" i="65"/>
  <c r="N24" i="65"/>
  <c r="D25" i="65"/>
  <c r="E25" i="65"/>
  <c r="F25" i="65"/>
  <c r="G25" i="65"/>
  <c r="H25" i="65"/>
  <c r="I25" i="65"/>
  <c r="J25" i="65"/>
  <c r="K25" i="65"/>
  <c r="L25" i="65"/>
  <c r="N25" i="65"/>
  <c r="E27" i="65"/>
  <c r="F27" i="65"/>
  <c r="G27" i="65"/>
  <c r="H27" i="65"/>
  <c r="I27" i="65"/>
  <c r="J27" i="65"/>
  <c r="K27" i="65"/>
  <c r="L27" i="65"/>
  <c r="M27" i="65"/>
  <c r="E28" i="65"/>
  <c r="F28" i="65"/>
  <c r="G28" i="65"/>
  <c r="H28" i="65"/>
  <c r="I28" i="65"/>
  <c r="J28" i="65"/>
  <c r="K28" i="65"/>
  <c r="L28" i="65"/>
  <c r="M28" i="65"/>
  <c r="E29" i="65"/>
  <c r="F29" i="65"/>
  <c r="G29" i="65"/>
  <c r="H29" i="65"/>
  <c r="I29" i="65"/>
  <c r="J29" i="65"/>
  <c r="K29" i="65"/>
  <c r="L29" i="65"/>
  <c r="M29" i="65"/>
  <c r="E30" i="65"/>
  <c r="F30" i="65"/>
  <c r="G30" i="65"/>
  <c r="H30" i="65"/>
  <c r="I30" i="65"/>
  <c r="J30" i="65"/>
  <c r="K30" i="65"/>
  <c r="L30" i="65"/>
  <c r="M30" i="65"/>
  <c r="E31" i="65"/>
  <c r="F31" i="65"/>
  <c r="G31" i="65"/>
  <c r="H31" i="65"/>
  <c r="I31" i="65"/>
  <c r="J31" i="65"/>
  <c r="K31" i="65"/>
  <c r="L31" i="65"/>
  <c r="M31" i="65"/>
  <c r="E32" i="65"/>
  <c r="F32" i="65"/>
  <c r="G32" i="65"/>
  <c r="H32" i="65"/>
  <c r="I32" i="65"/>
  <c r="J32" i="65"/>
  <c r="K32" i="65"/>
  <c r="L32" i="65"/>
  <c r="M32" i="65"/>
  <c r="E33" i="65"/>
  <c r="F33" i="65"/>
  <c r="G33" i="65"/>
  <c r="H33" i="65"/>
  <c r="I33" i="65"/>
  <c r="J33" i="65"/>
  <c r="K33" i="65"/>
  <c r="L33" i="65"/>
  <c r="M33" i="65"/>
  <c r="E34" i="65"/>
  <c r="F34" i="65"/>
  <c r="G34" i="65"/>
  <c r="H34" i="65"/>
  <c r="I34" i="65"/>
  <c r="J34" i="65"/>
  <c r="K34" i="65"/>
  <c r="L34" i="65"/>
  <c r="M34" i="65"/>
  <c r="E35" i="65"/>
  <c r="F35" i="65"/>
  <c r="G35" i="65"/>
  <c r="H35" i="65"/>
  <c r="I35" i="65"/>
  <c r="J35" i="65"/>
  <c r="K35" i="65"/>
  <c r="L35" i="65"/>
  <c r="M35" i="65"/>
  <c r="D19" i="64"/>
  <c r="E19" i="64"/>
  <c r="F19" i="64"/>
  <c r="G19" i="64"/>
  <c r="H19" i="64"/>
  <c r="I19" i="64"/>
  <c r="J19" i="64"/>
  <c r="K19" i="64"/>
  <c r="L19" i="64"/>
  <c r="M19" i="64"/>
  <c r="N19" i="64"/>
  <c r="D20" i="64"/>
  <c r="E20" i="64"/>
  <c r="F20" i="64"/>
  <c r="G20" i="64"/>
  <c r="H20" i="64"/>
  <c r="I20" i="64"/>
  <c r="J20" i="64"/>
  <c r="K20" i="64"/>
  <c r="L20" i="64"/>
  <c r="M20" i="64"/>
  <c r="N20" i="64"/>
  <c r="D21" i="64"/>
  <c r="E21" i="64"/>
  <c r="F21" i="64"/>
  <c r="G21" i="64"/>
  <c r="H21" i="64"/>
  <c r="I21" i="64"/>
  <c r="J21" i="64"/>
  <c r="K21" i="64"/>
  <c r="L21" i="64"/>
  <c r="M21" i="64"/>
  <c r="N21" i="64"/>
  <c r="D22" i="64"/>
  <c r="E22" i="64"/>
  <c r="F22" i="64"/>
  <c r="G22" i="64"/>
  <c r="H22" i="64"/>
  <c r="I22" i="64"/>
  <c r="J22" i="64"/>
  <c r="K22" i="64"/>
  <c r="L22" i="64"/>
  <c r="M22" i="64"/>
  <c r="N22" i="64"/>
  <c r="D23" i="64"/>
  <c r="E23" i="64"/>
  <c r="F23" i="64"/>
  <c r="G23" i="64"/>
  <c r="H23" i="64"/>
  <c r="I23" i="64"/>
  <c r="J23" i="64"/>
  <c r="K23" i="64"/>
  <c r="L23" i="64"/>
  <c r="M23" i="64"/>
  <c r="N23" i="64"/>
  <c r="D24" i="64"/>
  <c r="E24" i="64"/>
  <c r="F24" i="64"/>
  <c r="G24" i="64"/>
  <c r="H24" i="64"/>
  <c r="I24" i="64"/>
  <c r="J24" i="64"/>
  <c r="K24" i="64"/>
  <c r="L24" i="64"/>
  <c r="M24" i="64"/>
  <c r="N24" i="64"/>
  <c r="D25" i="64"/>
  <c r="E25" i="64"/>
  <c r="F25" i="64"/>
  <c r="G25" i="64"/>
  <c r="H25" i="64"/>
  <c r="I25" i="64"/>
  <c r="J25" i="64"/>
  <c r="K25" i="64"/>
  <c r="L25" i="64"/>
  <c r="M25" i="64"/>
  <c r="N25" i="64"/>
  <c r="D26" i="64"/>
  <c r="E26" i="64"/>
  <c r="F26" i="64"/>
  <c r="G26" i="64"/>
  <c r="H26" i="64"/>
  <c r="I26" i="64"/>
  <c r="J26" i="64"/>
  <c r="K26" i="64"/>
  <c r="L26" i="64"/>
  <c r="M26" i="64"/>
  <c r="N26" i="64"/>
  <c r="E29" i="64"/>
  <c r="F29" i="64"/>
  <c r="G29" i="64"/>
  <c r="H29" i="64"/>
  <c r="I29" i="64"/>
  <c r="J29" i="64"/>
  <c r="K29" i="64"/>
  <c r="L29" i="64"/>
  <c r="M29" i="64"/>
  <c r="N29" i="64"/>
  <c r="E30" i="64"/>
  <c r="F30" i="64"/>
  <c r="G30" i="64"/>
  <c r="H30" i="64"/>
  <c r="I30" i="64"/>
  <c r="J30" i="64"/>
  <c r="K30" i="64"/>
  <c r="L30" i="64"/>
  <c r="M30" i="64"/>
  <c r="N30" i="64"/>
  <c r="E31" i="64"/>
  <c r="F31" i="64"/>
  <c r="G31" i="64"/>
  <c r="H31" i="64"/>
  <c r="I31" i="64"/>
  <c r="J31" i="64"/>
  <c r="K31" i="64"/>
  <c r="L31" i="64"/>
  <c r="M31" i="64"/>
  <c r="N31" i="64"/>
  <c r="E32" i="64"/>
  <c r="F32" i="64"/>
  <c r="G32" i="64"/>
  <c r="H32" i="64"/>
  <c r="I32" i="64"/>
  <c r="J32" i="64"/>
  <c r="K32" i="64"/>
  <c r="L32" i="64"/>
  <c r="M32" i="64"/>
  <c r="N32" i="64"/>
  <c r="E33" i="64"/>
  <c r="F33" i="64"/>
  <c r="G33" i="64"/>
  <c r="H33" i="64"/>
  <c r="I33" i="64"/>
  <c r="J33" i="64"/>
  <c r="K33" i="64"/>
  <c r="L33" i="64"/>
  <c r="M33" i="64"/>
  <c r="N33" i="64"/>
  <c r="E34" i="64"/>
  <c r="F34" i="64"/>
  <c r="G34" i="64"/>
  <c r="H34" i="64"/>
  <c r="I34" i="64"/>
  <c r="J34" i="64"/>
  <c r="K34" i="64"/>
  <c r="L34" i="64"/>
  <c r="M34" i="64"/>
  <c r="N34" i="64"/>
  <c r="E35" i="64"/>
  <c r="F35" i="64"/>
  <c r="G35" i="64"/>
  <c r="H35" i="64"/>
  <c r="I35" i="64"/>
  <c r="J35" i="64"/>
  <c r="K35" i="64"/>
  <c r="L35" i="64"/>
  <c r="M35" i="64"/>
  <c r="N35" i="64"/>
  <c r="E36" i="64"/>
  <c r="F36" i="64"/>
  <c r="G36" i="64"/>
  <c r="H36" i="64"/>
  <c r="I36" i="64"/>
  <c r="J36" i="64"/>
  <c r="K36" i="64"/>
  <c r="L36" i="64"/>
  <c r="M36" i="64"/>
  <c r="N36" i="64"/>
  <c r="E37" i="64"/>
  <c r="F37" i="64"/>
  <c r="G37" i="64"/>
  <c r="H37" i="64"/>
  <c r="I37" i="64"/>
  <c r="J37" i="64"/>
  <c r="K37" i="64"/>
  <c r="L37" i="64"/>
  <c r="M37" i="64"/>
  <c r="N37" i="64"/>
  <c r="BJ17" i="63"/>
  <c r="BK19" i="62"/>
  <c r="BK17" i="62"/>
  <c r="BZ8" i="63"/>
  <c r="AX8" i="63"/>
  <c r="BL8" i="63"/>
  <c r="AJ8" i="63"/>
  <c r="BV11" i="63"/>
  <c r="BW11" i="63"/>
  <c r="BX11" i="63"/>
  <c r="BY11" i="63"/>
  <c r="BZ11" i="63"/>
  <c r="R11" i="63"/>
  <c r="S11" i="63"/>
  <c r="T11" i="63"/>
  <c r="U11" i="63"/>
  <c r="V11" i="63"/>
  <c r="AT11" i="63"/>
  <c r="AU11" i="63"/>
  <c r="AV11" i="63"/>
  <c r="AW11" i="63"/>
  <c r="AX11" i="63"/>
  <c r="BV13" i="63"/>
  <c r="BW13" i="63"/>
  <c r="BX13" i="63"/>
  <c r="BY13" i="63"/>
  <c r="BZ13" i="63"/>
  <c r="R13" i="63"/>
  <c r="S13" i="63"/>
  <c r="T13" i="63"/>
  <c r="U13" i="63"/>
  <c r="V13" i="63"/>
  <c r="BH13" i="63"/>
  <c r="BI13" i="63"/>
  <c r="BJ13" i="63"/>
  <c r="BK13" i="63"/>
  <c r="BL13" i="63"/>
  <c r="AF13" i="63"/>
  <c r="AG13" i="63"/>
  <c r="AH13" i="63"/>
  <c r="AI13" i="63"/>
  <c r="AJ13" i="63"/>
  <c r="BV15" i="63"/>
  <c r="BW15" i="63"/>
  <c r="BX15" i="63"/>
  <c r="BY15" i="63"/>
  <c r="BZ15" i="63"/>
  <c r="R15" i="63"/>
  <c r="S15" i="63"/>
  <c r="T15" i="63"/>
  <c r="U15" i="63"/>
  <c r="V15" i="63"/>
  <c r="AT15" i="63"/>
  <c r="AU15" i="63"/>
  <c r="AV15" i="63"/>
  <c r="AW15" i="63"/>
  <c r="AX15" i="63"/>
  <c r="BH15" i="63"/>
  <c r="BI15" i="63"/>
  <c r="BJ15" i="63"/>
  <c r="BK15" i="63"/>
  <c r="BL15" i="63"/>
  <c r="AF15" i="63"/>
  <c r="AG15" i="63"/>
  <c r="AH15" i="63"/>
  <c r="AI15" i="63"/>
  <c r="AJ15" i="63"/>
  <c r="BV17" i="63"/>
  <c r="BW17" i="63"/>
  <c r="BX17" i="63"/>
  <c r="BY17" i="63"/>
  <c r="BZ17" i="63"/>
  <c r="R17" i="63"/>
  <c r="S17" i="63"/>
  <c r="T17" i="63"/>
  <c r="U17" i="63"/>
  <c r="V17" i="63"/>
  <c r="BH17" i="63"/>
  <c r="BI17" i="63"/>
  <c r="BK17" i="63"/>
  <c r="BL17" i="63"/>
  <c r="AF17" i="63"/>
  <c r="AG17" i="63"/>
  <c r="AH17" i="63"/>
  <c r="AI17" i="63"/>
  <c r="AJ17" i="63"/>
  <c r="BV19" i="63"/>
  <c r="BW19" i="63"/>
  <c r="BX19" i="63"/>
  <c r="BY19" i="63"/>
  <c r="BZ19" i="63"/>
  <c r="R19" i="63"/>
  <c r="S19" i="63"/>
  <c r="T19" i="63"/>
  <c r="U19" i="63"/>
  <c r="V19" i="63"/>
  <c r="AT19" i="63"/>
  <c r="AU19" i="63"/>
  <c r="AV19" i="63"/>
  <c r="AW19" i="63"/>
  <c r="AX19" i="63"/>
  <c r="AF19" i="63"/>
  <c r="AG19" i="63"/>
  <c r="AH19" i="63"/>
  <c r="AI19" i="63"/>
  <c r="AJ19" i="63"/>
  <c r="BV21" i="63"/>
  <c r="BW21" i="63"/>
  <c r="BX21" i="63"/>
  <c r="BY21" i="63"/>
  <c r="BZ21" i="63"/>
  <c r="R21" i="63"/>
  <c r="S21" i="63"/>
  <c r="T21" i="63"/>
  <c r="U21" i="63"/>
  <c r="V21" i="63"/>
  <c r="AT21" i="63"/>
  <c r="AU21" i="63"/>
  <c r="AV21" i="63"/>
  <c r="AW21" i="63"/>
  <c r="AX21" i="63"/>
  <c r="BH21" i="63"/>
  <c r="BI21" i="63"/>
  <c r="BJ21" i="63"/>
  <c r="BK21" i="63"/>
  <c r="BL21" i="63"/>
  <c r="AF21" i="63"/>
  <c r="AG21" i="63"/>
  <c r="AH21" i="63"/>
  <c r="AI21" i="63"/>
  <c r="AJ21" i="63"/>
  <c r="BV23" i="63"/>
  <c r="BW23" i="63"/>
  <c r="BX23" i="63"/>
  <c r="BY23" i="63"/>
  <c r="BZ23" i="63"/>
  <c r="R23" i="63"/>
  <c r="S23" i="63"/>
  <c r="T23" i="63"/>
  <c r="U23" i="63"/>
  <c r="V23" i="63"/>
  <c r="AT23" i="63"/>
  <c r="AU23" i="63"/>
  <c r="AV23" i="63"/>
  <c r="AW23" i="63"/>
  <c r="AX23" i="63"/>
  <c r="BH23" i="63"/>
  <c r="BI23" i="63"/>
  <c r="BJ23" i="63"/>
  <c r="BK23" i="63"/>
  <c r="BL23" i="63"/>
  <c r="BZ8" i="62"/>
  <c r="AX8" i="62"/>
  <c r="BL8" i="62"/>
  <c r="AJ8" i="62"/>
  <c r="BW11" i="62"/>
  <c r="BX11" i="62"/>
  <c r="BY11" i="62"/>
  <c r="BZ11" i="62"/>
  <c r="R11" i="62"/>
  <c r="S11" i="62"/>
  <c r="T11" i="62"/>
  <c r="U11" i="62"/>
  <c r="V11" i="62"/>
  <c r="AT11" i="62"/>
  <c r="AU11" i="62"/>
  <c r="AV11" i="62"/>
  <c r="AW11" i="62"/>
  <c r="AX11" i="62"/>
  <c r="BH11" i="62"/>
  <c r="BI11" i="62"/>
  <c r="BJ11" i="62"/>
  <c r="BK11" i="62"/>
  <c r="BL11" i="62"/>
  <c r="AF11" i="62"/>
  <c r="AG11" i="62"/>
  <c r="AH11" i="62"/>
  <c r="AI11" i="62"/>
  <c r="AJ11" i="62"/>
  <c r="R13" i="62"/>
  <c r="S13" i="62"/>
  <c r="T13" i="62"/>
  <c r="U13" i="62"/>
  <c r="V13" i="62"/>
  <c r="AT13" i="62"/>
  <c r="AU13" i="62"/>
  <c r="AV13" i="62"/>
  <c r="AW13" i="62"/>
  <c r="AX13" i="62"/>
  <c r="BH13" i="62"/>
  <c r="BI13" i="62"/>
  <c r="BJ13" i="62"/>
  <c r="BK13" i="62"/>
  <c r="BL13" i="62"/>
  <c r="AF13" i="62"/>
  <c r="AG13" i="62"/>
  <c r="AH13" i="62"/>
  <c r="AI13" i="62"/>
  <c r="AJ13" i="62"/>
  <c r="BV15" i="62"/>
  <c r="BW15" i="62"/>
  <c r="BX15" i="62"/>
  <c r="BY15" i="62"/>
  <c r="BZ15" i="62"/>
  <c r="AT15" i="62"/>
  <c r="AU15" i="62"/>
  <c r="AV15" i="62"/>
  <c r="AW15" i="62"/>
  <c r="AX15" i="62"/>
  <c r="BH15" i="62"/>
  <c r="BI15" i="62"/>
  <c r="BJ15" i="62"/>
  <c r="BK15" i="62"/>
  <c r="BL15" i="62"/>
  <c r="AF15" i="62"/>
  <c r="AG15" i="62"/>
  <c r="AH15" i="62"/>
  <c r="AI15" i="62"/>
  <c r="AJ15" i="62"/>
  <c r="BV17" i="62"/>
  <c r="BW17" i="62"/>
  <c r="BX17" i="62"/>
  <c r="BY17" i="62"/>
  <c r="BZ17" i="62"/>
  <c r="R17" i="62"/>
  <c r="S17" i="62"/>
  <c r="T17" i="62"/>
  <c r="U17" i="62"/>
  <c r="V17" i="62"/>
  <c r="AT17" i="62"/>
  <c r="AU17" i="62"/>
  <c r="AV17" i="62"/>
  <c r="AW17" i="62"/>
  <c r="AX17" i="62"/>
  <c r="BH17" i="62"/>
  <c r="BI17" i="62"/>
  <c r="BJ17" i="62"/>
  <c r="BL17" i="62"/>
  <c r="AF17" i="62"/>
  <c r="AG17" i="62"/>
  <c r="AH17" i="62"/>
  <c r="AI17" i="62"/>
  <c r="AJ17" i="62"/>
  <c r="BV19" i="62"/>
  <c r="BW19" i="62"/>
  <c r="BX19" i="62"/>
  <c r="BY19" i="62"/>
  <c r="BZ19" i="62"/>
  <c r="R19" i="62"/>
  <c r="S19" i="62"/>
  <c r="T19" i="62"/>
  <c r="U19" i="62"/>
  <c r="V19" i="62"/>
  <c r="AT19" i="62"/>
  <c r="AU19" i="62"/>
  <c r="AV19" i="62"/>
  <c r="AW19" i="62"/>
  <c r="AX19" i="62"/>
  <c r="BH19" i="62"/>
  <c r="BI19" i="62"/>
  <c r="BJ19" i="62"/>
  <c r="BL19" i="62"/>
  <c r="R21" i="62"/>
  <c r="S21" i="62"/>
  <c r="T21" i="62"/>
  <c r="U21" i="62"/>
  <c r="V21" i="62"/>
  <c r="AT21" i="62"/>
  <c r="AU21" i="62"/>
  <c r="AV21" i="62"/>
  <c r="AW21" i="62"/>
  <c r="AX21" i="62"/>
  <c r="BH21" i="62"/>
  <c r="BI21" i="62"/>
  <c r="BJ21" i="62"/>
  <c r="BK21" i="62"/>
  <c r="BL21" i="62"/>
  <c r="AF21" i="62"/>
  <c r="AG21" i="62"/>
  <c r="AH21" i="62"/>
  <c r="AI21" i="62"/>
  <c r="AJ21" i="62"/>
  <c r="BV23" i="62"/>
  <c r="BW23" i="62"/>
  <c r="BX23" i="62"/>
  <c r="BY23" i="62"/>
  <c r="BZ23" i="62"/>
  <c r="R23" i="62"/>
  <c r="S23" i="62"/>
  <c r="T23" i="62"/>
  <c r="U23" i="62"/>
  <c r="V23" i="62"/>
  <c r="AT23" i="62"/>
  <c r="AU23" i="62"/>
  <c r="AV23" i="62"/>
  <c r="AW23" i="62"/>
  <c r="AX23" i="62"/>
  <c r="BH23" i="62"/>
  <c r="BI23" i="62"/>
  <c r="BJ23" i="62"/>
  <c r="BK23" i="62"/>
  <c r="BL23" i="62"/>
  <c r="BV8" i="62"/>
  <c r="BX8" i="62"/>
  <c r="BY8" i="62"/>
  <c r="AW8" i="62"/>
  <c r="BW8" i="63"/>
  <c r="F31" i="58" l="1"/>
  <c r="F36" i="58"/>
  <c r="AU8" i="62"/>
  <c r="K12" i="69"/>
  <c r="BY8" i="63"/>
  <c r="AI8" i="63"/>
  <c r="BJ8" i="62"/>
  <c r="AF8" i="62"/>
  <c r="AG8" i="63"/>
  <c r="BH8" i="62"/>
  <c r="AH8" i="62"/>
  <c r="BK8" i="63"/>
  <c r="BI8" i="63"/>
  <c r="AW8" i="63"/>
  <c r="BJ8" i="63"/>
  <c r="BH8" i="63"/>
  <c r="AH8" i="63"/>
  <c r="AU8" i="63"/>
  <c r="BK8" i="62"/>
  <c r="BI8" i="62"/>
  <c r="AI8" i="62"/>
  <c r="AG8" i="62"/>
  <c r="K13" i="66"/>
  <c r="F28" i="58"/>
  <c r="F24" i="58"/>
  <c r="F14" i="58"/>
  <c r="F20" i="58"/>
  <c r="F35" i="58"/>
  <c r="F37" i="58"/>
  <c r="F29" i="58"/>
  <c r="F18" i="58"/>
  <c r="F23" i="58"/>
  <c r="F27" i="58"/>
  <c r="F26" i="58"/>
  <c r="F22" i="58"/>
  <c r="F13" i="58"/>
  <c r="F12" i="58"/>
  <c r="F21" i="58"/>
  <c r="F10" i="58"/>
  <c r="M13" i="66"/>
  <c r="I13" i="66"/>
  <c r="M12" i="69"/>
  <c r="I12" i="69"/>
  <c r="G12" i="69"/>
  <c r="E12" i="69"/>
  <c r="L13" i="66"/>
  <c r="H13" i="66"/>
  <c r="N12" i="69"/>
  <c r="L12" i="69"/>
  <c r="J12" i="69"/>
  <c r="H12" i="69"/>
  <c r="F12" i="69"/>
  <c r="D12" i="69"/>
  <c r="N13" i="66"/>
  <c r="J13" i="66"/>
  <c r="BV8" i="63" l="1"/>
  <c r="AT8" i="63"/>
  <c r="AF8" i="63"/>
  <c r="AV8" i="63"/>
  <c r="BX8" i="63"/>
</calcChain>
</file>

<file path=xl/sharedStrings.xml><?xml version="1.0" encoding="utf-8"?>
<sst xmlns="http://schemas.openxmlformats.org/spreadsheetml/2006/main" count="1963" uniqueCount="654">
  <si>
    <t xml:space="preserve">(відповідно до КПБ6) </t>
  </si>
  <si>
    <t>Найменування  груп  товарів</t>
  </si>
  <si>
    <t>2011</t>
  </si>
  <si>
    <t>2012</t>
  </si>
  <si>
    <t>2013</t>
  </si>
  <si>
    <t>2014</t>
  </si>
  <si>
    <t>2015</t>
  </si>
  <si>
    <t>Продовольчі товари та сировина для їх виробництва</t>
  </si>
  <si>
    <t>Мінеральні продукти</t>
  </si>
  <si>
    <t>Продукція хімічної та пов'язаних з нею галузей промисловості</t>
  </si>
  <si>
    <t>Деревина та вироби з неї</t>
  </si>
  <si>
    <t>Промислові вироби</t>
  </si>
  <si>
    <t>Чорні й кольорові метали та вироби з них</t>
  </si>
  <si>
    <t>Машини, устаткування, транспортні засоби та  прилади</t>
  </si>
  <si>
    <t>Різне*</t>
  </si>
  <si>
    <t>Структура, %</t>
  </si>
  <si>
    <t>УСЬОГО</t>
  </si>
  <si>
    <t>Машини, устаткування, транспортні засоби та прилади</t>
  </si>
  <si>
    <t>*З урахуванням неформальної торгівлі.</t>
  </si>
  <si>
    <t>Експорт</t>
  </si>
  <si>
    <t>Імпорт</t>
  </si>
  <si>
    <t>Товарооборот</t>
  </si>
  <si>
    <t>Сальдо</t>
  </si>
  <si>
    <t>Регіони</t>
  </si>
  <si>
    <t xml:space="preserve">    Інші  регіони світу</t>
  </si>
  <si>
    <t xml:space="preserve">                  Європа</t>
  </si>
  <si>
    <t xml:space="preserve">                  Азія </t>
  </si>
  <si>
    <t xml:space="preserve">                  Америка</t>
  </si>
  <si>
    <t xml:space="preserve">                  Африка</t>
  </si>
  <si>
    <t>Найменування груп товарів</t>
  </si>
  <si>
    <t>СНД</t>
  </si>
  <si>
    <t>Азія</t>
  </si>
  <si>
    <t>Африка</t>
  </si>
  <si>
    <t>Америка</t>
  </si>
  <si>
    <t>I квартал</t>
  </si>
  <si>
    <t xml:space="preserve">у % до загального обсягу </t>
  </si>
  <si>
    <t xml:space="preserve">      у тому числі:</t>
  </si>
  <si>
    <t xml:space="preserve">Машини та  устаткування, транспортні засоби, прилади </t>
  </si>
  <si>
    <t>Країни</t>
  </si>
  <si>
    <t>Частка в загальному обсязі товарообороту, %</t>
  </si>
  <si>
    <t>Угорщина</t>
  </si>
  <si>
    <t>Румунія</t>
  </si>
  <si>
    <t>Японія</t>
  </si>
  <si>
    <t>Грузія</t>
  </si>
  <si>
    <t>Об'єднані Арабські Емірати</t>
  </si>
  <si>
    <t>у % до загального обсягу</t>
  </si>
  <si>
    <t>Категорії</t>
  </si>
  <si>
    <t xml:space="preserve"> Засоби виробництва </t>
  </si>
  <si>
    <t xml:space="preserve"> Товари проміжного споживання</t>
  </si>
  <si>
    <t xml:space="preserve"> Споживчі товари</t>
  </si>
  <si>
    <t xml:space="preserve"> Інші категорії товарів</t>
  </si>
  <si>
    <t xml:space="preserve">   Структура, %</t>
  </si>
  <si>
    <t xml:space="preserve">   УСЬОГО</t>
  </si>
  <si>
    <t xml:space="preserve">  УСЬОГО</t>
  </si>
  <si>
    <t xml:space="preserve"> Засоби виробництва</t>
  </si>
  <si>
    <t>Експорт товарів та послуг</t>
  </si>
  <si>
    <t xml:space="preserve">                  Азія</t>
  </si>
  <si>
    <t xml:space="preserve">                    у т.ч. США</t>
  </si>
  <si>
    <t>Усього</t>
  </si>
  <si>
    <t xml:space="preserve">      Інші  регіони світу</t>
  </si>
  <si>
    <t xml:space="preserve"> Імпорт товарів та послуг</t>
  </si>
  <si>
    <t>Зовнішньоторговельний оборот</t>
  </si>
  <si>
    <t xml:space="preserve">        Інші  регіони світу</t>
  </si>
  <si>
    <t xml:space="preserve">           Інші  регіони світу</t>
  </si>
  <si>
    <t xml:space="preserve"> Експорт послуг</t>
  </si>
  <si>
    <t xml:space="preserve">                      у т.ч. США</t>
  </si>
  <si>
    <t xml:space="preserve"> Імпорт послуг</t>
  </si>
  <si>
    <t xml:space="preserve">     Інші  регіони світу</t>
  </si>
  <si>
    <t>1.1. Динаміка товарної структури експорту</t>
  </si>
  <si>
    <t xml:space="preserve">УСЬОГО* </t>
  </si>
  <si>
    <t xml:space="preserve">1. Засоби виробництва </t>
  </si>
  <si>
    <t xml:space="preserve">у тому числі: </t>
  </si>
  <si>
    <t xml:space="preserve">Інші </t>
  </si>
  <si>
    <t xml:space="preserve"> 2. Товари проміжного споживання</t>
  </si>
  <si>
    <t xml:space="preserve"> 3. Споживчі товари</t>
  </si>
  <si>
    <t>4. Інші категорії товарів</t>
  </si>
  <si>
    <t xml:space="preserve">з них товари, придбані в портах </t>
  </si>
  <si>
    <t>2005</t>
  </si>
  <si>
    <t>2006</t>
  </si>
  <si>
    <t>2007</t>
  </si>
  <si>
    <t>2008</t>
  </si>
  <si>
    <t>…</t>
  </si>
  <si>
    <t>Європа</t>
  </si>
  <si>
    <t>(відповідно до КПБ6)</t>
  </si>
  <si>
    <t>2015 у % до 2014</t>
  </si>
  <si>
    <t xml:space="preserve">№ </t>
  </si>
  <si>
    <t>№</t>
  </si>
  <si>
    <t>2009</t>
  </si>
  <si>
    <t>2010</t>
  </si>
  <si>
    <t xml:space="preserve">1.2. Динаміка товарної структури імпорту </t>
  </si>
  <si>
    <t>1.3.Динаміка експорту товарів за широкими економічними категоріями</t>
  </si>
  <si>
    <t xml:space="preserve">1.4.Структура експорту за широкими економічними категоріями  у розрізі товарних груп </t>
  </si>
  <si>
    <t>1.1 Динаміка товарної структури експорту</t>
  </si>
  <si>
    <t>1.2 Динаміка товарної структури імпорту</t>
  </si>
  <si>
    <t>1.3 Динаміка експорту товарів за широкими економічними категоріями</t>
  </si>
  <si>
    <t xml:space="preserve">1.4 Структура експорту за широкими економічними категоріями у розрізі товарних груп </t>
  </si>
  <si>
    <t>1.Зовнішня торгівля товарами (відповідно до КПБ6)</t>
  </si>
  <si>
    <t>Темпи зростання до попереднього року,%</t>
  </si>
  <si>
    <t>У  % до попереднього року</t>
  </si>
  <si>
    <t>ТОВАРИ ТА ПОСЛУГИ</t>
  </si>
  <si>
    <t xml:space="preserve"> 1. Дані, включені до платіжного балансу </t>
  </si>
  <si>
    <t>І.  ТОВАРИ</t>
  </si>
  <si>
    <t>1. Дані, включені до платіжного балансу (за методологією КПБ6)</t>
  </si>
  <si>
    <t>2. Дані Державної служби статистики</t>
  </si>
  <si>
    <t xml:space="preserve">      Дорахунки (поправки)</t>
  </si>
  <si>
    <t xml:space="preserve">        а) Класифікаційні</t>
  </si>
  <si>
    <t xml:space="preserve">            Коригування до цін FOB   </t>
  </si>
  <si>
    <t xml:space="preserve">            Товари для перероблення</t>
  </si>
  <si>
    <t xml:space="preserve">        б) Охоплення</t>
  </si>
  <si>
    <t xml:space="preserve">            Неформальна торгівля</t>
  </si>
  <si>
    <t>ІІ. ПОСЛУГИ</t>
  </si>
  <si>
    <t xml:space="preserve">         Транспорт </t>
  </si>
  <si>
    <t xml:space="preserve">             у т.ч. коригування до цін FOB</t>
  </si>
  <si>
    <t xml:space="preserve">          Подорожі</t>
  </si>
  <si>
    <t xml:space="preserve">          Інше </t>
  </si>
  <si>
    <t xml:space="preserve">  Довідково </t>
  </si>
  <si>
    <t xml:space="preserve">        у тому числі:</t>
  </si>
  <si>
    <t xml:space="preserve">         послуги з переробки</t>
  </si>
  <si>
    <t xml:space="preserve">         транспорт</t>
  </si>
  <si>
    <t xml:space="preserve">         подорожі</t>
  </si>
  <si>
    <t xml:space="preserve">         інші послуги</t>
  </si>
  <si>
    <t>Дані, включені до платіжного балансу (за методологією КПБ6)</t>
  </si>
  <si>
    <t>укр</t>
  </si>
  <si>
    <t>eng</t>
  </si>
  <si>
    <t>1. External Trade in Goods (according to BPM6 methodology)</t>
  </si>
  <si>
    <t xml:space="preserve">1.1 Dynamics of the Commodity Composition of Exports </t>
  </si>
  <si>
    <t xml:space="preserve">1.2 Dynamics of the Commodity Composition of Imports </t>
  </si>
  <si>
    <t>1.3 Dynamics of Goods Exports by Broad Economic Categories</t>
  </si>
  <si>
    <t xml:space="preserve">1.4 Composition of Exports by Broad Economic Categories within Commodity Groups </t>
  </si>
  <si>
    <t xml:space="preserve">1.1. Dynamics of the Commodity Composition of Exports </t>
  </si>
  <si>
    <t>(according to BPM6 methodology)</t>
  </si>
  <si>
    <t xml:space="preserve"> Description </t>
  </si>
  <si>
    <t xml:space="preserve">TOTAL, mln USD </t>
  </si>
  <si>
    <t>Agricultural products</t>
  </si>
  <si>
    <t>Mineral products</t>
  </si>
  <si>
    <t>Chemicals</t>
  </si>
  <si>
    <t>Timber and wood products</t>
  </si>
  <si>
    <t>Industrial goods</t>
  </si>
  <si>
    <t>Ferrrous and nonferrous metals</t>
  </si>
  <si>
    <t>Machinery and equipment</t>
  </si>
  <si>
    <t>Other*</t>
  </si>
  <si>
    <t>% of total</t>
  </si>
  <si>
    <t>TOTAL</t>
  </si>
  <si>
    <t>Index on values in % (y-o-y)</t>
  </si>
  <si>
    <t>до змісту</t>
  </si>
  <si>
    <t>to title</t>
  </si>
  <si>
    <t xml:space="preserve">1.2. Dynamics of the Commodity Composition of Imports  </t>
  </si>
  <si>
    <t>1.15 Reconciliation of the External Trade in Goods and Services data (the State Statistics Service of Ukraine) to the Totals in the Balance of Payments on the BPM6 methodology (the National Bank of Ukraine)</t>
  </si>
  <si>
    <t>1.3. Dynamics of Goods Exports by Broad Economic Categories</t>
  </si>
  <si>
    <t>Categories</t>
  </si>
  <si>
    <t>TOTAL,  mln USD*</t>
  </si>
  <si>
    <t xml:space="preserve"> Investment goods </t>
  </si>
  <si>
    <t xml:space="preserve"> Intermediate goods</t>
  </si>
  <si>
    <t xml:space="preserve"> Consumer goods</t>
  </si>
  <si>
    <t xml:space="preserve"> Other goods categories</t>
  </si>
  <si>
    <t xml:space="preserve">  TOTAL</t>
  </si>
  <si>
    <t>*According to State Statistics Service of Ukraine data</t>
  </si>
  <si>
    <t>Description</t>
  </si>
  <si>
    <t xml:space="preserve">TOTAL* </t>
  </si>
  <si>
    <t>1. Investment goods</t>
  </si>
  <si>
    <t>of which:</t>
  </si>
  <si>
    <t>Other</t>
  </si>
  <si>
    <t xml:space="preserve"> 2. Intermediate goods</t>
  </si>
  <si>
    <t xml:space="preserve"> 3. Consumer goods</t>
  </si>
  <si>
    <t>4. Other goods categories</t>
  </si>
  <si>
    <t>out of them, goods procured in ports</t>
  </si>
  <si>
    <t xml:space="preserve">1.4. Composition of Exports by Broad Economic Categories within Commodity Groups </t>
  </si>
  <si>
    <t xml:space="preserve">Million USD </t>
  </si>
  <si>
    <t xml:space="preserve">Investment goods </t>
  </si>
  <si>
    <t>Intermediate goods</t>
  </si>
  <si>
    <t>Consumer goods</t>
  </si>
  <si>
    <t>Other goods categories</t>
  </si>
  <si>
    <t>TOTAL, million USD*</t>
  </si>
  <si>
    <t>1.15 Узгодження даних з зовнішньої торгівлі товарами та послугами (Державна служба статистики України) з підсумковими показниками за методологією платіжного балансу відповідно до КПБ6 (Національний банк України)</t>
  </si>
  <si>
    <t xml:space="preserve">1.Засоби виробництва </t>
  </si>
  <si>
    <t xml:space="preserve">*Дані Державної служби статистики України </t>
  </si>
  <si>
    <t xml:space="preserve"> Million USD</t>
  </si>
  <si>
    <t>Regions</t>
  </si>
  <si>
    <t>EXPORTS OF GOODS AND SERVICES</t>
  </si>
  <si>
    <t>Other regions</t>
  </si>
  <si>
    <t xml:space="preserve">   Europe</t>
  </si>
  <si>
    <t xml:space="preserve">   Asia</t>
  </si>
  <si>
    <t xml:space="preserve">   America</t>
  </si>
  <si>
    <t xml:space="preserve">     including USA</t>
  </si>
  <si>
    <t xml:space="preserve">   Africa</t>
  </si>
  <si>
    <t>IMPORTS OF GOODS AND SERVICES</t>
  </si>
  <si>
    <t>EXTERNAL TRADE TURNOVER</t>
  </si>
  <si>
    <t>EXPORTS OF SERVICES</t>
  </si>
  <si>
    <t>IMPORTS OF SERVICES</t>
  </si>
  <si>
    <t xml:space="preserve">            Інші  регіони світу</t>
  </si>
  <si>
    <t xml:space="preserve"> Інші  регіони світу</t>
  </si>
  <si>
    <t>Product group</t>
  </si>
  <si>
    <t xml:space="preserve">% of total </t>
  </si>
  <si>
    <t xml:space="preserve"> Усі країни світу</t>
  </si>
  <si>
    <t>All countries</t>
  </si>
  <si>
    <t>CIS countries</t>
  </si>
  <si>
    <t xml:space="preserve"> Europe   </t>
  </si>
  <si>
    <t>Asia</t>
  </si>
  <si>
    <t>Africa</t>
  </si>
  <si>
    <t>America</t>
  </si>
  <si>
    <t>Rank</t>
  </si>
  <si>
    <t>Countries</t>
  </si>
  <si>
    <t>Goods turnover</t>
  </si>
  <si>
    <t xml:space="preserve">% Share in total goods turnover </t>
  </si>
  <si>
    <t>Exports</t>
  </si>
  <si>
    <t>Imports</t>
  </si>
  <si>
    <t>Balance</t>
  </si>
  <si>
    <t>China</t>
  </si>
  <si>
    <t>Germany</t>
  </si>
  <si>
    <t>Turkey</t>
  </si>
  <si>
    <t>Poland</t>
  </si>
  <si>
    <t>Egypt</t>
  </si>
  <si>
    <t>India</t>
  </si>
  <si>
    <t>Hungary</t>
  </si>
  <si>
    <t>Spain</t>
  </si>
  <si>
    <t>France</t>
  </si>
  <si>
    <t>Netherlands</t>
  </si>
  <si>
    <t>Kazakhstan</t>
  </si>
  <si>
    <t>Saudi Arabia</t>
  </si>
  <si>
    <t>Slovakia</t>
  </si>
  <si>
    <t>Czech Republic</t>
  </si>
  <si>
    <t>Lithuania</t>
  </si>
  <si>
    <t>Israel</t>
  </si>
  <si>
    <t>Romania</t>
  </si>
  <si>
    <t>Norway</t>
  </si>
  <si>
    <t>Bulgaria</t>
  </si>
  <si>
    <t>Belgium</t>
  </si>
  <si>
    <t>Austria</t>
  </si>
  <si>
    <t>Japan</t>
  </si>
  <si>
    <t>Switzerland</t>
  </si>
  <si>
    <t>Iraq</t>
  </si>
  <si>
    <t>Georgia</t>
  </si>
  <si>
    <t>Greece</t>
  </si>
  <si>
    <t>United Arab Emirates</t>
  </si>
  <si>
    <t>Italy</t>
  </si>
  <si>
    <t>Azerbaijan</t>
  </si>
  <si>
    <t>2015 to 2014 (%)</t>
  </si>
  <si>
    <t>Finland</t>
  </si>
  <si>
    <t>Sweden</t>
  </si>
  <si>
    <t>GOODS AND SERVICES</t>
  </si>
  <si>
    <t xml:space="preserve">     1. Data included into the Balance of Payments (on BPM6 methodology)  </t>
  </si>
  <si>
    <t>І. GOODS</t>
  </si>
  <si>
    <t xml:space="preserve">     1. Data included into the Balance of Payments (on BPM6 methodology) </t>
  </si>
  <si>
    <t xml:space="preserve">     2.  Data from the State Statistics Service of Ukraine </t>
  </si>
  <si>
    <t xml:space="preserve">          Additional calculations (corrections)</t>
  </si>
  <si>
    <t xml:space="preserve">             а) Classification</t>
  </si>
  <si>
    <t xml:space="preserve">                   Corrections to FOB prices</t>
  </si>
  <si>
    <t xml:space="preserve">                   Goods for processing</t>
  </si>
  <si>
    <t xml:space="preserve">             b) Coverage</t>
  </si>
  <si>
    <t xml:space="preserve">                   Informal trade</t>
  </si>
  <si>
    <t>ІІ. SERVICES</t>
  </si>
  <si>
    <t xml:space="preserve">        Additional calculations (corrections)</t>
  </si>
  <si>
    <t xml:space="preserve">              Transportation </t>
  </si>
  <si>
    <t xml:space="preserve">                  of which corrections to FOB prices</t>
  </si>
  <si>
    <t xml:space="preserve">              Travel</t>
  </si>
  <si>
    <t xml:space="preserve">              Other</t>
  </si>
  <si>
    <t xml:space="preserve"> Reference</t>
  </si>
  <si>
    <t xml:space="preserve">                       of which</t>
  </si>
  <si>
    <t>Processing services</t>
  </si>
  <si>
    <t>Travel</t>
  </si>
  <si>
    <t>Other services</t>
  </si>
  <si>
    <t xml:space="preserve">   Data included into the Balance of Payments (on BPM6 methodology)</t>
  </si>
  <si>
    <t xml:space="preserve">                      of which</t>
  </si>
  <si>
    <t xml:space="preserve"> Processing services</t>
  </si>
  <si>
    <t xml:space="preserve"> Transportation</t>
  </si>
  <si>
    <t xml:space="preserve"> Travel</t>
  </si>
  <si>
    <t xml:space="preserve"> Other services</t>
  </si>
  <si>
    <t xml:space="preserve">  </t>
  </si>
  <si>
    <t>2016</t>
  </si>
  <si>
    <t>2017 у % до 2016</t>
  </si>
  <si>
    <t>2017 to 2016 (%)</t>
  </si>
  <si>
    <t>УСЬОГО, млн дол. США</t>
  </si>
  <si>
    <t>УСЬОГО, млн дол. США*</t>
  </si>
  <si>
    <t>Млн дол. США</t>
  </si>
  <si>
    <t>у 10.6 р.б.</t>
  </si>
  <si>
    <t>10.6 times more</t>
  </si>
  <si>
    <t>2017</t>
  </si>
  <si>
    <t>*Including informal trade</t>
  </si>
  <si>
    <t xml:space="preserve">                      </t>
  </si>
  <si>
    <t xml:space="preserve">            Гуманітарна допомога</t>
  </si>
  <si>
    <t xml:space="preserve">                   Humanitarian aid</t>
  </si>
  <si>
    <t xml:space="preserve">2. Дані Державної служби статистики </t>
  </si>
  <si>
    <t xml:space="preserve">    2. Data from the State Statistics Service of Ukraine </t>
  </si>
  <si>
    <t xml:space="preserve">                  Австралія і Океанія</t>
  </si>
  <si>
    <t xml:space="preserve">   Australia and Oceania</t>
  </si>
  <si>
    <t xml:space="preserve">            Поштові відправлення</t>
  </si>
  <si>
    <t xml:space="preserve">                   Mailing</t>
  </si>
  <si>
    <t>2018</t>
  </si>
  <si>
    <t>2019</t>
  </si>
  <si>
    <t xml:space="preserve">            Немонетарне золото</t>
  </si>
  <si>
    <t xml:space="preserve"> 2. Дані Державної служби статистики*</t>
  </si>
  <si>
    <t xml:space="preserve">     2. Data from the State Statistics Service of Ukraine*</t>
  </si>
  <si>
    <t xml:space="preserve"> Дані Державної служби статистики* </t>
  </si>
  <si>
    <t xml:space="preserve">    Data from the State Statistics Service of Ukraine*  </t>
  </si>
  <si>
    <t xml:space="preserve">         транспорт*</t>
  </si>
  <si>
    <t>Transportation*</t>
  </si>
  <si>
    <t xml:space="preserve">            Коригування вартості природного газу</t>
  </si>
  <si>
    <t xml:space="preserve">                   Natural gas cost adjustment</t>
  </si>
  <si>
    <t xml:space="preserve">                   Nonmonetary gold</t>
  </si>
  <si>
    <t xml:space="preserve">            у т.ч. послуги з трубопровідного транспорту</t>
  </si>
  <si>
    <t xml:space="preserve">   of which pipeline transport</t>
  </si>
  <si>
    <t xml:space="preserve"> 3. Відхилення (1-2)</t>
  </si>
  <si>
    <t xml:space="preserve"> 2.1 Дані Державної служби статистики (без урахування вартості переробки для уникнення подвійного обліку)</t>
  </si>
  <si>
    <t xml:space="preserve"> 2.1 The State Statistics Service of Ukraine data (excluding the processing cost in order to avoid double counting)</t>
  </si>
  <si>
    <t xml:space="preserve"> 3. Відхилення (1-2.1)</t>
  </si>
  <si>
    <t xml:space="preserve">     3. Deviation (1-2)</t>
  </si>
  <si>
    <t xml:space="preserve">     3. Deviation (1-2.1)</t>
  </si>
  <si>
    <t>1. Дані, включені до платіжного балансу (за методологією КПБ6)**</t>
  </si>
  <si>
    <t xml:space="preserve">    1. Data included into the Balance of Payments (on BPM6 methodology)**</t>
  </si>
  <si>
    <t xml:space="preserve"> ** Дані з торгівлі послугами за 2017- І кв. 2020 рр. переглянуті з урахуванням послуг з фінансового посередництва, що вимірюються непрямим шляхом</t>
  </si>
  <si>
    <t>**Data on trade in services for 2017 – Q1 2020 are revised on the basis of Financial Intermediation Services Indirectly Measured (FISIM)</t>
  </si>
  <si>
    <t>Примітки:</t>
  </si>
  <si>
    <t>Notes:</t>
  </si>
  <si>
    <t xml:space="preserve"> 2. Дані з торгівлі послугами за 2017- І кв. 2020 рр. переглянуті з урахуванням послуг з фінансового посередництва, що вимірюються непрямим шляхом</t>
  </si>
  <si>
    <t xml:space="preserve"> 2. Data on trade in services for 2017 – Q1 2020 are revised on the basis of Financial Intermediation Services Indirectly Measured (FISIM)</t>
  </si>
  <si>
    <t>у 26 р.б.</t>
  </si>
  <si>
    <t>26 times more</t>
  </si>
  <si>
    <t>у 5.2 р.б.</t>
  </si>
  <si>
    <t>5.2 times more</t>
  </si>
  <si>
    <t>2020</t>
  </si>
  <si>
    <t xml:space="preserve"> </t>
  </si>
  <si>
    <t xml:space="preserve">    Класифікації за широкими економічними категоріями (Вид.5) </t>
  </si>
  <si>
    <t xml:space="preserve">2. Starting from 01.01.2017 data were revised regarding changes being made in UKTZED due to transition to Harmonized commodity description and coding system (2017) and latest version </t>
  </si>
  <si>
    <t xml:space="preserve">   of Classification by Broad Economic Categories (Rev.5) </t>
  </si>
  <si>
    <t xml:space="preserve"> 2. Починаючи з 01.01.2017 дані перераховані з врахуванням змін, внесених до УКТЗЕД у зв'язку з переходом до Гармонізованої системи опису та кодування товарів 2017 року та нової редакції </t>
  </si>
  <si>
    <t xml:space="preserve"> 2. Starting from 01.01.2017 data were revised regarding changes being made in UKTZED due to transition to Harmonized commodity description and coding system (2017) and latest version </t>
  </si>
  <si>
    <t>Д</t>
  </si>
  <si>
    <t xml:space="preserve"> * В даних Держстату за IV квартал 2019 року компенсація у розмірі 2.9 млрд дол США, що отримана НАК «Нафтогаз України» від ПАТ «Газпром» на виконання рішення Стокгольмського арбітражу 2018 р., </t>
  </si>
  <si>
    <t xml:space="preserve">відображено як експорт послуг трубопровідного транспорту, тоді як в платіжному балансі – як вторинні доходи.   </t>
  </si>
  <si>
    <t>was recorded as exports of pipeline transportation services in the State Statistics Service of Ukraine data, whereas it was recorded as secondary income in balance of payments.</t>
  </si>
  <si>
    <t>Сполучені Штати Америки</t>
  </si>
  <si>
    <t>Сполучене Королівство Великої Британії та Північної Ірландії</t>
  </si>
  <si>
    <t>Республіка Корея</t>
  </si>
  <si>
    <t>Republic of Korea</t>
  </si>
  <si>
    <t>Republic of Moldova</t>
  </si>
  <si>
    <t>Viet Nam</t>
  </si>
  <si>
    <t>United States of America</t>
  </si>
  <si>
    <t>United Kingdom of Great Britain and Northern Ireland</t>
  </si>
  <si>
    <t xml:space="preserve"> Довідково: </t>
  </si>
  <si>
    <t>Reference:</t>
  </si>
  <si>
    <t xml:space="preserve">  країни ЄС</t>
  </si>
  <si>
    <t xml:space="preserve">     країни СНД </t>
  </si>
  <si>
    <t xml:space="preserve"> EU countries</t>
  </si>
  <si>
    <t xml:space="preserve">    CIS countries</t>
  </si>
  <si>
    <t>2021</t>
  </si>
  <si>
    <t xml:space="preserve">          Комп'ютерні послуги</t>
  </si>
  <si>
    <t xml:space="preserve">              Computer services</t>
  </si>
  <si>
    <t xml:space="preserve">         комп'ютерні послуги</t>
  </si>
  <si>
    <t>Computer services</t>
  </si>
  <si>
    <r>
      <t>In Q4 2019</t>
    </r>
    <r>
      <rPr>
        <sz val="11"/>
        <color rgb="FF1F497D"/>
        <rFont val="Arial"/>
        <family val="2"/>
        <charset val="204"/>
      </rPr>
      <t>,</t>
    </r>
    <r>
      <rPr>
        <sz val="11"/>
        <rFont val="Arial"/>
        <family val="2"/>
        <charset val="204"/>
      </rPr>
      <t xml:space="preserve"> USD 2.9 billion compensation to Naftogaz of Ukraine from Gazprom PJSC awarded by the Stockholm Arbitral Tribunal in 2018, </t>
    </r>
  </si>
  <si>
    <t>з</t>
  </si>
  <si>
    <t>Latvia</t>
  </si>
  <si>
    <t>Lebanon</t>
  </si>
  <si>
    <t>Tunisia</t>
  </si>
  <si>
    <t>Тайвань,  Провінція Китаю</t>
  </si>
  <si>
    <t>Taiwan, Province of China</t>
  </si>
  <si>
    <t>2022</t>
  </si>
  <si>
    <t>у 5.1 р.б.</t>
  </si>
  <si>
    <t>5.1 times more</t>
  </si>
  <si>
    <t>г</t>
  </si>
  <si>
    <t>е</t>
  </si>
  <si>
    <t>2.5 Динаміка експорту та імпорту послуг (за статтею "Подорожі")</t>
  </si>
  <si>
    <t>2. External Trade in Services (according to BPM6 mehtodology)</t>
  </si>
  <si>
    <t>2.1 Dynamics of Exports by types of Services</t>
  </si>
  <si>
    <t>2.2 Dynamics of Imports by types of Services</t>
  </si>
  <si>
    <t>2.5 Dynamics of Exports-Imports of Travel Services</t>
  </si>
  <si>
    <t>2.3 Dynamics of Exports of Computer Services</t>
  </si>
  <si>
    <t>2.4 Dynamics of Imports of Computer Services</t>
  </si>
  <si>
    <t xml:space="preserve">3. Зовнішня торгівля товарами та послугами </t>
  </si>
  <si>
    <t>2.3 Динаміка експорту комп'ютерних послуг за основними країнами - партнерами</t>
  </si>
  <si>
    <t>2.4 Динаміка імпорту комп'ютерних послуг за основними країнами -  партнерами</t>
  </si>
  <si>
    <t>1.5 Динаміка імпорту товарів за широкими економічними категоріями</t>
  </si>
  <si>
    <t>1.5 Dynamics of Goods Imports by Broad Economic Categories</t>
  </si>
  <si>
    <t xml:space="preserve">1.6 Структура імпорту за широкими економічними категоріями  у розрізі товарних груп </t>
  </si>
  <si>
    <t xml:space="preserve">1.6 Composition of Imports by Broad Economic Categories within Commodity Groups </t>
  </si>
  <si>
    <t>1.7 Розподіл експорту товарів за географічними регіонами</t>
  </si>
  <si>
    <t xml:space="preserve">1.7 Breakdown of Goods Exports by Geographical Region </t>
  </si>
  <si>
    <t xml:space="preserve">1.8 Розподіл імпорту товарів за географічними регіонами </t>
  </si>
  <si>
    <t xml:space="preserve">1.8 Breakdown of Goods Imports by Geographical Region </t>
  </si>
  <si>
    <t xml:space="preserve">1.10 Динаміка експорту товарів у розрізі країн світу </t>
  </si>
  <si>
    <t xml:space="preserve">1.10 Dynamics of Goods  Exports by Country </t>
  </si>
  <si>
    <t>1.11 Динаміка імпорту товарів у розрізі країн світу</t>
  </si>
  <si>
    <t xml:space="preserve">1.11 Dynamics of Goods Imports  by Country </t>
  </si>
  <si>
    <t>2.3 Dynamics of Exports of Computer Services by top partner country</t>
  </si>
  <si>
    <t>2.4 Dynamics of Imports of Computer Services by top partner country</t>
  </si>
  <si>
    <t>(за групами країн)</t>
  </si>
  <si>
    <t xml:space="preserve">(by country group ) </t>
  </si>
  <si>
    <t>2022*</t>
  </si>
  <si>
    <t>Млн.дол.США</t>
  </si>
  <si>
    <t>Million USD</t>
  </si>
  <si>
    <t xml:space="preserve">                  Експорт</t>
  </si>
  <si>
    <t xml:space="preserve">            Exports</t>
  </si>
  <si>
    <t xml:space="preserve"> Total</t>
  </si>
  <si>
    <t xml:space="preserve">including: </t>
  </si>
  <si>
    <t xml:space="preserve">     країни ЄС</t>
  </si>
  <si>
    <t xml:space="preserve">       EU countries</t>
  </si>
  <si>
    <t xml:space="preserve">     -</t>
  </si>
  <si>
    <t xml:space="preserve">     інші країни світу</t>
  </si>
  <si>
    <t xml:space="preserve">       Rest of the world</t>
  </si>
  <si>
    <t xml:space="preserve">                  Імпорт</t>
  </si>
  <si>
    <t xml:space="preserve">          Imports</t>
  </si>
  <si>
    <t xml:space="preserve">Довідково: </t>
  </si>
  <si>
    <t>Витрати працюючих за кордоном-усього</t>
  </si>
  <si>
    <t>Expenditures of short-term workers</t>
  </si>
  <si>
    <t>з них:</t>
  </si>
  <si>
    <t>of them:</t>
  </si>
  <si>
    <t xml:space="preserve">     в країнах ЄС</t>
  </si>
  <si>
    <t xml:space="preserve">        EU countries</t>
  </si>
  <si>
    <t>Статті платіжного балансу</t>
  </si>
  <si>
    <t>Послуги</t>
  </si>
  <si>
    <t>Послуги з переробки матеріальних ресурсів, що належать іншим сторонам</t>
  </si>
  <si>
    <t>Послуги з ремонту та технічного обслуговування, не віднесені до іншіх категорій</t>
  </si>
  <si>
    <t>Транспорт</t>
  </si>
  <si>
    <t>Усі види транспорту</t>
  </si>
  <si>
    <t>Пасажирський</t>
  </si>
  <si>
    <t>Вантажний</t>
  </si>
  <si>
    <t>Інший</t>
  </si>
  <si>
    <t>Морський транспорт</t>
  </si>
  <si>
    <t>Повітряний транспорт</t>
  </si>
  <si>
    <t>Залізничний транспорт</t>
  </si>
  <si>
    <t>Автомобільний транспорт</t>
  </si>
  <si>
    <t>Інший транспорт</t>
  </si>
  <si>
    <t xml:space="preserve">                у тому числі</t>
  </si>
  <si>
    <t>трубопровідний транспорт</t>
  </si>
  <si>
    <t>Поштові послуги та послуги кур'єрського зв'язку</t>
  </si>
  <si>
    <t>Подорожі</t>
  </si>
  <si>
    <t>Ділові</t>
  </si>
  <si>
    <t>Особисті</t>
  </si>
  <si>
    <t>Будівництво</t>
  </si>
  <si>
    <t>Послуги зі страхування та пенсійного забезпечення</t>
  </si>
  <si>
    <t>Фінансові послуги</t>
  </si>
  <si>
    <t xml:space="preserve">Послуги, за які стягується плата у явній формі та інші фінансові послуги </t>
  </si>
  <si>
    <t>Послуги з фінансового посередництва, що вимірюються непрямим шляхом (FISIM)</t>
  </si>
  <si>
    <t xml:space="preserve">Плата за користування інтелектуальною власністю, що не віднесена до інших категорій  </t>
  </si>
  <si>
    <t>Телекомунікаційні, комп'ютерні та інформаційні послуги</t>
  </si>
  <si>
    <t>Телекомунікаційні послуги</t>
  </si>
  <si>
    <t>Комп'ютерні послуги</t>
  </si>
  <si>
    <t>Інформаційні послуги</t>
  </si>
  <si>
    <t>Інші ділові послуги</t>
  </si>
  <si>
    <t>Науково-дослідні та дослідно-конструкторські послуги</t>
  </si>
  <si>
    <t>Професійні послуги та консультаційні послуги з управління</t>
  </si>
  <si>
    <t>Технічні послуги, послуги з торгівлі та інші ділові послуги</t>
  </si>
  <si>
    <t>Послуги приватним особам та послуги в галузі культури та відпочинку</t>
  </si>
  <si>
    <t>Аудіовізуальні послуги та пов'язані з ними послуги</t>
  </si>
  <si>
    <t>Інші послуги приватним особам та послуги в галузі культури та відпочинку</t>
  </si>
  <si>
    <t>Державні товари та послуги, не віднесені до інших категорій</t>
  </si>
  <si>
    <t>Послуги, всього</t>
  </si>
  <si>
    <t xml:space="preserve">   комп'ютерні послуги</t>
  </si>
  <si>
    <t>у тому числі:</t>
  </si>
  <si>
    <t>Канада</t>
  </si>
  <si>
    <t>Ірландія</t>
  </si>
  <si>
    <t>Острів Мен</t>
  </si>
  <si>
    <t>Австралія</t>
  </si>
  <si>
    <t>Гібралтар</t>
  </si>
  <si>
    <t>Інші країни</t>
  </si>
  <si>
    <t>1.6 Dynamics of Goods Imports by Broad Economic Categories</t>
  </si>
  <si>
    <t xml:space="preserve">1.7 Breakdown of Goods  Exports by Geographical Region </t>
  </si>
  <si>
    <t>1.8 Розподіл імпорту товарів за географічними регіонами</t>
  </si>
  <si>
    <t>1.10 Динаміка експорту товарів у розрізі країн світу*</t>
  </si>
  <si>
    <t>1.10 Dynamics of Goods Exports by Country *</t>
  </si>
  <si>
    <t>1.11 Динаміка імпорту товарів у розрізі країн світу*</t>
  </si>
  <si>
    <t xml:space="preserve">1.11 Dynamics of Goods Imports by Country* </t>
  </si>
  <si>
    <t>Services</t>
  </si>
  <si>
    <t>Manufacturing services on physical inputs owned by others</t>
  </si>
  <si>
    <t>Maintenance and repair services n.i.e.</t>
  </si>
  <si>
    <t>Transport</t>
  </si>
  <si>
    <t>For all modes of transport</t>
  </si>
  <si>
    <t>Passenger</t>
  </si>
  <si>
    <t>Freight</t>
  </si>
  <si>
    <t>Sea transport</t>
  </si>
  <si>
    <t>Air transport</t>
  </si>
  <si>
    <t xml:space="preserve">Rail transport </t>
  </si>
  <si>
    <t xml:space="preserve">Road transport </t>
  </si>
  <si>
    <t>Other modes of transport</t>
  </si>
  <si>
    <t xml:space="preserve">                including:</t>
  </si>
  <si>
    <t xml:space="preserve">Pipeline transport </t>
  </si>
  <si>
    <t>Postal and courier services</t>
  </si>
  <si>
    <t>Business</t>
  </si>
  <si>
    <t>Personal</t>
  </si>
  <si>
    <t>Construction</t>
  </si>
  <si>
    <t>Insurance and pension services</t>
  </si>
  <si>
    <t>Financial services</t>
  </si>
  <si>
    <t>Explicitly charged and other financial services</t>
  </si>
  <si>
    <t>Financial intermediation services indirectly measured (FISIM)</t>
  </si>
  <si>
    <t>Charges for the use of intellectual property n.i.e.</t>
  </si>
  <si>
    <t>Telecommunications, computer, and information services</t>
  </si>
  <si>
    <t>Telecommunications services</t>
  </si>
  <si>
    <t>Information services</t>
  </si>
  <si>
    <t>Other business services</t>
  </si>
  <si>
    <t>Research and development services</t>
  </si>
  <si>
    <t>Professional and management consulting services</t>
  </si>
  <si>
    <t>Technical, trade-related, and other business services</t>
  </si>
  <si>
    <t>Personal, cultural, and recreational services</t>
  </si>
  <si>
    <t>Audiovisual and related services</t>
  </si>
  <si>
    <t>Other personal, cultural, and recreational services</t>
  </si>
  <si>
    <t>Government goods and services n.i.e.</t>
  </si>
  <si>
    <t xml:space="preserve">2.1 Динаміка експорту послуг за видами </t>
  </si>
  <si>
    <t xml:space="preserve">2.2 Динаміка імпорту послуг за видами </t>
  </si>
  <si>
    <t>2.5 Експорт - імпорт послуг за статтею "Подорожі"</t>
  </si>
  <si>
    <t>2.5 Exports-Imports of Travel Services</t>
  </si>
  <si>
    <t xml:space="preserve">3.1 Розподіл зовнішньої торгівлі товарами та послугами за географічними регіонами </t>
  </si>
  <si>
    <t>3.1 Breakdown of External Trade in Goods and Services by Geographical Region</t>
  </si>
  <si>
    <t>Services, total</t>
  </si>
  <si>
    <t>Malta</t>
  </si>
  <si>
    <t>Cyprus</t>
  </si>
  <si>
    <t>Estonia</t>
  </si>
  <si>
    <t>Canada</t>
  </si>
  <si>
    <t>Ireland</t>
  </si>
  <si>
    <t>Denmark</t>
  </si>
  <si>
    <t>China, Hong Kong Special Administrative Region</t>
  </si>
  <si>
    <t>Republic of Singapore</t>
  </si>
  <si>
    <t>Luxembourg</t>
  </si>
  <si>
    <t>Isle of Man</t>
  </si>
  <si>
    <t>Australia</t>
  </si>
  <si>
    <t>Bahamas</t>
  </si>
  <si>
    <t>Gibraltar</t>
  </si>
  <si>
    <t xml:space="preserve"> Other countries</t>
  </si>
  <si>
    <t>2. Зовнішня торгівля послугами (відповідно до КПБ6)</t>
  </si>
  <si>
    <t xml:space="preserve">    of which:</t>
  </si>
  <si>
    <t xml:space="preserve"> З 2014 року дані подаються без урахування тимчасово окупованої російською федерацією території України.</t>
  </si>
  <si>
    <t>Since 2014, data exclude the temporarily occupied by the russian federation territories of Ukraine.</t>
  </si>
  <si>
    <t>1. Since 2014, data exclude the temporarily occupied by the russian federation territories of Ukraine.</t>
  </si>
  <si>
    <t xml:space="preserve"> 1. З 2014 року дані подаються без урахування тимчасово окупованої російською федерацією території України.</t>
  </si>
  <si>
    <t xml:space="preserve"> 1. Since 2014, data exclude the temporarily occupied by the russian federation territories of Ukraine.</t>
  </si>
  <si>
    <t xml:space="preserve"> 1. З 2014 року дані подаються без урахування тимчасово окупованої російською федерацією території України.
</t>
  </si>
  <si>
    <t>russian federation</t>
  </si>
  <si>
    <t>російська федерація</t>
  </si>
  <si>
    <t>З 2014 року дані подаються без урахування тимчасово окупованої російською федерацією території України.</t>
  </si>
  <si>
    <t>Примітки: Дані за країнами ЄС з 2015 року  наведено без врахування Сполученого Королівства Великої Британії та Північної Ірландії.</t>
  </si>
  <si>
    <t>Notes: Data for EU countries from 2015 are given without taking into account the United Kingdom of Great Britain and Northern Ireland.</t>
  </si>
  <si>
    <t>3. External Trade in Goods and Services</t>
  </si>
  <si>
    <t>2023 у % до 2022</t>
  </si>
  <si>
    <t>2023 to 2022 (%)</t>
  </si>
  <si>
    <t xml:space="preserve">2023 у % до 2022 </t>
  </si>
  <si>
    <t>Туреччина</t>
  </si>
  <si>
    <t>Китай</t>
  </si>
  <si>
    <t>Німеччина</t>
  </si>
  <si>
    <t>Італія</t>
  </si>
  <si>
    <t>Іспанія</t>
  </si>
  <si>
    <t>Словаччина</t>
  </si>
  <si>
    <t>Чехія</t>
  </si>
  <si>
    <t>Австрія</t>
  </si>
  <si>
    <t>Литва</t>
  </si>
  <si>
    <t>Франція</t>
  </si>
  <si>
    <t>Бельгія</t>
  </si>
  <si>
    <t>Казахстан</t>
  </si>
  <si>
    <t>Латвія</t>
  </si>
  <si>
    <t>Ліван</t>
  </si>
  <si>
    <t>Туніс</t>
  </si>
  <si>
    <t>Азербайджан</t>
  </si>
  <si>
    <t>Польща</t>
  </si>
  <si>
    <t>Болгарія</t>
  </si>
  <si>
    <t>Молдова</t>
  </si>
  <si>
    <t>Індія</t>
  </si>
  <si>
    <t>Єгипет</t>
  </si>
  <si>
    <t>Саудівська Аравія</t>
  </si>
  <si>
    <t>Ізраїль</t>
  </si>
  <si>
    <t>Ірак</t>
  </si>
  <si>
    <t>Нідерланди</t>
  </si>
  <si>
    <t>Швейцарія</t>
  </si>
  <si>
    <t>Греція</t>
  </si>
  <si>
    <t>В'єтнам</t>
  </si>
  <si>
    <t>Швеція</t>
  </si>
  <si>
    <t>Норвегія</t>
  </si>
  <si>
    <t>Фінляндія</t>
  </si>
  <si>
    <t>Гонконг</t>
  </si>
  <si>
    <t>Люксембург</t>
  </si>
  <si>
    <t>Багамські острови</t>
  </si>
  <si>
    <t>Сінгапур</t>
  </si>
  <si>
    <t>Данія</t>
  </si>
  <si>
    <t>Естонія</t>
  </si>
  <si>
    <t>Кіпр</t>
  </si>
  <si>
    <t>Мальта</t>
  </si>
  <si>
    <t>Малайзія</t>
  </si>
  <si>
    <t>Malaysia</t>
  </si>
  <si>
    <t>го</t>
  </si>
  <si>
    <t>2023</t>
  </si>
  <si>
    <t xml:space="preserve"> 3. Дані за країнами ЄС з 2015 року наведені без врахування Сполученого Королівства Великої Британії та Північної Ірландії</t>
  </si>
  <si>
    <t xml:space="preserve"> 3. United Kingdom of Great Britain and Northern Ireland are excluded from the data for EU countries since 2015</t>
  </si>
  <si>
    <t>* З урахуванням обсягів гуманітарної допомоги, неформальної торгівлі, що нерозподілені за країнами та регіонами</t>
  </si>
  <si>
    <t>*Including the volumes of humanitarian aid and informal trade that are not distributed by country and region</t>
  </si>
  <si>
    <t xml:space="preserve"> Експорт товарів*</t>
  </si>
  <si>
    <t xml:space="preserve">  EXPORTS OF GOODS*</t>
  </si>
  <si>
    <t xml:space="preserve"> Імпорт товарів*</t>
  </si>
  <si>
    <t>IMPORTS OF GOODS*</t>
  </si>
  <si>
    <t>Товарооборот*</t>
  </si>
  <si>
    <t>GOODS TURNOVER*</t>
  </si>
  <si>
    <t>2023*</t>
  </si>
  <si>
    <t xml:space="preserve"> Дані за 2023 рік було скориговано у зв'язку з уточненням звітної інформації.</t>
  </si>
  <si>
    <t xml:space="preserve"> Data for 2023 were revised due to the changes in the reporting data.</t>
  </si>
  <si>
    <t>1.9 Питома вага країн-основних торговельних партнерів України в загальному обсязі товарообороту за 2024 рік*</t>
  </si>
  <si>
    <t>1.9 Shares of Ukraine's Top Trading Partners in the Total Goods Turnover in 2024*</t>
  </si>
  <si>
    <t>Індонезія</t>
  </si>
  <si>
    <t>Таїланд</t>
  </si>
  <si>
    <t>Алжир</t>
  </si>
  <si>
    <t>Indonesia</t>
  </si>
  <si>
    <t xml:space="preserve"> Алжир</t>
  </si>
  <si>
    <t>Algeria</t>
  </si>
  <si>
    <t>Thailand</t>
  </si>
  <si>
    <t>1.9 Питома вага країн - основних торговельних партнерів України в загальному обсязі товарообороту за 2024 рік</t>
  </si>
  <si>
    <t>1.9 Shares of Ukraine's Top Trading Partners in the Total Goods Turnover in 2024</t>
  </si>
  <si>
    <t>Libya</t>
  </si>
  <si>
    <t>Лівія</t>
  </si>
  <si>
    <t>Kuwait</t>
  </si>
  <si>
    <t>Кувейт</t>
  </si>
  <si>
    <t>Бразилія</t>
  </si>
  <si>
    <t>Словенія</t>
  </si>
  <si>
    <t>Brazil</t>
  </si>
  <si>
    <t>Slovenia</t>
  </si>
  <si>
    <t>2024*</t>
  </si>
  <si>
    <t>*Оцінка статті «Подорожі» за кварталами 2022, 2023, 2024 роки здійснена на підставі наявної інформації без деталізації за країнами та буде уточнена після отримання додаткових даних. Оцінка витрат українців за кордоном ґрунтується на даних про розрахунки за платіжними картками за кордоном, даних ООН та Державної прикордонної служби про кількість осіб, які виїхали за кордон через війну.</t>
  </si>
  <si>
    <t>*The "Travel" item estimates for  quarters 2022, 2023, 2024 were made on the basis of available information without breakdown by countries and will be revised after receiving additional data. Estimation of Ukrainians' expenditures abroad is based upon the data on payments by paycards abroad, data from the United Nations and the State Border Guard Service of Ukraine on the number of people who went abroad due to the war.</t>
  </si>
  <si>
    <t>2024</t>
  </si>
  <si>
    <t xml:space="preserve">  Дані за 2024 рік було скориговано у зв'язку з уточненням звітної інформації.</t>
  </si>
  <si>
    <t>Data for 2024 were revised due to the changes in the reporting data.</t>
  </si>
  <si>
    <t xml:space="preserve">  З 2014 року дані подаються без урахування тимчасово окупованої російською федерацією території України.</t>
  </si>
  <si>
    <t xml:space="preserve"> 3. Дані за 2024 рік було скориговано у зв'язку з уточненням звітної інформації.</t>
  </si>
  <si>
    <t>3. Data for 2024 were revised due to the changes in the reporting data.</t>
  </si>
  <si>
    <t xml:space="preserve"> Дані за 2024 рік було скориговано у зв'язку з уточненням звітної інформації.</t>
  </si>
  <si>
    <t xml:space="preserve"> Data for 2024 were revised due to the changes in the reporting data.</t>
  </si>
  <si>
    <t xml:space="preserve"> Since 2014, data exclude the temporarily occupied by the russian federation territories of Ukraine.</t>
  </si>
  <si>
    <t xml:space="preserve"> 4. Data for 2024 were revised due to the changes in the reporting data.</t>
  </si>
  <si>
    <t xml:space="preserve"> 4. Дані за 2024 рік було скориговано у зв'язку з уточненням звітної інформації.</t>
  </si>
  <si>
    <t xml:space="preserve"> *** Дані за 2024 рік було скориговано у зв'язку з уточненням звітної інформації.</t>
  </si>
  <si>
    <t>*** Data for 2024 were revised due to the changes in the reporting data.</t>
  </si>
  <si>
    <t xml:space="preserve">Дані за попередні роки не переглядалися і залишилися приблизно на рівні 20-30 млн дол. США за квартал. </t>
  </si>
  <si>
    <t>Дані з імпорту/експорту за 2024 рік були переглянуті за рахунок включення уточнених Держмитслужбою обсягів поштових відправлень. Перехід на електронну систему митного оформлення поштових та експрес-відправлень дозволив суттєво збільшити охоплення поштових відправлень.</t>
  </si>
  <si>
    <t xml:space="preserve">У результаті обсяги імпорту товарів, що надходили у вигляді поштових відправлень за  2024 рік сягнули 3.1 млрд дол. США порівняно із 53 млн дол. США  у попередніх оцінках, обсяги поштового експорту збільшились з кількох сотен тисяч доларів  до 440 млн дол. США. </t>
  </si>
  <si>
    <t>Data for earlier years were not revised and remained at approximately USD 20–30 million per quarter.</t>
  </si>
  <si>
    <t>Data on imports and exports for 2024 were revised to incorporate updated figures on postal consignments provided by the State Customs Service. The transition to an electronic system for customs clearance of postal and express consignments has significantly increased the coverage of such flows. </t>
  </si>
  <si>
    <t>As a result, the volume of imports arriving in the form of postal consignments in 2024 reached USD 3.1 billion, compared with USD 53 million in previous estimates, while postal export volumes increased from several hundred thousand dollars to USD 440 million.</t>
  </si>
  <si>
    <t>Дата останнього оновлення: 31.12.2025</t>
  </si>
  <si>
    <t>Last updated on: 31.12.2025</t>
  </si>
  <si>
    <t xml:space="preserve"> До показників торгівлі товарами включаються обсяги поштових відправлень, які до 2025 року містили інформацію тільки щодо посилок, які оподатковувалися. </t>
  </si>
  <si>
    <t xml:space="preserve"> Упродовж 2024 року Державна митна служба України реалізувала перехід на електронну систему митного оформлення поштових та експрес-відправлень, </t>
  </si>
  <si>
    <t xml:space="preserve"> що дозволило суттєво збільшити охоплення поштових відправлень.</t>
  </si>
  <si>
    <t xml:space="preserve"> Зважаючи на системний характер змін у даних щодо обсягів поштових відправлень та з метою забезпечення співставності показників платіжного балансу </t>
  </si>
  <si>
    <t xml:space="preserve"> було здійснено перегляд  даних щодо експорту-імпорту товарів, що надходили у вигляді поштових відправлень за 2020-2023 роки.</t>
  </si>
  <si>
    <t xml:space="preserve"> В результаті обсяги імпорту товарів було збільшено у 2020 році на 1 459 млн дол. США,  2021 – на 2 083 млн дол. США, 2022 - на  926 млн дол. США, 2023 – на 1 589  млн дол. США. </t>
  </si>
  <si>
    <t xml:space="preserve"> Обсяги поштового експорту було збільшено відповідно на  440 млн дол. США,  508 млн дол. США, 276 млн дол. США та 336 млн дол. США.</t>
  </si>
  <si>
    <t>Indicators of trade in goods include the volumes of postal shipments, which up to 2025 contained information only on shipments subject to taxation.</t>
  </si>
  <si>
    <t xml:space="preserve">In 2024, the State Customs Service of Ukraine implemented a transition to an electronic customs clearance system for postal and express consignments, </t>
  </si>
  <si>
    <t>which made it possible to significantly expand the coverage of postal shipments.</t>
  </si>
  <si>
    <t>Given the systemic nature of changes in data on the volumes of postal shipments and in order to ensure the comparability of balance of payments indicators,</t>
  </si>
  <si>
    <t xml:space="preserve"> the data on exports and imports of goods delivered as postal shipments for 2020-2023 were revised.</t>
  </si>
  <si>
    <t>As a result, USD 1459 million increased imports of goods million in 2020, USD 2083 million in 2021, USD 926 million in 2022, and USD 1589 million in 2023.</t>
  </si>
  <si>
    <t>Postal export volumes increased by USD 440 million, USD 508 million, USD 276 million, and USD 336 million respectively.</t>
  </si>
  <si>
    <t xml:space="preserve">  Дані за статтею “Подорожі” за 2023 – 2024 рр. було скориговано у зв’язку з уточненням методики оцінки витрат українців за кордоном</t>
  </si>
  <si>
    <t xml:space="preserve"> Data under the ‘Travel’ item for 2023-2024 were revised due to refinements in the methodology for estimating Ukrainians’ expenditure abroad.</t>
  </si>
  <si>
    <t xml:space="preserve"> Оцінка витрат українців за кордоном ґрунтується на даних про розрахунки за платіжними картками за кордоном  та  була скоригована за 2023 - 2024р.р. у зв’язку з уточненням методики.</t>
  </si>
  <si>
    <t>The estimate of Ukrainians' expenditures abroad is based on data on payment card transactions abroad and was revised for 2023-2024 following a refinement of the methodological approach.</t>
  </si>
  <si>
    <t xml:space="preserve">*Оцінка статті «Подорожі» за 2022-2024 роки здійснена на підставі наявної інформації без деталізації за країнами та буде уточнена після отримання додаткових даних. </t>
  </si>
  <si>
    <t>*The "Travel" item estimates for 2022-2024 were made on the basis of available information without breakdown by countries and will be revised after receiving additional data.</t>
  </si>
  <si>
    <t>Data under the ‘Travel’ item for 2023 - 2024 were revised due to refinements in the methodology for estimating Ukrainians’ expenditure abroad.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</si>
</sst>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г_р_н_._-;\-* #,##0.00\ _г_р_н_._-;_-* &quot;-&quot;??\ _г_р_н_._-;_-@_-"/>
    <numFmt numFmtId="165" formatCode="_-* #,##0_р_._-;\-* #,##0_р_._-;_-* &quot;-&quot;_р_._-;_-@_-"/>
    <numFmt numFmtId="166" formatCode="_-* #,##0.00&quot;р.&quot;_-;\-* #,##0.00&quot;р.&quot;_-;_-* &quot;-&quot;??&quot;р.&quot;_-;_-@_-"/>
    <numFmt numFmtId="167" formatCode="_-* #,##0.00_р_._-;\-* #,##0.00_р_._-;_-* &quot;-&quot;??_р_._-;_-@_-"/>
    <numFmt numFmtId="168" formatCode="0.0"/>
    <numFmt numFmtId="169" formatCode="##,##0.0000"/>
    <numFmt numFmtId="170" formatCode="_(* #,##0.00_);_(* \(#,##0.00\);_(* &quot;-&quot;??_);_(@_)"/>
    <numFmt numFmtId="171" formatCode="\M\o\n\t\h\ \D.\y\y\y\y"/>
    <numFmt numFmtId="172" formatCode="&quot;$&quot;#,##0_);[Red]\(&quot;$&quot;#,##0\)"/>
    <numFmt numFmtId="173" formatCode="0.000"/>
    <numFmt numFmtId="174" formatCode="#,##0;\–#,##0;&quot;–&quot;"/>
    <numFmt numFmtId="175" formatCode="#,##0.0;\–#,##0.0;&quot;–&quot;"/>
    <numFmt numFmtId="176" formatCode="mmmm\ yyyy"/>
    <numFmt numFmtId="177" formatCode="#,###,##0.0;\–#,###,##0.0;&quot;–&quot;"/>
    <numFmt numFmtId="178" formatCode="#,##0_);\(#,##0\)"/>
    <numFmt numFmtId="179" formatCode="_(* #,##0_);_(* \-#,##0_);_(* &quot;--&quot;_);_(@_)"/>
    <numFmt numFmtId="180" formatCode="_-* #,##0_-;\-* #,##0_-;_-* &quot;-&quot;??_-;_-@_-"/>
  </numFmts>
  <fonts count="111">
    <font>
      <sz val="10"/>
      <name val="Arial Cyr"/>
      <charset val="204"/>
    </font>
    <font>
      <sz val="10"/>
      <name val="Arial Cyr"/>
      <charset val="204"/>
    </font>
    <font>
      <b/>
      <sz val="8"/>
      <color indexed="8"/>
      <name val="Arial Narrow"/>
      <family val="2"/>
      <charset val="204"/>
    </font>
    <font>
      <sz val="8"/>
      <color indexed="8"/>
      <name val="Arial Narrow"/>
      <family val="2"/>
      <charset val="204"/>
    </font>
    <font>
      <u/>
      <sz val="10"/>
      <color indexed="12"/>
      <name val="Arial Cyr"/>
      <charset val="204"/>
    </font>
    <font>
      <sz val="10"/>
      <name val="Times New Roman Cyr"/>
    </font>
    <font>
      <sz val="10"/>
      <name val="Arial Cyr"/>
    </font>
    <font>
      <sz val="8"/>
      <name val="Times New Roman Cyr"/>
    </font>
    <font>
      <sz val="10"/>
      <name val="Times New Roman"/>
      <family val="1"/>
      <charset val="204"/>
    </font>
    <font>
      <sz val="8"/>
      <name val="Arial Cyr"/>
      <charset val="204"/>
    </font>
    <font>
      <b/>
      <sz val="10"/>
      <name val="UkrainianBaltica"/>
      <family val="1"/>
      <charset val="204"/>
    </font>
    <font>
      <sz val="11"/>
      <color indexed="8"/>
      <name val="Calibri"/>
      <family val="2"/>
      <charset val="204"/>
    </font>
    <font>
      <sz val="11"/>
      <color indexed="9"/>
      <name val="Calibri"/>
      <family val="2"/>
      <charset val="204"/>
    </font>
    <font>
      <u/>
      <sz val="11"/>
      <color indexed="12"/>
      <name val="Times New Roman Cyr"/>
      <charset val="204"/>
    </font>
    <font>
      <sz val="11"/>
      <color indexed="20"/>
      <name val="Calibri"/>
      <family val="2"/>
      <charset val="204"/>
    </font>
    <font>
      <b/>
      <sz val="11"/>
      <color indexed="52"/>
      <name val="Calibri"/>
      <family val="2"/>
      <charset val="204"/>
    </font>
    <font>
      <b/>
      <sz val="11"/>
      <color indexed="9"/>
      <name val="Calibri"/>
      <family val="2"/>
      <charset val="204"/>
    </font>
    <font>
      <sz val="10"/>
      <name val="MS Sans Serif"/>
      <family val="2"/>
      <charset val="204"/>
    </font>
    <font>
      <sz val="1"/>
      <color indexed="8"/>
      <name val="Courier"/>
      <family val="3"/>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
      <color indexed="8"/>
      <name val="Courier"/>
      <family val="3"/>
    </font>
    <font>
      <sz val="10"/>
      <color indexed="8"/>
      <name val="Arial"/>
      <family val="2"/>
      <charset val="204"/>
    </font>
    <font>
      <sz val="10"/>
      <name val="TimesET"/>
    </font>
    <font>
      <sz val="11"/>
      <color indexed="62"/>
      <name val="Calibri"/>
      <family val="2"/>
      <charset val="204"/>
    </font>
    <font>
      <u/>
      <sz val="11"/>
      <color indexed="36"/>
      <name val="Times New Roman Cyr"/>
      <charset val="204"/>
    </font>
    <font>
      <sz val="11"/>
      <color indexed="52"/>
      <name val="Calibri"/>
      <family val="2"/>
      <charset val="204"/>
    </font>
    <font>
      <sz val="11"/>
      <color indexed="60"/>
      <name val="Calibri"/>
      <family val="2"/>
      <charset val="204"/>
    </font>
    <font>
      <sz val="10"/>
      <name val="Arial"/>
      <family val="2"/>
    </font>
    <font>
      <sz val="10"/>
      <name val="Times New Roman"/>
      <family val="1"/>
    </font>
    <font>
      <sz val="11"/>
      <color indexed="8"/>
      <name val="Calibri"/>
      <family val="2"/>
    </font>
    <font>
      <b/>
      <sz val="11"/>
      <color indexed="63"/>
      <name val="Calibri"/>
      <family val="2"/>
      <charset val="204"/>
    </font>
    <font>
      <sz val="10"/>
      <color indexed="8"/>
      <name val="Arial"/>
      <family val="2"/>
    </font>
    <font>
      <b/>
      <sz val="18"/>
      <color indexed="56"/>
      <name val="Cambria"/>
      <family val="2"/>
      <charset val="204"/>
    </font>
    <font>
      <sz val="11"/>
      <color indexed="10"/>
      <name val="Calibri"/>
      <family val="2"/>
      <charset val="204"/>
    </font>
    <font>
      <b/>
      <sz val="11"/>
      <color indexed="8"/>
      <name val="Calibri"/>
      <family val="2"/>
      <charset val="204"/>
    </font>
    <font>
      <b/>
      <sz val="10"/>
      <color indexed="8"/>
      <name val="Verdana"/>
      <family val="2"/>
      <charset val="204"/>
    </font>
    <font>
      <sz val="10"/>
      <name val="Arial"/>
      <family val="2"/>
      <charset val="204"/>
    </font>
    <font>
      <b/>
      <sz val="13"/>
      <color indexed="9"/>
      <name val="Verdana"/>
      <family val="2"/>
      <charset val="204"/>
    </font>
    <font>
      <sz val="10"/>
      <name val="Arial Cyr"/>
      <family val="2"/>
      <charset val="204"/>
    </font>
    <font>
      <sz val="10"/>
      <name val="Helv"/>
      <charset val="204"/>
    </font>
    <font>
      <sz val="10"/>
      <name val="UkrainianFuturis"/>
    </font>
    <font>
      <sz val="10"/>
      <name val="UkrainianFuturis"/>
      <charset val="204"/>
    </font>
    <font>
      <sz val="10"/>
      <color indexed="12"/>
      <name val="Arial"/>
      <family val="2"/>
      <charset val="204"/>
    </font>
    <font>
      <b/>
      <sz val="10"/>
      <name val="Arial"/>
      <family val="2"/>
      <charset val="204"/>
    </font>
    <font>
      <sz val="10"/>
      <color theme="0"/>
      <name val="Arial"/>
      <family val="2"/>
      <charset val="204"/>
    </font>
    <font>
      <b/>
      <sz val="10"/>
      <color theme="0"/>
      <name val="Arial"/>
      <family val="2"/>
      <charset val="204"/>
    </font>
    <font>
      <b/>
      <sz val="10"/>
      <color indexed="9"/>
      <name val="Arial"/>
      <family val="2"/>
      <charset val="204"/>
    </font>
    <font>
      <sz val="10"/>
      <color indexed="9"/>
      <name val="Arial"/>
      <family val="2"/>
      <charset val="204"/>
    </font>
    <font>
      <b/>
      <i/>
      <sz val="10"/>
      <color theme="0"/>
      <name val="Arial"/>
      <family val="2"/>
      <charset val="204"/>
    </font>
    <font>
      <i/>
      <u/>
      <sz val="10"/>
      <name val="Arial"/>
      <family val="2"/>
      <charset val="204"/>
    </font>
    <font>
      <i/>
      <u/>
      <sz val="10"/>
      <color theme="0"/>
      <name val="Arial"/>
      <family val="2"/>
      <charset val="204"/>
    </font>
    <font>
      <i/>
      <sz val="10"/>
      <color theme="0"/>
      <name val="Arial"/>
      <family val="2"/>
      <charset val="204"/>
    </font>
    <font>
      <b/>
      <sz val="10"/>
      <color indexed="10"/>
      <name val="Arial"/>
      <family val="2"/>
      <charset val="204"/>
    </font>
    <font>
      <b/>
      <sz val="10"/>
      <color indexed="22"/>
      <name val="Arial"/>
      <family val="2"/>
      <charset val="204"/>
    </font>
    <font>
      <sz val="10"/>
      <color indexed="22"/>
      <name val="Arial"/>
      <family val="2"/>
      <charset val="204"/>
    </font>
    <font>
      <b/>
      <i/>
      <sz val="10"/>
      <name val="Arial"/>
      <family val="2"/>
      <charset val="204"/>
    </font>
    <font>
      <b/>
      <i/>
      <sz val="10"/>
      <color indexed="22"/>
      <name val="Arial"/>
      <family val="2"/>
      <charset val="204"/>
    </font>
    <font>
      <i/>
      <sz val="10"/>
      <name val="Arial"/>
      <family val="2"/>
      <charset val="204"/>
    </font>
    <font>
      <i/>
      <sz val="10"/>
      <color indexed="22"/>
      <name val="Arial"/>
      <family val="2"/>
      <charset val="204"/>
    </font>
    <font>
      <sz val="10"/>
      <color rgb="FF000000"/>
      <name val="Arial"/>
      <family val="2"/>
      <charset val="204"/>
    </font>
    <font>
      <i/>
      <u/>
      <sz val="10"/>
      <color indexed="12"/>
      <name val="Arial"/>
      <family val="2"/>
      <charset val="204"/>
    </font>
    <font>
      <i/>
      <sz val="10"/>
      <color indexed="9"/>
      <name val="Arial"/>
      <family val="2"/>
      <charset val="204"/>
    </font>
    <font>
      <i/>
      <sz val="10"/>
      <color indexed="10"/>
      <name val="Arial"/>
      <family val="2"/>
      <charset val="204"/>
    </font>
    <font>
      <b/>
      <i/>
      <sz val="10"/>
      <color indexed="9"/>
      <name val="Arial"/>
      <family val="2"/>
      <charset val="204"/>
    </font>
    <font>
      <sz val="10"/>
      <color theme="1"/>
      <name val="Arial"/>
      <family val="2"/>
      <charset val="204"/>
    </font>
    <font>
      <b/>
      <sz val="10"/>
      <color theme="1"/>
      <name val="Arial"/>
      <family val="2"/>
      <charset val="204"/>
    </font>
    <font>
      <i/>
      <sz val="10"/>
      <color theme="1"/>
      <name val="Arial"/>
      <family val="2"/>
      <charset val="204"/>
    </font>
    <font>
      <sz val="10"/>
      <color theme="0" tint="-0.34998626667073579"/>
      <name val="Arial"/>
      <family val="2"/>
      <charset val="204"/>
    </font>
    <font>
      <b/>
      <i/>
      <sz val="10"/>
      <color theme="1"/>
      <name val="Arial"/>
      <family val="2"/>
      <charset val="204"/>
    </font>
    <font>
      <b/>
      <sz val="10"/>
      <color rgb="FFFF0000"/>
      <name val="Arial"/>
      <family val="2"/>
      <charset val="204"/>
    </font>
    <font>
      <sz val="10"/>
      <color rgb="FFFF0000"/>
      <name val="Arial"/>
      <family val="2"/>
      <charset val="204"/>
    </font>
    <font>
      <b/>
      <sz val="10"/>
      <color indexed="8"/>
      <name val="Arial"/>
      <family val="2"/>
      <charset val="204"/>
    </font>
    <font>
      <b/>
      <i/>
      <sz val="10"/>
      <color rgb="FFFF0000"/>
      <name val="Arial"/>
      <family val="2"/>
      <charset val="204"/>
    </font>
    <font>
      <b/>
      <i/>
      <sz val="10"/>
      <color theme="4" tint="-0.249977111117893"/>
      <name val="Arial"/>
      <family val="2"/>
      <charset val="204"/>
    </font>
    <font>
      <i/>
      <sz val="10"/>
      <color indexed="8"/>
      <name val="Arial"/>
      <family val="2"/>
      <charset val="204"/>
    </font>
    <font>
      <b/>
      <i/>
      <u/>
      <sz val="10"/>
      <name val="Arial"/>
      <family val="2"/>
      <charset val="204"/>
    </font>
    <font>
      <sz val="10"/>
      <color indexed="10"/>
      <name val="Arial"/>
      <family val="2"/>
      <charset val="204"/>
    </font>
    <font>
      <i/>
      <u/>
      <sz val="10"/>
      <color theme="1"/>
      <name val="Arial"/>
      <family val="2"/>
      <charset val="204"/>
    </font>
    <font>
      <b/>
      <i/>
      <sz val="10"/>
      <color indexed="8"/>
      <name val="Arial"/>
      <family val="2"/>
      <charset val="204"/>
    </font>
    <font>
      <b/>
      <u/>
      <sz val="10"/>
      <name val="Arial"/>
      <family val="2"/>
      <charset val="204"/>
    </font>
    <font>
      <b/>
      <u/>
      <sz val="10"/>
      <color indexed="22"/>
      <name val="Arial"/>
      <family val="2"/>
      <charset val="204"/>
    </font>
    <font>
      <u/>
      <sz val="10"/>
      <name val="Arial"/>
      <family val="2"/>
      <charset val="204"/>
    </font>
    <font>
      <u/>
      <sz val="10"/>
      <color theme="0"/>
      <name val="Arial"/>
      <family val="2"/>
      <charset val="204"/>
    </font>
    <font>
      <u/>
      <sz val="10"/>
      <color indexed="22"/>
      <name val="Arial"/>
      <family val="2"/>
      <charset val="204"/>
    </font>
    <font>
      <i/>
      <sz val="10"/>
      <color theme="0" tint="-0.499984740745262"/>
      <name val="Arial"/>
      <family val="2"/>
      <charset val="204"/>
    </font>
    <font>
      <i/>
      <sz val="10"/>
      <color theme="0" tint="-0.34998626667073579"/>
      <name val="Arial"/>
      <family val="2"/>
      <charset val="204"/>
    </font>
    <font>
      <b/>
      <sz val="10"/>
      <color theme="0" tint="-0.34998626667073579"/>
      <name val="Arial"/>
      <family val="2"/>
      <charset val="204"/>
    </font>
    <font>
      <b/>
      <i/>
      <sz val="10"/>
      <color theme="0" tint="-0.34998626667073579"/>
      <name val="Arial"/>
      <family val="2"/>
      <charset val="204"/>
    </font>
    <font>
      <u/>
      <sz val="10"/>
      <color theme="1"/>
      <name val="Arial"/>
      <family val="2"/>
      <charset val="204"/>
    </font>
    <font>
      <sz val="10"/>
      <color theme="0" tint="-0.249977111117893"/>
      <name val="Arial"/>
      <family val="2"/>
      <charset val="204"/>
    </font>
    <font>
      <i/>
      <sz val="10"/>
      <color theme="0" tint="-0.249977111117893"/>
      <name val="Arial"/>
      <family val="2"/>
      <charset val="204"/>
    </font>
    <font>
      <b/>
      <sz val="10"/>
      <color theme="0" tint="-0.14999847407452621"/>
      <name val="Arial"/>
      <family val="2"/>
      <charset val="204"/>
    </font>
    <font>
      <sz val="11"/>
      <name val="Arial"/>
      <family val="2"/>
      <charset val="204"/>
    </font>
    <font>
      <sz val="11"/>
      <color rgb="FF1F497D"/>
      <name val="Arial"/>
      <family val="2"/>
      <charset val="204"/>
    </font>
    <font>
      <sz val="10"/>
      <color rgb="FF202122"/>
      <name val="Arial"/>
      <family val="2"/>
      <charset val="204"/>
    </font>
    <font>
      <b/>
      <sz val="10"/>
      <color indexed="12"/>
      <name val="Arial"/>
      <family val="2"/>
      <charset val="204"/>
    </font>
    <font>
      <sz val="10"/>
      <name val="Courier"/>
    </font>
    <font>
      <i/>
      <sz val="10"/>
      <color rgb="FF000000"/>
      <name val="Arial"/>
      <family val="2"/>
      <charset val="204"/>
    </font>
    <font>
      <b/>
      <sz val="10"/>
      <color theme="0" tint="-0.499984740745262"/>
      <name val="Arial"/>
      <family val="2"/>
      <charset val="204"/>
    </font>
    <font>
      <sz val="10"/>
      <color theme="0" tint="-0.499984740745262"/>
      <name val="Arial"/>
      <family val="2"/>
      <charset val="204"/>
    </font>
    <font>
      <b/>
      <sz val="10"/>
      <color theme="0" tint="-0.249977111117893"/>
      <name val="Arial"/>
      <family val="2"/>
      <charset val="204"/>
    </font>
    <font>
      <sz val="10"/>
      <color rgb="FF212121"/>
      <name val="Arial"/>
      <family val="2"/>
      <charset val="204"/>
    </font>
    <font>
      <sz val="9"/>
      <color theme="0"/>
      <name val="Arial"/>
      <family val="2"/>
      <charset val="204"/>
    </font>
    <font>
      <b/>
      <sz val="9"/>
      <color theme="1"/>
      <name val="Arial"/>
      <family val="2"/>
      <charset val="204"/>
    </font>
    <font>
      <sz val="9"/>
      <name val="Arial"/>
      <family val="2"/>
      <charset val="204"/>
    </font>
    <font>
      <sz val="9"/>
      <color theme="1"/>
      <name val="Arial"/>
      <family val="2"/>
      <charset val="204"/>
    </font>
    <font>
      <sz val="9"/>
      <color rgb="FF000000"/>
      <name val="Arial"/>
      <family val="2"/>
      <charset val="204"/>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43"/>
      </patternFill>
    </fill>
    <fill>
      <patternFill patternType="solid">
        <fgColor indexed="26"/>
      </patternFill>
    </fill>
    <fill>
      <patternFill patternType="solid">
        <fgColor indexed="9"/>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n">
        <color indexed="64"/>
      </bottom>
      <diagonal/>
    </border>
    <border>
      <left/>
      <right/>
      <top style="thin">
        <color indexed="62"/>
      </top>
      <bottom style="double">
        <color indexed="62"/>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34">
    <xf numFmtId="0" fontId="0" fillId="0" borderId="0"/>
    <xf numFmtId="49" fontId="10" fillId="0" borderId="0">
      <alignment horizontal="centerContinuous" vertical="top" wrapText="1"/>
    </xf>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1" fontId="39" fillId="22" borderId="3">
      <alignment horizontal="right" vertical="center"/>
    </xf>
    <xf numFmtId="0" fontId="39" fillId="23" borderId="3">
      <alignment horizontal="center" vertical="center"/>
    </xf>
    <xf numFmtId="1" fontId="39" fillId="22" borderId="3">
      <alignment horizontal="right" vertical="center"/>
    </xf>
    <xf numFmtId="0" fontId="40" fillId="22" borderId="0"/>
    <xf numFmtId="0" fontId="41" fillId="24" borderId="3">
      <alignment horizontal="left" vertical="center"/>
    </xf>
    <xf numFmtId="0" fontId="41" fillId="24" borderId="3">
      <alignment horizontal="left" vertical="center"/>
    </xf>
    <xf numFmtId="0" fontId="1" fillId="22" borderId="3">
      <alignment horizontal="left" vertical="center"/>
    </xf>
    <xf numFmtId="38"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72" fontId="17" fillId="0" borderId="0" applyFont="0" applyFill="0" applyBorder="0" applyAlignment="0" applyProtection="0"/>
    <xf numFmtId="166" fontId="1" fillId="0" borderId="0" applyFont="0" applyFill="0" applyBorder="0" applyAlignment="0" applyProtection="0"/>
    <xf numFmtId="171" fontId="18" fillId="0" borderId="0">
      <protection locked="0"/>
    </xf>
    <xf numFmtId="0" fontId="19" fillId="0" borderId="0" applyNumberFormat="0" applyFill="0" applyBorder="0" applyAlignment="0" applyProtection="0"/>
    <xf numFmtId="0" fontId="18" fillId="0" borderId="0">
      <protection locked="0"/>
    </xf>
    <xf numFmtId="0" fontId="2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4" fillId="0" borderId="0">
      <protection locked="0"/>
    </xf>
    <xf numFmtId="0" fontId="24" fillId="0" borderId="0">
      <protection locked="0"/>
    </xf>
    <xf numFmtId="0" fontId="25" fillId="0" borderId="0"/>
    <xf numFmtId="0" fontId="26" fillId="0" borderId="0"/>
    <xf numFmtId="0" fontId="27" fillId="7" borderId="1" applyNumberFormat="0" applyAlignment="0" applyProtection="0"/>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9" fillId="0" borderId="7" applyNumberFormat="0" applyFill="0" applyAlignment="0" applyProtection="0"/>
    <xf numFmtId="0" fontId="30" fillId="25" borderId="0" applyNumberFormat="0" applyBorder="0" applyAlignment="0" applyProtection="0"/>
    <xf numFmtId="0" fontId="31" fillId="0" borderId="0"/>
    <xf numFmtId="0" fontId="32" fillId="0" borderId="0"/>
    <xf numFmtId="0" fontId="40" fillId="0" borderId="0"/>
    <xf numFmtId="0" fontId="1" fillId="0" borderId="0"/>
    <xf numFmtId="0" fontId="33" fillId="26" borderId="8" applyNumberFormat="0" applyFont="0" applyAlignment="0" applyProtection="0"/>
    <xf numFmtId="170" fontId="26" fillId="0" borderId="0" applyFont="0" applyFill="0" applyBorder="0" applyAlignment="0" applyProtection="0"/>
    <xf numFmtId="0" fontId="34" fillId="20" borderId="9" applyNumberFormat="0" applyAlignment="0" applyProtection="0"/>
    <xf numFmtId="0" fontId="2" fillId="27" borderId="0">
      <alignment horizontal="right" vertical="top"/>
    </xf>
    <xf numFmtId="0" fontId="3" fillId="27" borderId="0">
      <alignment horizontal="center" vertical="center"/>
    </xf>
    <xf numFmtId="0" fontId="2" fillId="27" borderId="0">
      <alignment horizontal="left" vertical="top"/>
    </xf>
    <xf numFmtId="0" fontId="2" fillId="27" borderId="0">
      <alignment horizontal="left" vertical="top"/>
    </xf>
    <xf numFmtId="0" fontId="3" fillId="27" borderId="0">
      <alignment horizontal="left" vertical="top"/>
    </xf>
    <xf numFmtId="0" fontId="3" fillId="27" borderId="0">
      <alignment horizontal="right" vertical="top"/>
    </xf>
    <xf numFmtId="0" fontId="3" fillId="27" borderId="0">
      <alignment horizontal="right" vertical="top"/>
    </xf>
    <xf numFmtId="0" fontId="35" fillId="0" borderId="0">
      <alignment vertical="top"/>
    </xf>
    <xf numFmtId="0" fontId="36" fillId="0" borderId="0" applyNumberFormat="0" applyFill="0" applyBorder="0" applyAlignment="0" applyProtection="0"/>
    <xf numFmtId="0" fontId="18" fillId="0" borderId="10">
      <protection locked="0"/>
    </xf>
    <xf numFmtId="0" fontId="37" fillId="0" borderId="0" applyNumberFormat="0" applyFill="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27" fillId="7" borderId="1" applyNumberFormat="0" applyAlignment="0" applyProtection="0"/>
    <xf numFmtId="0" fontId="34" fillId="20" borderId="9" applyNumberFormat="0" applyAlignment="0" applyProtection="0"/>
    <xf numFmtId="0" fontId="15" fillId="20" borderId="1" applyNumberFormat="0" applyAlignment="0" applyProtection="0"/>
    <xf numFmtId="0" fontId="4" fillId="0" borderId="0" applyNumberFormat="0" applyFill="0" applyBorder="0" applyAlignment="0" applyProtection="0">
      <alignment vertical="top"/>
      <protection locked="0"/>
    </xf>
    <xf numFmtId="0" fontId="10" fillId="0" borderId="11">
      <alignment horizontal="centerContinuous" vertical="top" wrapText="1"/>
    </xf>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38" fillId="0" borderId="12" applyNumberFormat="0" applyFill="0" applyAlignment="0" applyProtection="0"/>
    <xf numFmtId="0" fontId="16" fillId="21" borderId="2" applyNumberFormat="0" applyAlignment="0" applyProtection="0"/>
    <xf numFmtId="0" fontId="36" fillId="0" borderId="0" applyNumberFormat="0" applyFill="0" applyBorder="0" applyAlignment="0" applyProtection="0"/>
    <xf numFmtId="0" fontId="30" fillId="25"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0" fillId="0" borderId="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11" fillId="0" borderId="0"/>
    <xf numFmtId="0" fontId="11" fillId="0" borderId="0"/>
    <xf numFmtId="0" fontId="40" fillId="0" borderId="0"/>
    <xf numFmtId="0" fontId="11" fillId="0" borderId="0"/>
    <xf numFmtId="0" fontId="11" fillId="0" borderId="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1" fillId="0" borderId="0"/>
    <xf numFmtId="0" fontId="40" fillId="0" borderId="0" applyNumberFormat="0" applyFont="0" applyFill="0" applyBorder="0" applyAlignment="0" applyProtection="0"/>
    <xf numFmtId="0" fontId="40" fillId="0" borderId="0" applyNumberFormat="0" applyFont="0" applyFill="0" applyBorder="0" applyAlignment="0" applyProtection="0"/>
    <xf numFmtId="0" fontId="42" fillId="0" borderId="0"/>
    <xf numFmtId="0" fontId="11" fillId="0" borderId="0"/>
    <xf numFmtId="0" fontId="40" fillId="0" borderId="0"/>
    <xf numFmtId="0" fontId="11" fillId="0" borderId="0"/>
    <xf numFmtId="0" fontId="42" fillId="0" borderId="0"/>
    <xf numFmtId="0" fontId="42" fillId="0" borderId="0"/>
    <xf numFmtId="0" fontId="1" fillId="0" borderId="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11" fillId="0" borderId="0"/>
    <xf numFmtId="0" fontId="40" fillId="0" borderId="0"/>
    <xf numFmtId="0" fontId="11" fillId="0" borderId="0"/>
    <xf numFmtId="0" fontId="11" fillId="0" borderId="0"/>
    <xf numFmtId="0" fontId="11" fillId="0" borderId="0"/>
    <xf numFmtId="0" fontId="11" fillId="0" borderId="0"/>
    <xf numFmtId="0" fontId="40" fillId="0" borderId="0"/>
    <xf numFmtId="0" fontId="40" fillId="0" borderId="0"/>
    <xf numFmtId="0" fontId="33" fillId="0" borderId="0"/>
    <xf numFmtId="0" fontId="1" fillId="0" borderId="0"/>
    <xf numFmtId="0" fontId="5" fillId="0" borderId="0"/>
    <xf numFmtId="0" fontId="8" fillId="0" borderId="0"/>
    <xf numFmtId="0" fontId="8" fillId="0" borderId="0"/>
    <xf numFmtId="0" fontId="44" fillId="0" borderId="0"/>
    <xf numFmtId="0" fontId="45" fillId="0" borderId="0"/>
    <xf numFmtId="0" fontId="6" fillId="0" borderId="0"/>
    <xf numFmtId="0" fontId="6" fillId="0" borderId="0"/>
    <xf numFmtId="0" fontId="5" fillId="0" borderId="0"/>
    <xf numFmtId="0" fontId="5" fillId="0" borderId="0"/>
    <xf numFmtId="0" fontId="6" fillId="0" borderId="0"/>
    <xf numFmtId="0" fontId="1" fillId="0" borderId="0"/>
    <xf numFmtId="0" fontId="33" fillId="0" borderId="0"/>
    <xf numFmtId="0" fontId="1" fillId="0" borderId="0"/>
    <xf numFmtId="0" fontId="5" fillId="0" borderId="0"/>
    <xf numFmtId="0" fontId="5" fillId="0" borderId="0"/>
    <xf numFmtId="0" fontId="1" fillId="0" borderId="0"/>
    <xf numFmtId="0" fontId="1" fillId="0" borderId="0"/>
    <xf numFmtId="0" fontId="5" fillId="0" borderId="0"/>
    <xf numFmtId="0" fontId="5" fillId="0" borderId="0"/>
    <xf numFmtId="0" fontId="14" fillId="3" borderId="0" applyNumberFormat="0" applyBorder="0" applyAlignment="0" applyProtection="0"/>
    <xf numFmtId="0" fontId="19" fillId="0" borderId="0" applyNumberFormat="0" applyFill="0" applyBorder="0" applyAlignment="0" applyProtection="0"/>
    <xf numFmtId="0" fontId="33" fillId="26"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0" fontId="29" fillId="0" borderId="7" applyNumberFormat="0" applyFill="0" applyAlignment="0" applyProtection="0"/>
    <xf numFmtId="0" fontId="43" fillId="0" borderId="0"/>
    <xf numFmtId="0" fontId="37" fillId="0" borderId="0" applyNumberFormat="0" applyFill="0" applyBorder="0" applyAlignment="0" applyProtection="0"/>
    <xf numFmtId="164" fontId="11" fillId="0" borderId="0" applyFont="0" applyFill="0" applyBorder="0" applyAlignment="0" applyProtection="0"/>
    <xf numFmtId="0" fontId="20" fillId="4" borderId="0" applyNumberFormat="0" applyBorder="0" applyAlignment="0" applyProtection="0"/>
    <xf numFmtId="49" fontId="10" fillId="0" borderId="3">
      <alignment horizontal="center" vertical="center" wrapText="1"/>
    </xf>
    <xf numFmtId="0" fontId="100" fillId="0" borderId="0"/>
    <xf numFmtId="0" fontId="33" fillId="0" borderId="0"/>
    <xf numFmtId="0" fontId="33" fillId="0" borderId="0"/>
  </cellStyleXfs>
  <cellXfs count="1408">
    <xf numFmtId="0" fontId="0" fillId="0" borderId="0" xfId="0"/>
    <xf numFmtId="0" fontId="25" fillId="22" borderId="0" xfId="0" applyFont="1" applyFill="1" applyBorder="1"/>
    <xf numFmtId="0" fontId="46" fillId="22" borderId="0" xfId="106" applyFont="1" applyFill="1" applyBorder="1" applyAlignment="1" applyProtection="1"/>
    <xf numFmtId="0" fontId="47" fillId="22" borderId="0" xfId="0" applyFont="1" applyFill="1" applyBorder="1" applyAlignment="1"/>
    <xf numFmtId="0" fontId="47" fillId="22" borderId="0" xfId="0" applyFont="1" applyFill="1" applyBorder="1"/>
    <xf numFmtId="0" fontId="48" fillId="22" borderId="0" xfId="106" applyFont="1" applyFill="1" applyBorder="1" applyAlignment="1" applyProtection="1"/>
    <xf numFmtId="0" fontId="49" fillId="22" borderId="0" xfId="0" applyFont="1" applyFill="1" applyBorder="1" applyAlignment="1"/>
    <xf numFmtId="0" fontId="49" fillId="22" borderId="0" xfId="0" applyFont="1" applyFill="1" applyBorder="1"/>
    <xf numFmtId="2" fontId="46" fillId="22" borderId="0" xfId="106" applyNumberFormat="1" applyFont="1" applyFill="1" applyBorder="1" applyAlignment="1" applyProtection="1">
      <alignment horizontal="left"/>
    </xf>
    <xf numFmtId="0" fontId="40" fillId="22" borderId="0" xfId="106" applyFont="1" applyFill="1" applyBorder="1" applyAlignment="1" applyProtection="1"/>
    <xf numFmtId="0" fontId="51" fillId="22" borderId="0" xfId="106" applyFont="1" applyFill="1" applyBorder="1" applyAlignment="1" applyProtection="1">
      <alignment wrapText="1"/>
    </xf>
    <xf numFmtId="0" fontId="40" fillId="22" borderId="0" xfId="204" applyFont="1" applyFill="1" applyBorder="1" applyAlignment="1"/>
    <xf numFmtId="0" fontId="48" fillId="22" borderId="0" xfId="204" applyFont="1" applyFill="1" applyBorder="1" applyAlignment="1"/>
    <xf numFmtId="0" fontId="40" fillId="22" borderId="0" xfId="0" applyFont="1" applyFill="1" applyBorder="1"/>
    <xf numFmtId="0" fontId="48" fillId="22" borderId="0" xfId="0" applyFont="1" applyFill="1" applyBorder="1"/>
    <xf numFmtId="0" fontId="51" fillId="22" borderId="0" xfId="0" applyFont="1" applyFill="1" applyBorder="1"/>
    <xf numFmtId="0" fontId="49" fillId="22" borderId="0" xfId="0" applyFont="1" applyFill="1" applyBorder="1" applyAlignment="1">
      <alignment horizontal="left"/>
    </xf>
    <xf numFmtId="0" fontId="48" fillId="22" borderId="0" xfId="0" applyFont="1" applyFill="1" applyBorder="1" applyAlignment="1"/>
    <xf numFmtId="0" fontId="47" fillId="22" borderId="0" xfId="200" applyFont="1" applyFill="1" applyBorder="1"/>
    <xf numFmtId="0" fontId="49" fillId="22" borderId="0" xfId="200" applyFont="1" applyFill="1" applyBorder="1"/>
    <xf numFmtId="0" fontId="50" fillId="22" borderId="0" xfId="200" applyFont="1" applyFill="1" applyBorder="1"/>
    <xf numFmtId="0" fontId="40" fillId="22" borderId="0" xfId="0" applyFont="1" applyFill="1" applyBorder="1" applyAlignment="1"/>
    <xf numFmtId="0" fontId="53" fillId="22" borderId="0" xfId="106" applyFont="1" applyFill="1" applyAlignment="1" applyProtection="1"/>
    <xf numFmtId="0" fontId="40" fillId="22" borderId="0" xfId="204" applyFont="1" applyFill="1"/>
    <xf numFmtId="0" fontId="54" fillId="22" borderId="0" xfId="106" applyFont="1" applyFill="1" applyAlignment="1" applyProtection="1"/>
    <xf numFmtId="0" fontId="55" fillId="22" borderId="0" xfId="204" applyFont="1" applyFill="1"/>
    <xf numFmtId="0" fontId="48" fillId="22" borderId="0" xfId="204" applyFont="1" applyFill="1"/>
    <xf numFmtId="2" fontId="40" fillId="22" borderId="0" xfId="204" applyNumberFormat="1" applyFont="1" applyFill="1" applyAlignment="1">
      <alignment horizontal="left" wrapText="1"/>
    </xf>
    <xf numFmtId="0" fontId="47" fillId="22" borderId="0" xfId="204" applyFont="1" applyFill="1"/>
    <xf numFmtId="0" fontId="47" fillId="22" borderId="0" xfId="204" applyFont="1" applyFill="1" applyAlignment="1">
      <alignment horizontal="centerContinuous"/>
    </xf>
    <xf numFmtId="0" fontId="56" fillId="22" borderId="0" xfId="204" applyFont="1" applyFill="1" applyAlignment="1">
      <alignment horizontal="centerContinuous"/>
    </xf>
    <xf numFmtId="2" fontId="48" fillId="22" borderId="0" xfId="204" applyNumberFormat="1" applyFont="1" applyFill="1" applyAlignment="1">
      <alignment horizontal="left"/>
    </xf>
    <xf numFmtId="2" fontId="48" fillId="22" borderId="0" xfId="204" applyNumberFormat="1" applyFont="1" applyFill="1" applyAlignment="1">
      <alignment horizontal="left" wrapText="1"/>
    </xf>
    <xf numFmtId="2" fontId="49" fillId="22" borderId="0" xfId="204" applyNumberFormat="1" applyFont="1" applyFill="1" applyAlignment="1">
      <alignment horizontal="left" wrapText="1"/>
    </xf>
    <xf numFmtId="0" fontId="48" fillId="22" borderId="0" xfId="0" applyFont="1" applyFill="1" applyAlignment="1">
      <alignment horizontal="left"/>
    </xf>
    <xf numFmtId="0" fontId="49" fillId="22" borderId="0" xfId="204" applyFont="1" applyFill="1" applyAlignment="1">
      <alignment horizontal="centerContinuous"/>
    </xf>
    <xf numFmtId="0" fontId="49" fillId="22" borderId="0" xfId="204" applyFont="1" applyFill="1"/>
    <xf numFmtId="49" fontId="47" fillId="22" borderId="19" xfId="204" applyNumberFormat="1" applyFont="1" applyFill="1" applyBorder="1" applyAlignment="1">
      <alignment horizontal="centerContinuous" vertical="center"/>
    </xf>
    <xf numFmtId="49" fontId="47" fillId="22" borderId="20" xfId="204" applyNumberFormat="1" applyFont="1" applyFill="1" applyBorder="1" applyAlignment="1">
      <alignment horizontal="centerContinuous" vertical="center"/>
    </xf>
    <xf numFmtId="49" fontId="47" fillId="22" borderId="13" xfId="204" applyNumberFormat="1" applyFont="1" applyFill="1" applyBorder="1" applyAlignment="1">
      <alignment horizontal="centerContinuous" vertical="center"/>
    </xf>
    <xf numFmtId="49" fontId="40" fillId="22" borderId="0" xfId="204" applyNumberFormat="1" applyFont="1" applyFill="1" applyAlignment="1">
      <alignment vertical="center"/>
    </xf>
    <xf numFmtId="49" fontId="48" fillId="22" borderId="0" xfId="204" applyNumberFormat="1" applyFont="1" applyFill="1" applyAlignment="1">
      <alignment vertical="center"/>
    </xf>
    <xf numFmtId="49" fontId="47" fillId="22" borderId="15" xfId="204" applyNumberFormat="1" applyFont="1" applyFill="1" applyBorder="1" applyAlignment="1">
      <alignment horizontal="center" vertical="center"/>
    </xf>
    <xf numFmtId="49" fontId="47" fillId="22" borderId="21" xfId="204" applyNumberFormat="1" applyFont="1" applyFill="1" applyBorder="1" applyAlignment="1">
      <alignment horizontal="center" vertical="center"/>
    </xf>
    <xf numFmtId="49" fontId="47" fillId="22" borderId="16" xfId="204" applyNumberFormat="1" applyFont="1" applyFill="1" applyBorder="1" applyAlignment="1">
      <alignment horizontal="center" vertical="center"/>
    </xf>
    <xf numFmtId="49" fontId="40" fillId="22" borderId="0" xfId="204" applyNumberFormat="1" applyFont="1" applyFill="1" applyAlignment="1">
      <alignment horizontal="center" vertical="center"/>
    </xf>
    <xf numFmtId="49" fontId="48" fillId="22" borderId="0" xfId="204" applyNumberFormat="1" applyFont="1" applyFill="1" applyAlignment="1">
      <alignment horizontal="center" vertical="center"/>
    </xf>
    <xf numFmtId="0" fontId="47" fillId="22" borderId="19" xfId="204" applyFont="1" applyFill="1" applyBorder="1" applyAlignment="1">
      <alignment horizontal="left" vertical="center"/>
    </xf>
    <xf numFmtId="0" fontId="57" fillId="22" borderId="19" xfId="204" applyFont="1" applyFill="1" applyBorder="1" applyAlignment="1">
      <alignment horizontal="left" vertical="center"/>
    </xf>
    <xf numFmtId="3" fontId="47" fillId="22" borderId="19" xfId="204" applyNumberFormat="1" applyFont="1" applyFill="1" applyBorder="1" applyAlignment="1">
      <alignment horizontal="right" vertical="center"/>
    </xf>
    <xf numFmtId="3" fontId="47" fillId="22" borderId="14" xfId="204" applyNumberFormat="1" applyFont="1" applyFill="1" applyBorder="1" applyAlignment="1">
      <alignment horizontal="right" vertical="center"/>
    </xf>
    <xf numFmtId="0" fontId="47" fillId="22" borderId="15" xfId="204" applyFont="1" applyFill="1" applyBorder="1" applyAlignment="1">
      <alignment vertical="center" wrapText="1"/>
    </xf>
    <xf numFmtId="0" fontId="57" fillId="22" borderId="15" xfId="204" applyFont="1" applyFill="1" applyBorder="1" applyAlignment="1">
      <alignment vertical="center" wrapText="1"/>
    </xf>
    <xf numFmtId="3" fontId="47" fillId="22" borderId="15" xfId="204" applyNumberFormat="1" applyFont="1" applyFill="1" applyBorder="1" applyAlignment="1">
      <alignment horizontal="right" vertical="center"/>
    </xf>
    <xf numFmtId="3" fontId="47" fillId="22" borderId="0" xfId="204" applyNumberFormat="1" applyFont="1" applyFill="1" applyBorder="1" applyAlignment="1">
      <alignment horizontal="right" vertical="center"/>
    </xf>
    <xf numFmtId="0" fontId="40" fillId="22" borderId="0" xfId="204" applyFont="1" applyFill="1" applyAlignment="1">
      <alignment vertical="center"/>
    </xf>
    <xf numFmtId="0" fontId="48" fillId="22" borderId="0" xfId="204" applyFont="1" applyFill="1" applyAlignment="1">
      <alignment vertical="center"/>
    </xf>
    <xf numFmtId="0" fontId="47" fillId="22" borderId="17" xfId="204" applyFont="1" applyFill="1" applyBorder="1" applyAlignment="1">
      <alignment vertical="center" wrapText="1"/>
    </xf>
    <xf numFmtId="0" fontId="57" fillId="22" borderId="17" xfId="204" applyFont="1" applyFill="1" applyBorder="1" applyAlignment="1">
      <alignment vertical="center" wrapText="1"/>
    </xf>
    <xf numFmtId="0" fontId="59" fillId="22" borderId="19" xfId="204" applyFont="1" applyFill="1" applyBorder="1" applyAlignment="1">
      <alignment horizontal="left" vertical="center" wrapText="1"/>
    </xf>
    <xf numFmtId="0" fontId="60" fillId="22" borderId="19" xfId="204" applyFont="1" applyFill="1" applyBorder="1" applyAlignment="1">
      <alignment horizontal="left" vertical="center" wrapText="1"/>
    </xf>
    <xf numFmtId="0" fontId="60" fillId="22" borderId="19" xfId="0" applyFont="1" applyFill="1" applyBorder="1" applyAlignment="1">
      <alignment horizontal="left" vertical="center" wrapText="1"/>
    </xf>
    <xf numFmtId="0" fontId="59" fillId="22" borderId="19" xfId="204" applyFont="1" applyFill="1" applyBorder="1" applyAlignment="1">
      <alignment horizontal="right" vertical="center"/>
    </xf>
    <xf numFmtId="0" fontId="59" fillId="22" borderId="14" xfId="204" applyFont="1" applyFill="1" applyBorder="1" applyAlignment="1">
      <alignment horizontal="right" vertical="center"/>
    </xf>
    <xf numFmtId="0" fontId="61" fillId="22" borderId="0" xfId="204" applyFont="1" applyFill="1" applyAlignment="1">
      <alignment vertical="center"/>
    </xf>
    <xf numFmtId="0" fontId="55" fillId="22" borderId="0" xfId="204" applyFont="1" applyFill="1" applyAlignment="1">
      <alignment vertical="center"/>
    </xf>
    <xf numFmtId="0" fontId="61" fillId="22" borderId="15" xfId="204" applyFont="1" applyFill="1" applyBorder="1" applyAlignment="1">
      <alignment horizontal="left" vertical="center" wrapText="1"/>
    </xf>
    <xf numFmtId="0" fontId="62" fillId="22" borderId="15" xfId="204" applyFont="1" applyFill="1" applyBorder="1" applyAlignment="1">
      <alignment horizontal="left" vertical="center" wrapText="1"/>
    </xf>
    <xf numFmtId="168" fontId="61" fillId="22" borderId="15" xfId="204" applyNumberFormat="1" applyFont="1" applyFill="1" applyBorder="1" applyAlignment="1">
      <alignment horizontal="right" vertical="center"/>
    </xf>
    <xf numFmtId="168" fontId="61" fillId="22" borderId="0" xfId="204" applyNumberFormat="1" applyFont="1" applyFill="1" applyBorder="1" applyAlignment="1">
      <alignment horizontal="right" vertical="center"/>
    </xf>
    <xf numFmtId="0" fontId="61" fillId="22" borderId="15" xfId="204" applyFont="1" applyFill="1" applyBorder="1" applyAlignment="1">
      <alignment vertical="center" wrapText="1"/>
    </xf>
    <xf numFmtId="0" fontId="62" fillId="22" borderId="15" xfId="204" applyFont="1" applyFill="1" applyBorder="1" applyAlignment="1">
      <alignment vertical="center" wrapText="1"/>
    </xf>
    <xf numFmtId="0" fontId="61" fillId="22" borderId="17" xfId="204" applyFont="1" applyFill="1" applyBorder="1" applyAlignment="1">
      <alignment vertical="center" wrapText="1"/>
    </xf>
    <xf numFmtId="0" fontId="62" fillId="22" borderId="17" xfId="204" applyFont="1" applyFill="1" applyBorder="1" applyAlignment="1">
      <alignment vertical="center" wrapText="1"/>
    </xf>
    <xf numFmtId="168" fontId="61" fillId="22" borderId="19" xfId="204" applyNumberFormat="1" applyFont="1" applyFill="1" applyBorder="1" applyAlignment="1">
      <alignment horizontal="right" vertical="center"/>
    </xf>
    <xf numFmtId="168" fontId="61" fillId="22" borderId="14" xfId="204" applyNumberFormat="1" applyFont="1" applyFill="1" applyBorder="1" applyAlignment="1">
      <alignment horizontal="right" vertical="center"/>
    </xf>
    <xf numFmtId="0" fontId="59" fillId="22" borderId="15" xfId="204" applyFont="1" applyFill="1" applyBorder="1" applyAlignment="1">
      <alignment horizontal="left" vertical="center" wrapText="1"/>
    </xf>
    <xf numFmtId="0" fontId="60" fillId="22" borderId="15" xfId="204" applyFont="1" applyFill="1" applyBorder="1" applyAlignment="1">
      <alignment horizontal="left" vertical="center" wrapText="1"/>
    </xf>
    <xf numFmtId="168" fontId="59" fillId="22" borderId="15" xfId="204" applyNumberFormat="1" applyFont="1" applyFill="1" applyBorder="1" applyAlignment="1">
      <alignment horizontal="right" vertical="center"/>
    </xf>
    <xf numFmtId="168" fontId="59" fillId="22" borderId="0" xfId="204" applyNumberFormat="1" applyFont="1" applyFill="1" applyBorder="1" applyAlignment="1">
      <alignment horizontal="right" vertical="center"/>
    </xf>
    <xf numFmtId="0" fontId="47" fillId="22" borderId="0" xfId="204" applyFont="1" applyFill="1" applyAlignment="1">
      <alignment vertical="center"/>
    </xf>
    <xf numFmtId="0" fontId="49" fillId="22" borderId="0" xfId="204" applyFont="1" applyFill="1" applyAlignment="1">
      <alignment vertical="center"/>
    </xf>
    <xf numFmtId="0" fontId="47" fillId="22" borderId="17" xfId="204" applyFont="1" applyFill="1" applyBorder="1"/>
    <xf numFmtId="0" fontId="57" fillId="22" borderId="17" xfId="204" applyFont="1" applyFill="1" applyBorder="1"/>
    <xf numFmtId="1" fontId="47" fillId="22" borderId="17" xfId="204" applyNumberFormat="1" applyFont="1" applyFill="1" applyBorder="1" applyAlignment="1">
      <alignment horizontal="right"/>
    </xf>
    <xf numFmtId="1" fontId="47" fillId="22" borderId="11" xfId="204" applyNumberFormat="1" applyFont="1" applyFill="1" applyBorder="1" applyAlignment="1">
      <alignment horizontal="right"/>
    </xf>
    <xf numFmtId="0" fontId="61" fillId="22" borderId="0" xfId="195" applyFont="1" applyFill="1"/>
    <xf numFmtId="0" fontId="62" fillId="22" borderId="0" xfId="195" applyFont="1" applyFill="1"/>
    <xf numFmtId="1" fontId="62" fillId="22" borderId="0" xfId="204" applyNumberFormat="1" applyFont="1" applyFill="1" applyBorder="1" applyAlignment="1">
      <alignment horizontal="left" vertical="center"/>
    </xf>
    <xf numFmtId="169" fontId="40" fillId="22" borderId="0" xfId="194" applyNumberFormat="1" applyFont="1" applyFill="1" applyAlignment="1" applyProtection="1"/>
    <xf numFmtId="169" fontId="48" fillId="22" borderId="0" xfId="194" applyNumberFormat="1" applyFont="1" applyFill="1" applyAlignment="1" applyProtection="1"/>
    <xf numFmtId="1" fontId="40" fillId="22" borderId="0" xfId="204" applyNumberFormat="1" applyFont="1" applyFill="1" applyBorder="1" applyAlignment="1">
      <alignment horizontal="left" vertical="center"/>
    </xf>
    <xf numFmtId="1" fontId="58" fillId="22" borderId="0" xfId="204" applyNumberFormat="1" applyFont="1" applyFill="1" applyBorder="1" applyAlignment="1">
      <alignment horizontal="left" vertical="center"/>
    </xf>
    <xf numFmtId="0" fontId="40" fillId="22" borderId="0" xfId="207" applyFont="1" applyFill="1"/>
    <xf numFmtId="0" fontId="63" fillId="0" borderId="0" xfId="0" applyFont="1" applyAlignment="1">
      <alignment vertical="center"/>
    </xf>
    <xf numFmtId="1" fontId="40" fillId="22" borderId="0" xfId="204" applyNumberFormat="1" applyFont="1" applyFill="1"/>
    <xf numFmtId="0" fontId="40" fillId="22" borderId="0" xfId="193" applyFont="1" applyFill="1"/>
    <xf numFmtId="0" fontId="48" fillId="22" borderId="0" xfId="193" applyFont="1" applyFill="1"/>
    <xf numFmtId="2" fontId="47" fillId="22" borderId="0" xfId="204" applyNumberFormat="1" applyFont="1" applyFill="1" applyAlignment="1">
      <alignment horizontal="left"/>
    </xf>
    <xf numFmtId="0" fontId="40" fillId="22" borderId="0" xfId="204" applyFont="1" applyFill="1" applyAlignment="1"/>
    <xf numFmtId="0" fontId="40" fillId="22" borderId="0" xfId="204" applyFont="1" applyFill="1" applyAlignment="1">
      <alignment horizontal="centerContinuous"/>
    </xf>
    <xf numFmtId="2" fontId="49" fillId="22" borderId="0" xfId="204" applyNumberFormat="1" applyFont="1" applyFill="1" applyAlignment="1">
      <alignment horizontal="left"/>
    </xf>
    <xf numFmtId="0" fontId="48" fillId="22" borderId="0" xfId="204" applyFont="1" applyFill="1" applyAlignment="1">
      <alignment horizontal="centerContinuous"/>
    </xf>
    <xf numFmtId="0" fontId="48" fillId="22" borderId="0" xfId="204" applyFont="1" applyFill="1" applyAlignment="1"/>
    <xf numFmtId="0" fontId="64" fillId="22" borderId="0" xfId="106" applyFont="1" applyFill="1" applyAlignment="1" applyProtection="1"/>
    <xf numFmtId="0" fontId="58" fillId="22" borderId="0" xfId="204" applyFont="1" applyFill="1"/>
    <xf numFmtId="0" fontId="58" fillId="22" borderId="0" xfId="0" applyFont="1" applyFill="1" applyAlignment="1">
      <alignment horizontal="left"/>
    </xf>
    <xf numFmtId="0" fontId="57" fillId="22" borderId="0" xfId="204" applyFont="1" applyFill="1"/>
    <xf numFmtId="49" fontId="47" fillId="22" borderId="14" xfId="204" applyNumberFormat="1" applyFont="1" applyFill="1" applyBorder="1" applyAlignment="1">
      <alignment horizontal="centerContinuous" vertical="center"/>
    </xf>
    <xf numFmtId="49" fontId="40" fillId="22" borderId="0" xfId="204" applyNumberFormat="1" applyFont="1" applyFill="1"/>
    <xf numFmtId="49" fontId="47" fillId="22" borderId="0" xfId="204" applyNumberFormat="1" applyFont="1" applyFill="1" applyBorder="1" applyAlignment="1">
      <alignment horizontal="center" vertical="center"/>
    </xf>
    <xf numFmtId="0" fontId="58" fillId="22" borderId="15" xfId="204" applyFont="1" applyFill="1" applyBorder="1" applyAlignment="1">
      <alignment vertical="center" wrapText="1"/>
    </xf>
    <xf numFmtId="0" fontId="59" fillId="22" borderId="0" xfId="204" applyFont="1" applyFill="1" applyAlignment="1">
      <alignment vertical="center"/>
    </xf>
    <xf numFmtId="0" fontId="61" fillId="22" borderId="0" xfId="204" applyFont="1" applyFill="1"/>
    <xf numFmtId="0" fontId="61" fillId="22" borderId="0" xfId="207" applyFont="1" applyFill="1"/>
    <xf numFmtId="2" fontId="57" fillId="22" borderId="0" xfId="204" applyNumberFormat="1" applyFont="1" applyFill="1" applyAlignment="1">
      <alignment horizontal="left"/>
    </xf>
    <xf numFmtId="0" fontId="58" fillId="22" borderId="0" xfId="0" applyFont="1" applyFill="1"/>
    <xf numFmtId="1" fontId="40" fillId="22" borderId="0" xfId="0" applyNumberFormat="1" applyFont="1" applyFill="1"/>
    <xf numFmtId="1" fontId="40" fillId="22" borderId="0" xfId="0" applyNumberFormat="1" applyFont="1" applyFill="1" applyBorder="1"/>
    <xf numFmtId="0" fontId="40" fillId="22" borderId="0" xfId="0" applyFont="1" applyFill="1"/>
    <xf numFmtId="0" fontId="51" fillId="22" borderId="0" xfId="0" applyFont="1" applyFill="1"/>
    <xf numFmtId="168" fontId="40" fillId="22" borderId="0" xfId="0" applyNumberFormat="1" applyFont="1" applyFill="1"/>
    <xf numFmtId="0" fontId="51" fillId="22" borderId="0" xfId="0" applyFont="1" applyFill="1" applyAlignment="1"/>
    <xf numFmtId="168" fontId="51" fillId="22" borderId="0" xfId="0" applyNumberFormat="1" applyFont="1" applyFill="1"/>
    <xf numFmtId="0" fontId="47" fillId="22" borderId="15" xfId="0" applyFont="1" applyFill="1" applyBorder="1" applyAlignment="1">
      <alignment horizontal="center"/>
    </xf>
    <xf numFmtId="0" fontId="57" fillId="22" borderId="15" xfId="0" applyFont="1" applyFill="1" applyBorder="1" applyAlignment="1">
      <alignment horizontal="center"/>
    </xf>
    <xf numFmtId="0" fontId="57" fillId="22" borderId="15" xfId="0" applyFont="1" applyFill="1" applyBorder="1" applyAlignment="1">
      <alignment horizontal="left"/>
    </xf>
    <xf numFmtId="3" fontId="47" fillId="22" borderId="19" xfId="0" applyNumberFormat="1" applyFont="1" applyFill="1" applyBorder="1"/>
    <xf numFmtId="3" fontId="47" fillId="22" borderId="14" xfId="0" applyNumberFormat="1" applyFont="1" applyFill="1" applyBorder="1"/>
    <xf numFmtId="0" fontId="47" fillId="22" borderId="0" xfId="0" applyFont="1" applyFill="1"/>
    <xf numFmtId="0" fontId="50" fillId="22" borderId="0" xfId="0" applyFont="1" applyFill="1"/>
    <xf numFmtId="0" fontId="47" fillId="22" borderId="15" xfId="0" applyFont="1" applyFill="1" applyBorder="1" applyAlignment="1">
      <alignment vertical="center"/>
    </xf>
    <xf numFmtId="0" fontId="57" fillId="22" borderId="15" xfId="0" applyFont="1" applyFill="1" applyBorder="1" applyAlignment="1">
      <alignment vertical="center"/>
    </xf>
    <xf numFmtId="0" fontId="57" fillId="22" borderId="15" xfId="0" applyFont="1" applyFill="1" applyBorder="1" applyAlignment="1"/>
    <xf numFmtId="3" fontId="47" fillId="22" borderId="15" xfId="0" applyNumberFormat="1" applyFont="1" applyFill="1" applyBorder="1" applyAlignment="1">
      <alignment vertical="center"/>
    </xf>
    <xf numFmtId="3" fontId="47" fillId="22" borderId="0" xfId="0" applyNumberFormat="1" applyFont="1" applyFill="1" applyBorder="1" applyAlignment="1">
      <alignment vertical="center"/>
    </xf>
    <xf numFmtId="0" fontId="47" fillId="22" borderId="15" xfId="0" applyFont="1" applyFill="1" applyBorder="1" applyAlignment="1">
      <alignment wrapText="1"/>
    </xf>
    <xf numFmtId="0" fontId="57" fillId="22" borderId="15" xfId="0" applyFont="1" applyFill="1" applyBorder="1" applyAlignment="1">
      <alignment wrapText="1"/>
    </xf>
    <xf numFmtId="3" fontId="47" fillId="22" borderId="15" xfId="0" applyNumberFormat="1" applyFont="1" applyFill="1" applyBorder="1"/>
    <xf numFmtId="3" fontId="47" fillId="22" borderId="0" xfId="0" applyNumberFormat="1" applyFont="1" applyFill="1" applyBorder="1"/>
    <xf numFmtId="0" fontId="47" fillId="22" borderId="15" xfId="0" applyFont="1" applyFill="1" applyBorder="1"/>
    <xf numFmtId="0" fontId="57" fillId="22" borderId="15" xfId="0" applyFont="1" applyFill="1" applyBorder="1"/>
    <xf numFmtId="0" fontId="47" fillId="22" borderId="17" xfId="0" applyFont="1" applyFill="1" applyBorder="1"/>
    <xf numFmtId="0" fontId="57" fillId="22" borderId="17" xfId="0" applyFont="1" applyFill="1" applyBorder="1"/>
    <xf numFmtId="0" fontId="57" fillId="22" borderId="17" xfId="0" applyFont="1" applyFill="1" applyBorder="1" applyAlignment="1"/>
    <xf numFmtId="0" fontId="40" fillId="22" borderId="15" xfId="0" applyFont="1" applyFill="1" applyBorder="1"/>
    <xf numFmtId="0" fontId="58" fillId="22" borderId="15" xfId="0" applyFont="1" applyFill="1" applyBorder="1"/>
    <xf numFmtId="0" fontId="59" fillId="22" borderId="15" xfId="0" applyFont="1" applyFill="1" applyBorder="1" applyAlignment="1">
      <alignment horizontal="center"/>
    </xf>
    <xf numFmtId="0" fontId="60" fillId="22" borderId="15" xfId="0" applyFont="1" applyFill="1" applyBorder="1" applyAlignment="1">
      <alignment horizontal="left" vertical="center" wrapText="1"/>
    </xf>
    <xf numFmtId="1" fontId="40" fillId="22" borderId="15" xfId="0" applyNumberFormat="1" applyFont="1" applyFill="1" applyBorder="1"/>
    <xf numFmtId="0" fontId="40" fillId="22" borderId="15" xfId="0" applyFont="1" applyFill="1" applyBorder="1" applyAlignment="1">
      <alignment horizontal="left"/>
    </xf>
    <xf numFmtId="0" fontId="58" fillId="22" borderId="15" xfId="0" applyFont="1" applyFill="1" applyBorder="1" applyAlignment="1">
      <alignment horizontal="left"/>
    </xf>
    <xf numFmtId="168" fontId="40" fillId="22" borderId="15" xfId="0" applyNumberFormat="1" applyFont="1" applyFill="1" applyBorder="1" applyAlignment="1">
      <alignment horizontal="right"/>
    </xf>
    <xf numFmtId="168" fontId="40" fillId="22" borderId="0" xfId="0" applyNumberFormat="1" applyFont="1" applyFill="1" applyBorder="1" applyAlignment="1">
      <alignment horizontal="right"/>
    </xf>
    <xf numFmtId="0" fontId="58" fillId="22" borderId="15" xfId="0" applyFont="1" applyFill="1" applyBorder="1" applyAlignment="1"/>
    <xf numFmtId="0" fontId="40" fillId="22" borderId="17" xfId="0" applyFont="1" applyFill="1" applyBorder="1"/>
    <xf numFmtId="0" fontId="58" fillId="22" borderId="17" xfId="0" applyFont="1" applyFill="1" applyBorder="1"/>
    <xf numFmtId="0" fontId="58" fillId="22" borderId="17" xfId="0" applyFont="1" applyFill="1" applyBorder="1" applyAlignment="1"/>
    <xf numFmtId="168" fontId="40" fillId="22" borderId="19" xfId="0" applyNumberFormat="1" applyFont="1" applyFill="1" applyBorder="1" applyAlignment="1">
      <alignment horizontal="right"/>
    </xf>
    <xf numFmtId="168" fontId="40" fillId="22" borderId="14" xfId="0" applyNumberFormat="1" applyFont="1" applyFill="1" applyBorder="1" applyAlignment="1">
      <alignment horizontal="right"/>
    </xf>
    <xf numFmtId="0" fontId="59" fillId="22" borderId="15" xfId="0" applyFont="1" applyFill="1" applyBorder="1" applyAlignment="1">
      <alignment horizontal="left" wrapText="1"/>
    </xf>
    <xf numFmtId="0" fontId="60" fillId="22" borderId="15" xfId="0" applyFont="1" applyFill="1" applyBorder="1" applyAlignment="1">
      <alignment horizontal="left" wrapText="1"/>
    </xf>
    <xf numFmtId="168" fontId="61" fillId="22" borderId="15" xfId="0" applyNumberFormat="1" applyFont="1" applyFill="1" applyBorder="1" applyAlignment="1">
      <alignment horizontal="right"/>
    </xf>
    <xf numFmtId="168" fontId="61" fillId="22" borderId="0" xfId="0" applyNumberFormat="1" applyFont="1" applyFill="1" applyBorder="1" applyAlignment="1">
      <alignment horizontal="right"/>
    </xf>
    <xf numFmtId="0" fontId="61" fillId="22" borderId="0" xfId="0" applyFont="1" applyFill="1"/>
    <xf numFmtId="0" fontId="65" fillId="22" borderId="0" xfId="0" applyFont="1" applyFill="1"/>
    <xf numFmtId="168" fontId="61" fillId="22" borderId="15" xfId="0" applyNumberFormat="1" applyFont="1" applyFill="1" applyBorder="1" applyAlignment="1">
      <alignment horizontal="left"/>
    </xf>
    <xf numFmtId="168" fontId="62" fillId="22" borderId="15" xfId="0" applyNumberFormat="1" applyFont="1" applyFill="1" applyBorder="1" applyAlignment="1">
      <alignment horizontal="left"/>
    </xf>
    <xf numFmtId="0" fontId="62" fillId="22" borderId="15" xfId="0" applyFont="1" applyFill="1" applyBorder="1" applyAlignment="1">
      <alignment horizontal="left"/>
    </xf>
    <xf numFmtId="0" fontId="61" fillId="22" borderId="15" xfId="0" applyFont="1" applyFill="1" applyBorder="1"/>
    <xf numFmtId="0" fontId="62" fillId="22" borderId="15" xfId="0" applyFont="1" applyFill="1" applyBorder="1"/>
    <xf numFmtId="168" fontId="66" fillId="22" borderId="15" xfId="0" applyNumberFormat="1" applyFont="1" applyFill="1" applyBorder="1" applyAlignment="1">
      <alignment horizontal="right"/>
    </xf>
    <xf numFmtId="168" fontId="40" fillId="22" borderId="17" xfId="0" applyNumberFormat="1" applyFont="1" applyFill="1" applyBorder="1" applyAlignment="1">
      <alignment horizontal="right"/>
    </xf>
    <xf numFmtId="168" fontId="40" fillId="22" borderId="11" xfId="0" applyNumberFormat="1" applyFont="1" applyFill="1" applyBorder="1" applyAlignment="1">
      <alignment horizontal="right"/>
    </xf>
    <xf numFmtId="0" fontId="58" fillId="22" borderId="0" xfId="207" applyFont="1" applyFill="1"/>
    <xf numFmtId="0" fontId="47" fillId="22" borderId="0" xfId="0" applyFont="1" applyFill="1" applyAlignment="1">
      <alignment horizontal="left"/>
    </xf>
    <xf numFmtId="0" fontId="57" fillId="22" borderId="0" xfId="0" applyFont="1" applyFill="1"/>
    <xf numFmtId="1" fontId="47" fillId="22" borderId="0" xfId="0" applyNumberFormat="1" applyFont="1" applyFill="1" applyAlignment="1">
      <alignment horizontal="left"/>
    </xf>
    <xf numFmtId="1" fontId="47" fillId="22" borderId="0" xfId="0" applyNumberFormat="1" applyFont="1" applyFill="1" applyBorder="1" applyAlignment="1">
      <alignment horizontal="left"/>
    </xf>
    <xf numFmtId="0" fontId="50" fillId="22" borderId="0" xfId="0" applyFont="1" applyFill="1" applyAlignment="1">
      <alignment horizontal="left"/>
    </xf>
    <xf numFmtId="1" fontId="50" fillId="22" borderId="0" xfId="0" applyNumberFormat="1" applyFont="1" applyFill="1"/>
    <xf numFmtId="2" fontId="40" fillId="22" borderId="0" xfId="204" applyNumberFormat="1" applyFont="1" applyFill="1" applyAlignment="1">
      <alignment horizontal="left"/>
    </xf>
    <xf numFmtId="1" fontId="47" fillId="22" borderId="0" xfId="0" applyNumberFormat="1" applyFont="1" applyFill="1"/>
    <xf numFmtId="2" fontId="51" fillId="22" borderId="0" xfId="204" applyNumberFormat="1" applyFont="1" applyFill="1" applyAlignment="1">
      <alignment horizontal="left" wrapText="1"/>
    </xf>
    <xf numFmtId="0" fontId="48" fillId="22" borderId="0" xfId="0" applyFont="1" applyFill="1"/>
    <xf numFmtId="2" fontId="47" fillId="22" borderId="0" xfId="0" applyNumberFormat="1" applyFont="1" applyFill="1" applyAlignment="1">
      <alignment horizontal="left"/>
    </xf>
    <xf numFmtId="0" fontId="51" fillId="22" borderId="0" xfId="0" applyFont="1" applyFill="1" applyAlignment="1">
      <alignment horizontal="left"/>
    </xf>
    <xf numFmtId="1" fontId="47" fillId="22" borderId="15" xfId="0" applyNumberFormat="1" applyFont="1" applyFill="1" applyBorder="1"/>
    <xf numFmtId="1" fontId="57" fillId="22" borderId="15" xfId="0" applyNumberFormat="1" applyFont="1" applyFill="1" applyBorder="1"/>
    <xf numFmtId="1" fontId="57" fillId="22" borderId="19" xfId="0" applyNumberFormat="1" applyFont="1" applyFill="1" applyBorder="1"/>
    <xf numFmtId="3" fontId="47" fillId="22" borderId="19" xfId="0" applyNumberFormat="1" applyFont="1" applyFill="1" applyBorder="1" applyAlignment="1">
      <alignment vertical="center"/>
    </xf>
    <xf numFmtId="3" fontId="47" fillId="22" borderId="14" xfId="0" applyNumberFormat="1" applyFont="1" applyFill="1" applyBorder="1" applyAlignment="1">
      <alignment vertical="center"/>
    </xf>
    <xf numFmtId="3" fontId="40" fillId="22" borderId="15" xfId="0" applyNumberFormat="1" applyFont="1" applyFill="1" applyBorder="1" applyAlignment="1">
      <alignment vertical="center"/>
    </xf>
    <xf numFmtId="3" fontId="40" fillId="22" borderId="0" xfId="0" applyNumberFormat="1" applyFont="1" applyFill="1" applyBorder="1" applyAlignment="1">
      <alignment vertical="center"/>
    </xf>
    <xf numFmtId="0" fontId="49" fillId="22" borderId="0" xfId="0" applyFont="1" applyFill="1"/>
    <xf numFmtId="1" fontId="59" fillId="22" borderId="15" xfId="0" applyNumberFormat="1" applyFont="1" applyFill="1" applyBorder="1"/>
    <xf numFmtId="1" fontId="60" fillId="22" borderId="15" xfId="0" applyNumberFormat="1" applyFont="1" applyFill="1" applyBorder="1"/>
    <xf numFmtId="3" fontId="59" fillId="22" borderId="15" xfId="0" applyNumberFormat="1" applyFont="1" applyFill="1" applyBorder="1" applyAlignment="1">
      <alignment vertical="center"/>
    </xf>
    <xf numFmtId="3" fontId="59" fillId="22" borderId="0" xfId="0" applyNumberFormat="1" applyFont="1" applyFill="1" applyBorder="1" applyAlignment="1">
      <alignment vertical="center"/>
    </xf>
    <xf numFmtId="1" fontId="61" fillId="22" borderId="15" xfId="0" applyNumberFormat="1" applyFont="1" applyFill="1" applyBorder="1" applyAlignment="1">
      <alignment horizontal="center"/>
    </xf>
    <xf numFmtId="1" fontId="62" fillId="22" borderId="15" xfId="0" applyNumberFormat="1" applyFont="1" applyFill="1" applyBorder="1" applyAlignment="1">
      <alignment horizontal="center"/>
    </xf>
    <xf numFmtId="0" fontId="62" fillId="22" borderId="15" xfId="204" applyFont="1" applyFill="1" applyBorder="1" applyAlignment="1">
      <alignment horizontal="center" vertical="center"/>
    </xf>
    <xf numFmtId="0" fontId="40" fillId="22" borderId="15" xfId="204" applyFont="1" applyFill="1" applyBorder="1" applyAlignment="1">
      <alignment vertical="center" wrapText="1"/>
    </xf>
    <xf numFmtId="0" fontId="58" fillId="22" borderId="15" xfId="204" applyFont="1" applyFill="1" applyBorder="1" applyAlignment="1">
      <alignment wrapText="1"/>
    </xf>
    <xf numFmtId="1" fontId="48" fillId="22" borderId="0" xfId="0" applyNumberFormat="1" applyFont="1" applyFill="1"/>
    <xf numFmtId="1" fontId="51" fillId="22" borderId="0" xfId="0" applyNumberFormat="1" applyFont="1" applyFill="1"/>
    <xf numFmtId="1" fontId="40" fillId="22" borderId="15" xfId="204" applyNumberFormat="1" applyFont="1" applyFill="1" applyBorder="1" applyAlignment="1">
      <alignment vertical="center" wrapText="1"/>
    </xf>
    <xf numFmtId="1" fontId="57" fillId="22" borderId="15" xfId="204" applyNumberFormat="1" applyFont="1" applyFill="1" applyBorder="1" applyAlignment="1">
      <alignment vertical="center" wrapText="1"/>
    </xf>
    <xf numFmtId="1" fontId="58" fillId="22" borderId="15" xfId="0" applyNumberFormat="1" applyFont="1" applyFill="1" applyBorder="1"/>
    <xf numFmtId="1" fontId="60" fillId="22" borderId="15" xfId="0" applyNumberFormat="1" applyFont="1" applyFill="1" applyBorder="1" applyAlignment="1">
      <alignment horizontal="center"/>
    </xf>
    <xf numFmtId="0" fontId="55" fillId="22" borderId="0" xfId="0" applyFont="1" applyFill="1"/>
    <xf numFmtId="1" fontId="59" fillId="22" borderId="17" xfId="0" applyNumberFormat="1" applyFont="1" applyFill="1" applyBorder="1" applyAlignment="1">
      <alignment horizontal="center"/>
    </xf>
    <xf numFmtId="1" fontId="60" fillId="22" borderId="17" xfId="0" applyNumberFormat="1" applyFont="1" applyFill="1" applyBorder="1" applyAlignment="1">
      <alignment horizontal="center"/>
    </xf>
    <xf numFmtId="3" fontId="40" fillId="22" borderId="17" xfId="0" applyNumberFormat="1" applyFont="1" applyFill="1" applyBorder="1" applyAlignment="1">
      <alignment vertical="center"/>
    </xf>
    <xf numFmtId="3" fontId="40" fillId="22" borderId="11" xfId="0" applyNumberFormat="1" applyFont="1" applyFill="1" applyBorder="1" applyAlignment="1">
      <alignment vertical="center"/>
    </xf>
    <xf numFmtId="1" fontId="61" fillId="22" borderId="0" xfId="0" applyNumberFormat="1" applyFont="1" applyFill="1" applyBorder="1" applyAlignment="1">
      <alignment horizontal="left"/>
    </xf>
    <xf numFmtId="1" fontId="60" fillId="22" borderId="0" xfId="0" applyNumberFormat="1" applyFont="1" applyFill="1" applyBorder="1" applyAlignment="1">
      <alignment horizontal="left"/>
    </xf>
    <xf numFmtId="3" fontId="40" fillId="22" borderId="0" xfId="0" applyNumberFormat="1" applyFont="1" applyFill="1"/>
    <xf numFmtId="1" fontId="40" fillId="22" borderId="0" xfId="0" applyNumberFormat="1" applyFont="1" applyFill="1" applyBorder="1" applyAlignment="1">
      <alignment horizontal="left"/>
    </xf>
    <xf numFmtId="2" fontId="49" fillId="22" borderId="0" xfId="0" applyNumberFormat="1" applyFont="1" applyFill="1" applyAlignment="1">
      <alignment horizontal="left"/>
    </xf>
    <xf numFmtId="2" fontId="50" fillId="22" borderId="0" xfId="0" applyNumberFormat="1" applyFont="1" applyFill="1" applyAlignment="1">
      <alignment horizontal="left"/>
    </xf>
    <xf numFmtId="0" fontId="59" fillId="22" borderId="0" xfId="0" applyFont="1" applyFill="1"/>
    <xf numFmtId="0" fontId="52" fillId="22" borderId="0" xfId="0" applyFont="1" applyFill="1"/>
    <xf numFmtId="0" fontId="67" fillId="22" borderId="0" xfId="0" applyFont="1" applyFill="1"/>
    <xf numFmtId="0" fontId="57" fillId="22" borderId="15" xfId="204" applyFont="1" applyFill="1" applyBorder="1" applyAlignment="1">
      <alignment wrapText="1"/>
    </xf>
    <xf numFmtId="3" fontId="40" fillId="22" borderId="15" xfId="0" applyNumberFormat="1" applyFont="1" applyFill="1" applyBorder="1"/>
    <xf numFmtId="3" fontId="40" fillId="22" borderId="0" xfId="0" applyNumberFormat="1" applyFont="1" applyFill="1" applyBorder="1"/>
    <xf numFmtId="3" fontId="47" fillId="22" borderId="11" xfId="0" applyNumberFormat="1" applyFont="1" applyFill="1" applyBorder="1"/>
    <xf numFmtId="3" fontId="59" fillId="22" borderId="0" xfId="0" applyNumberFormat="1" applyFont="1" applyFill="1" applyBorder="1"/>
    <xf numFmtId="0" fontId="47" fillId="22" borderId="14" xfId="0" applyFont="1" applyFill="1" applyBorder="1" applyAlignment="1">
      <alignment horizontal="centerContinuous"/>
    </xf>
    <xf numFmtId="0" fontId="47" fillId="22" borderId="20" xfId="0" applyFont="1" applyFill="1" applyBorder="1" applyAlignment="1">
      <alignment horizontal="centerContinuous"/>
    </xf>
    <xf numFmtId="0" fontId="47" fillId="22" borderId="13" xfId="0" applyFont="1" applyFill="1" applyBorder="1" applyAlignment="1">
      <alignment horizontal="centerContinuous"/>
    </xf>
    <xf numFmtId="0" fontId="47" fillId="22" borderId="0" xfId="0" applyFont="1" applyFill="1" applyBorder="1" applyAlignment="1">
      <alignment horizontal="center"/>
    </xf>
    <xf numFmtId="0" fontId="47" fillId="22" borderId="21" xfId="0" applyFont="1" applyFill="1" applyBorder="1" applyAlignment="1">
      <alignment horizontal="center"/>
    </xf>
    <xf numFmtId="0" fontId="47" fillId="22" borderId="16" xfId="0" applyFont="1" applyFill="1" applyBorder="1" applyAlignment="1">
      <alignment horizontal="center"/>
    </xf>
    <xf numFmtId="0" fontId="40" fillId="22" borderId="19" xfId="0" applyFont="1" applyFill="1" applyBorder="1"/>
    <xf numFmtId="0" fontId="40" fillId="22" borderId="14" xfId="0" applyFont="1" applyFill="1" applyBorder="1"/>
    <xf numFmtId="0" fontId="62" fillId="22" borderId="15" xfId="0" applyFont="1" applyFill="1" applyBorder="1" applyAlignment="1"/>
    <xf numFmtId="0" fontId="62" fillId="22" borderId="17" xfId="0" applyFont="1" applyFill="1" applyBorder="1" applyAlignment="1"/>
    <xf numFmtId="168" fontId="61" fillId="22" borderId="19" xfId="0" applyNumberFormat="1" applyFont="1" applyFill="1" applyBorder="1" applyAlignment="1">
      <alignment horizontal="right"/>
    </xf>
    <xf numFmtId="168" fontId="61" fillId="22" borderId="14" xfId="0" applyNumberFormat="1" applyFont="1" applyFill="1" applyBorder="1" applyAlignment="1">
      <alignment horizontal="right"/>
    </xf>
    <xf numFmtId="0" fontId="60" fillId="22" borderId="15" xfId="0" applyFont="1" applyFill="1" applyBorder="1" applyAlignment="1"/>
    <xf numFmtId="0" fontId="58" fillId="22" borderId="0" xfId="0" applyFont="1" applyFill="1" applyBorder="1"/>
    <xf numFmtId="0" fontId="57" fillId="22" borderId="0" xfId="0" applyFont="1" applyFill="1" applyAlignment="1">
      <alignment horizontal="left"/>
    </xf>
    <xf numFmtId="0" fontId="49" fillId="22" borderId="0" xfId="0" applyFont="1" applyFill="1" applyAlignment="1">
      <alignment horizontal="left"/>
    </xf>
    <xf numFmtId="168" fontId="49" fillId="22" borderId="0" xfId="0" applyNumberFormat="1" applyFont="1" applyFill="1"/>
    <xf numFmtId="3" fontId="59" fillId="22" borderId="15" xfId="0" applyNumberFormat="1" applyFont="1" applyFill="1" applyBorder="1"/>
    <xf numFmtId="3" fontId="40" fillId="22" borderId="15" xfId="0" applyNumberFormat="1" applyFont="1" applyFill="1" applyBorder="1" applyAlignment="1">
      <alignment horizontal="center"/>
    </xf>
    <xf numFmtId="3" fontId="40" fillId="22" borderId="0" xfId="0" applyNumberFormat="1" applyFont="1" applyFill="1" applyBorder="1" applyAlignment="1">
      <alignment horizontal="center"/>
    </xf>
    <xf numFmtId="1" fontId="60" fillId="22" borderId="15" xfId="0" applyNumberFormat="1" applyFont="1" applyFill="1" applyBorder="1" applyAlignment="1">
      <alignment horizontal="left"/>
    </xf>
    <xf numFmtId="3" fontId="40" fillId="22" borderId="17" xfId="0" applyNumberFormat="1" applyFont="1" applyFill="1" applyBorder="1"/>
    <xf numFmtId="3" fontId="40" fillId="22" borderId="11" xfId="0" applyNumberFormat="1" applyFont="1" applyFill="1" applyBorder="1"/>
    <xf numFmtId="1" fontId="61" fillId="22" borderId="0" xfId="0" applyNumberFormat="1" applyFont="1" applyFill="1"/>
    <xf numFmtId="1" fontId="55" fillId="22" borderId="0" xfId="0" applyNumberFormat="1" applyFont="1" applyFill="1"/>
    <xf numFmtId="0" fontId="71" fillId="22" borderId="0" xfId="207" applyFont="1" applyFill="1"/>
    <xf numFmtId="0" fontId="71" fillId="22" borderId="0" xfId="0" applyFont="1" applyFill="1"/>
    <xf numFmtId="1" fontId="71" fillId="22" borderId="0" xfId="0" applyNumberFormat="1" applyFont="1" applyFill="1" applyBorder="1"/>
    <xf numFmtId="0" fontId="40" fillId="22" borderId="0" xfId="0" applyFont="1" applyFill="1" applyAlignment="1">
      <alignment horizontal="left"/>
    </xf>
    <xf numFmtId="0" fontId="40" fillId="22" borderId="0" xfId="208" applyFont="1" applyFill="1"/>
    <xf numFmtId="0" fontId="40" fillId="22" borderId="0" xfId="208" applyFont="1" applyFill="1" applyBorder="1"/>
    <xf numFmtId="0" fontId="48" fillId="22" borderId="0" xfId="208" applyFont="1" applyFill="1"/>
    <xf numFmtId="0" fontId="47" fillId="22" borderId="0" xfId="198" applyFont="1" applyFill="1" applyBorder="1" applyAlignment="1">
      <alignment vertical="top"/>
    </xf>
    <xf numFmtId="0" fontId="56" fillId="22" borderId="0" xfId="208" applyFont="1" applyFill="1"/>
    <xf numFmtId="0" fontId="47" fillId="22" borderId="0" xfId="208" applyFont="1" applyFill="1"/>
    <xf numFmtId="0" fontId="49" fillId="22" borderId="0" xfId="198" applyFont="1" applyFill="1" applyBorder="1" applyAlignment="1">
      <alignment vertical="top"/>
    </xf>
    <xf numFmtId="0" fontId="40" fillId="22" borderId="0" xfId="206" applyFont="1" applyFill="1" applyAlignment="1">
      <alignment horizontal="left"/>
    </xf>
    <xf numFmtId="3" fontId="40" fillId="22" borderId="0" xfId="208" applyNumberFormat="1" applyFont="1" applyFill="1"/>
    <xf numFmtId="0" fontId="48" fillId="22" borderId="0" xfId="206" applyFont="1" applyFill="1" applyAlignment="1">
      <alignment horizontal="left"/>
    </xf>
    <xf numFmtId="3" fontId="48" fillId="22" borderId="0" xfId="208" applyNumberFormat="1" applyFont="1" applyFill="1"/>
    <xf numFmtId="3" fontId="47" fillId="22" borderId="19" xfId="201" applyNumberFormat="1" applyFont="1" applyFill="1" applyBorder="1" applyAlignment="1">
      <alignment horizontal="right" vertical="center"/>
    </xf>
    <xf numFmtId="3" fontId="47" fillId="22" borderId="14" xfId="201" applyNumberFormat="1" applyFont="1" applyFill="1" applyBorder="1" applyAlignment="1">
      <alignment horizontal="right" vertical="center"/>
    </xf>
    <xf numFmtId="3" fontId="47" fillId="22" borderId="15" xfId="201" applyNumberFormat="1" applyFont="1" applyFill="1" applyBorder="1" applyAlignment="1">
      <alignment horizontal="right" vertical="center"/>
    </xf>
    <xf numFmtId="3" fontId="47" fillId="22" borderId="0" xfId="201" applyNumberFormat="1" applyFont="1" applyFill="1" applyBorder="1" applyAlignment="1">
      <alignment horizontal="right" vertical="center"/>
    </xf>
    <xf numFmtId="3" fontId="40" fillId="22" borderId="15" xfId="201" applyNumberFormat="1" applyFont="1" applyFill="1" applyBorder="1" applyAlignment="1">
      <alignment horizontal="right" vertical="center"/>
    </xf>
    <xf numFmtId="3" fontId="40" fillId="22" borderId="0" xfId="201" applyNumberFormat="1" applyFont="1" applyFill="1" applyBorder="1" applyAlignment="1">
      <alignment horizontal="right" vertical="center"/>
    </xf>
    <xf numFmtId="0" fontId="59" fillId="22" borderId="20" xfId="196" applyFont="1" applyFill="1" applyBorder="1" applyAlignment="1">
      <alignment horizontal="left" vertical="center"/>
    </xf>
    <xf numFmtId="0" fontId="40" fillId="22" borderId="19" xfId="208" applyFont="1" applyFill="1" applyBorder="1"/>
    <xf numFmtId="0" fontId="40" fillId="22" borderId="14" xfId="208" applyFont="1" applyFill="1" applyBorder="1"/>
    <xf numFmtId="0" fontId="59" fillId="22" borderId="21" xfId="196" applyFont="1" applyFill="1" applyBorder="1" applyAlignment="1">
      <alignment horizontal="left" vertical="center"/>
    </xf>
    <xf numFmtId="177" fontId="61" fillId="22" borderId="15" xfId="197" applyNumberFormat="1" applyFont="1" applyFill="1" applyBorder="1" applyAlignment="1">
      <alignment horizontal="right"/>
    </xf>
    <xf numFmtId="177" fontId="61" fillId="22" borderId="0" xfId="197" applyNumberFormat="1" applyFont="1" applyFill="1" applyBorder="1" applyAlignment="1">
      <alignment horizontal="right"/>
    </xf>
    <xf numFmtId="0" fontId="47" fillId="22" borderId="21" xfId="196" applyFont="1" applyFill="1" applyBorder="1" applyAlignment="1">
      <alignment horizontal="left" vertical="center"/>
    </xf>
    <xf numFmtId="0" fontId="61" fillId="22" borderId="21" xfId="196" applyFont="1" applyFill="1" applyBorder="1" applyAlignment="1">
      <alignment horizontal="left" vertical="center"/>
    </xf>
    <xf numFmtId="0" fontId="61" fillId="22" borderId="25" xfId="196" applyFont="1" applyFill="1" applyBorder="1" applyAlignment="1">
      <alignment horizontal="left" vertical="center"/>
    </xf>
    <xf numFmtId="3" fontId="47" fillId="22" borderId="14" xfId="208" applyNumberFormat="1" applyFont="1" applyFill="1" applyBorder="1"/>
    <xf numFmtId="0" fontId="49" fillId="22" borderId="0" xfId="208" applyFont="1" applyFill="1"/>
    <xf numFmtId="3" fontId="47" fillId="22" borderId="0" xfId="208" applyNumberFormat="1" applyFont="1" applyFill="1" applyBorder="1"/>
    <xf numFmtId="3" fontId="40" fillId="22" borderId="0" xfId="208" applyNumberFormat="1" applyFont="1" applyFill="1" applyBorder="1"/>
    <xf numFmtId="175" fontId="61" fillId="22" borderId="15" xfId="141" applyNumberFormat="1" applyFont="1" applyFill="1" applyBorder="1" applyAlignment="1">
      <alignment horizontal="right"/>
    </xf>
    <xf numFmtId="175" fontId="61" fillId="22" borderId="0" xfId="141" applyNumberFormat="1" applyFont="1" applyFill="1" applyBorder="1" applyAlignment="1">
      <alignment horizontal="right"/>
    </xf>
    <xf numFmtId="0" fontId="47" fillId="22" borderId="20" xfId="196" applyFont="1" applyFill="1" applyBorder="1" applyAlignment="1">
      <alignment horizontal="left" vertical="center"/>
    </xf>
    <xf numFmtId="168" fontId="61" fillId="22" borderId="15" xfId="208" applyNumberFormat="1" applyFont="1" applyFill="1" applyBorder="1"/>
    <xf numFmtId="168" fontId="61" fillId="22" borderId="0" xfId="208" applyNumberFormat="1" applyFont="1" applyFill="1" applyBorder="1"/>
    <xf numFmtId="168" fontId="61" fillId="22" borderId="17" xfId="208" applyNumberFormat="1" applyFont="1" applyFill="1" applyBorder="1"/>
    <xf numFmtId="168" fontId="61" fillId="22" borderId="11" xfId="208" applyNumberFormat="1" applyFont="1" applyFill="1" applyBorder="1"/>
    <xf numFmtId="3" fontId="69" fillId="22" borderId="19" xfId="201" applyNumberFormat="1" applyFont="1" applyFill="1" applyBorder="1" applyAlignment="1">
      <alignment horizontal="right" vertical="center"/>
    </xf>
    <xf numFmtId="3" fontId="69" fillId="22" borderId="14" xfId="201" applyNumberFormat="1" applyFont="1" applyFill="1" applyBorder="1" applyAlignment="1">
      <alignment horizontal="right" vertical="center"/>
    </xf>
    <xf numFmtId="3" fontId="47" fillId="28" borderId="14" xfId="201" applyNumberFormat="1" applyFont="1" applyFill="1" applyBorder="1" applyAlignment="1">
      <alignment horizontal="right" vertical="center"/>
    </xf>
    <xf numFmtId="3" fontId="69" fillId="22" borderId="15" xfId="201" applyNumberFormat="1" applyFont="1" applyFill="1" applyBorder="1" applyAlignment="1">
      <alignment horizontal="right" vertical="center"/>
    </xf>
    <xf numFmtId="3" fontId="69" fillId="22" borderId="0" xfId="201" applyNumberFormat="1" applyFont="1" applyFill="1" applyBorder="1" applyAlignment="1">
      <alignment horizontal="right" vertical="center"/>
    </xf>
    <xf numFmtId="3" fontId="47" fillId="28" borderId="0" xfId="201" applyNumberFormat="1" applyFont="1" applyFill="1" applyBorder="1" applyAlignment="1">
      <alignment horizontal="right" vertical="center"/>
    </xf>
    <xf numFmtId="3" fontId="68" fillId="22" borderId="15" xfId="201" applyNumberFormat="1" applyFont="1" applyFill="1" applyBorder="1" applyAlignment="1">
      <alignment horizontal="right" vertical="center"/>
    </xf>
    <xf numFmtId="3" fontId="68" fillId="22" borderId="0" xfId="201" applyNumberFormat="1" applyFont="1" applyFill="1" applyBorder="1" applyAlignment="1">
      <alignment horizontal="right" vertical="center"/>
    </xf>
    <xf numFmtId="3" fontId="40" fillId="28" borderId="0" xfId="201" applyNumberFormat="1" applyFont="1" applyFill="1" applyBorder="1" applyAlignment="1">
      <alignment horizontal="right" vertical="center"/>
    </xf>
    <xf numFmtId="168" fontId="61" fillId="22" borderId="0" xfId="208" applyNumberFormat="1" applyFont="1" applyFill="1" applyBorder="1" applyAlignment="1">
      <alignment horizontal="right"/>
    </xf>
    <xf numFmtId="168" fontId="61" fillId="22" borderId="11" xfId="208" applyNumberFormat="1" applyFont="1" applyFill="1" applyBorder="1" applyAlignment="1">
      <alignment horizontal="right"/>
    </xf>
    <xf numFmtId="176" fontId="47" fillId="22" borderId="20" xfId="196" applyNumberFormat="1" applyFont="1" applyFill="1" applyBorder="1" applyAlignment="1">
      <alignment horizontal="left" indent="1"/>
    </xf>
    <xf numFmtId="176" fontId="47" fillId="22" borderId="21" xfId="196" applyNumberFormat="1" applyFont="1" applyFill="1" applyBorder="1" applyAlignment="1">
      <alignment horizontal="left" indent="1"/>
    </xf>
    <xf numFmtId="176" fontId="61" fillId="22" borderId="21" xfId="196" applyNumberFormat="1" applyFont="1" applyFill="1" applyBorder="1" applyAlignment="1">
      <alignment horizontal="left" indent="1"/>
    </xf>
    <xf numFmtId="0" fontId="74" fillId="22" borderId="0" xfId="208" applyFont="1" applyFill="1"/>
    <xf numFmtId="1" fontId="40" fillId="22" borderId="0" xfId="208" applyNumberFormat="1" applyFont="1" applyFill="1" applyBorder="1"/>
    <xf numFmtId="1" fontId="70" fillId="22" borderId="0" xfId="0" applyNumberFormat="1" applyFont="1" applyFill="1" applyBorder="1" applyAlignment="1">
      <alignment horizontal="left"/>
    </xf>
    <xf numFmtId="0" fontId="64" fillId="28" borderId="0" xfId="106" applyFont="1" applyFill="1" applyAlignment="1" applyProtection="1"/>
    <xf numFmtId="0" fontId="75" fillId="28" borderId="0" xfId="200" applyFont="1" applyFill="1"/>
    <xf numFmtId="0" fontId="47" fillId="28" borderId="0" xfId="200" applyFont="1" applyFill="1"/>
    <xf numFmtId="0" fontId="73" fillId="28" borderId="0" xfId="200" applyFont="1" applyFill="1" applyAlignment="1">
      <alignment horizontal="center"/>
    </xf>
    <xf numFmtId="168" fontId="59" fillId="28" borderId="0" xfId="200" applyNumberFormat="1" applyFont="1" applyFill="1" applyAlignment="1">
      <alignment horizontal="center"/>
    </xf>
    <xf numFmtId="168" fontId="77" fillId="28" borderId="0" xfId="200" applyNumberFormat="1" applyFont="1" applyFill="1" applyAlignment="1">
      <alignment horizontal="center"/>
    </xf>
    <xf numFmtId="0" fontId="49" fillId="28" borderId="0" xfId="200" applyFont="1" applyFill="1"/>
    <xf numFmtId="0" fontId="40" fillId="28" borderId="0" xfId="206" applyFont="1" applyFill="1" applyAlignment="1">
      <alignment horizontal="left"/>
    </xf>
    <xf numFmtId="0" fontId="47" fillId="28" borderId="0" xfId="200" applyFont="1" applyFill="1" applyAlignment="1">
      <alignment horizontal="center"/>
    </xf>
    <xf numFmtId="0" fontId="53" fillId="28" borderId="0" xfId="204" applyFont="1" applyFill="1"/>
    <xf numFmtId="0" fontId="47" fillId="28" borderId="0" xfId="204" applyFont="1" applyFill="1"/>
    <xf numFmtId="168" fontId="59" fillId="28" borderId="0" xfId="204" applyNumberFormat="1" applyFont="1" applyFill="1"/>
    <xf numFmtId="0" fontId="40" fillId="28" borderId="0" xfId="208" applyFont="1" applyFill="1"/>
    <xf numFmtId="0" fontId="56" fillId="28" borderId="0" xfId="200" applyFont="1" applyFill="1"/>
    <xf numFmtId="0" fontId="49" fillId="28" borderId="0" xfId="200" applyFont="1" applyFill="1" applyBorder="1"/>
    <xf numFmtId="0" fontId="49" fillId="28" borderId="0" xfId="204" applyFont="1" applyFill="1"/>
    <xf numFmtId="3" fontId="49" fillId="28" borderId="0" xfId="200" applyNumberFormat="1" applyFont="1" applyFill="1"/>
    <xf numFmtId="0" fontId="75" fillId="28" borderId="22" xfId="200" applyFont="1" applyFill="1" applyBorder="1" applyAlignment="1">
      <alignment horizontal="center" vertical="center"/>
    </xf>
    <xf numFmtId="0" fontId="75" fillId="28" borderId="22" xfId="200" applyFont="1" applyFill="1" applyBorder="1" applyAlignment="1">
      <alignment horizontal="centerContinuous" vertical="center"/>
    </xf>
    <xf numFmtId="0" fontId="75" fillId="28" borderId="24" xfId="200" applyFont="1" applyFill="1" applyBorder="1" applyAlignment="1">
      <alignment horizontal="centerContinuous" vertical="center"/>
    </xf>
    <xf numFmtId="0" fontId="47" fillId="28" borderId="21" xfId="197" applyFont="1" applyFill="1" applyBorder="1" applyAlignment="1">
      <alignment horizontal="center" vertical="center"/>
    </xf>
    <xf numFmtId="0" fontId="47" fillId="28" borderId="21" xfId="192" applyFont="1" applyFill="1" applyBorder="1" applyAlignment="1">
      <alignment horizontal="center" vertical="center"/>
    </xf>
    <xf numFmtId="0" fontId="47" fillId="28" borderId="20" xfId="197" applyFont="1" applyFill="1" applyBorder="1" applyAlignment="1">
      <alignment horizontal="center" vertical="center"/>
    </xf>
    <xf numFmtId="0" fontId="47" fillId="28" borderId="0" xfId="197" applyFont="1" applyFill="1" applyBorder="1" applyAlignment="1">
      <alignment horizontal="center" vertical="center"/>
    </xf>
    <xf numFmtId="0" fontId="47" fillId="28" borderId="20" xfId="192" applyFont="1" applyFill="1" applyBorder="1" applyAlignment="1">
      <alignment horizontal="center" vertical="center"/>
    </xf>
    <xf numFmtId="0" fontId="47" fillId="28" borderId="19" xfId="192" applyFont="1" applyFill="1" applyBorder="1" applyAlignment="1">
      <alignment horizontal="center" vertical="center"/>
    </xf>
    <xf numFmtId="0" fontId="57" fillId="28" borderId="19" xfId="200" applyFont="1" applyFill="1" applyBorder="1" applyAlignment="1">
      <alignment horizontal="left" vertical="center"/>
    </xf>
    <xf numFmtId="3" fontId="47" fillId="28" borderId="19" xfId="204" applyNumberFormat="1" applyFont="1" applyFill="1" applyBorder="1" applyAlignment="1">
      <alignment horizontal="center" vertical="center"/>
    </xf>
    <xf numFmtId="3" fontId="47" fillId="28" borderId="14" xfId="204" applyNumberFormat="1" applyFont="1" applyFill="1" applyBorder="1" applyAlignment="1">
      <alignment horizontal="center" vertical="center"/>
    </xf>
    <xf numFmtId="3" fontId="47" fillId="28" borderId="0" xfId="200" applyNumberFormat="1" applyFont="1" applyFill="1"/>
    <xf numFmtId="168" fontId="78" fillId="28" borderId="0" xfId="200" applyNumberFormat="1" applyFont="1" applyFill="1"/>
    <xf numFmtId="168" fontId="61" fillId="28" borderId="0" xfId="200" applyNumberFormat="1" applyFont="1" applyFill="1"/>
    <xf numFmtId="168" fontId="55" fillId="28" borderId="0" xfId="200" applyNumberFormat="1" applyFont="1" applyFill="1"/>
    <xf numFmtId="0" fontId="62" fillId="28" borderId="15" xfId="0" applyFont="1" applyFill="1" applyBorder="1" applyAlignment="1">
      <alignment horizontal="left" wrapText="1"/>
    </xf>
    <xf numFmtId="168" fontId="61" fillId="28" borderId="15" xfId="204" applyNumberFormat="1" applyFont="1" applyFill="1" applyBorder="1" applyAlignment="1">
      <alignment horizontal="center" vertical="center"/>
    </xf>
    <xf numFmtId="168" fontId="61" fillId="28" borderId="0" xfId="204" applyNumberFormat="1" applyFont="1" applyFill="1" applyBorder="1" applyAlignment="1">
      <alignment horizontal="center" vertical="center"/>
    </xf>
    <xf numFmtId="168" fontId="75" fillId="28" borderId="0" xfId="200" applyNumberFormat="1" applyFont="1" applyFill="1"/>
    <xf numFmtId="168" fontId="47" fillId="28" borderId="0" xfId="200" applyNumberFormat="1" applyFont="1" applyFill="1"/>
    <xf numFmtId="168" fontId="49" fillId="28" borderId="0" xfId="200" applyNumberFormat="1" applyFont="1" applyFill="1"/>
    <xf numFmtId="168" fontId="58" fillId="28" borderId="15" xfId="204" applyNumberFormat="1" applyFont="1" applyFill="1" applyBorder="1" applyAlignment="1">
      <alignment vertical="center"/>
    </xf>
    <xf numFmtId="0" fontId="58" fillId="28" borderId="15" xfId="204" applyFont="1" applyFill="1" applyBorder="1" applyAlignment="1">
      <alignment horizontal="left" vertical="center"/>
    </xf>
    <xf numFmtId="168" fontId="59" fillId="28" borderId="15" xfId="204" applyNumberFormat="1" applyFont="1" applyFill="1" applyBorder="1" applyAlignment="1">
      <alignment horizontal="center" vertical="center"/>
    </xf>
    <xf numFmtId="168" fontId="47" fillId="28" borderId="15" xfId="204" applyNumberFormat="1" applyFont="1" applyFill="1" applyBorder="1" applyAlignment="1">
      <alignment horizontal="center" vertical="center"/>
    </xf>
    <xf numFmtId="168" fontId="47" fillId="28" borderId="0" xfId="204" applyNumberFormat="1" applyFont="1" applyFill="1" applyBorder="1" applyAlignment="1">
      <alignment horizontal="center" vertical="center"/>
    </xf>
    <xf numFmtId="168" fontId="79" fillId="28" borderId="0" xfId="204" applyNumberFormat="1" applyFont="1" applyFill="1" applyBorder="1" applyAlignment="1">
      <alignment horizontal="center" vertical="center"/>
    </xf>
    <xf numFmtId="1" fontId="75" fillId="28" borderId="0" xfId="200" applyNumberFormat="1" applyFont="1" applyFill="1"/>
    <xf numFmtId="1" fontId="47" fillId="28" borderId="0" xfId="200" applyNumberFormat="1" applyFont="1" applyFill="1"/>
    <xf numFmtId="1" fontId="49" fillId="28" borderId="0" xfId="200" applyNumberFormat="1" applyFont="1" applyFill="1"/>
    <xf numFmtId="1" fontId="57" fillId="28" borderId="15" xfId="204" applyNumberFormat="1" applyFont="1" applyFill="1" applyBorder="1" applyAlignment="1">
      <alignment vertical="center" wrapText="1"/>
    </xf>
    <xf numFmtId="0" fontId="57" fillId="28" borderId="15" xfId="204" applyFont="1" applyFill="1" applyBorder="1" applyAlignment="1">
      <alignment vertical="center" wrapText="1"/>
    </xf>
    <xf numFmtId="3" fontId="47" fillId="28" borderId="15" xfId="204" applyNumberFormat="1" applyFont="1" applyFill="1" applyBorder="1" applyAlignment="1">
      <alignment horizontal="center" vertical="center"/>
    </xf>
    <xf numFmtId="3" fontId="47" fillId="28" borderId="0" xfId="204" applyNumberFormat="1" applyFont="1" applyFill="1" applyBorder="1" applyAlignment="1">
      <alignment horizontal="center" vertical="center"/>
    </xf>
    <xf numFmtId="0" fontId="62" fillId="28" borderId="15" xfId="0" applyFont="1" applyFill="1" applyBorder="1" applyAlignment="1">
      <alignment vertical="center" wrapText="1"/>
    </xf>
    <xf numFmtId="0" fontId="57" fillId="28" borderId="15" xfId="200" applyFont="1" applyFill="1" applyBorder="1" applyAlignment="1">
      <alignment horizontal="left" vertical="center" wrapText="1"/>
    </xf>
    <xf numFmtId="3" fontId="69" fillId="28" borderId="0" xfId="204" applyNumberFormat="1" applyFont="1" applyFill="1" applyBorder="1" applyAlignment="1">
      <alignment horizontal="center" vertical="center"/>
    </xf>
    <xf numFmtId="173" fontId="78" fillId="28" borderId="0" xfId="200" applyNumberFormat="1" applyFont="1" applyFill="1"/>
    <xf numFmtId="168" fontId="57" fillId="28" borderId="15" xfId="204" applyNumberFormat="1" applyFont="1" applyFill="1" applyBorder="1" applyAlignment="1">
      <alignment vertical="center" wrapText="1"/>
    </xf>
    <xf numFmtId="0" fontId="62" fillId="28" borderId="17" xfId="0" applyFont="1" applyFill="1" applyBorder="1" applyAlignment="1">
      <alignment horizontal="left" wrapText="1"/>
    </xf>
    <xf numFmtId="0" fontId="62" fillId="28" borderId="17" xfId="0" applyFont="1" applyFill="1" applyBorder="1" applyAlignment="1">
      <alignment vertical="center" wrapText="1"/>
    </xf>
    <xf numFmtId="168" fontId="61" fillId="28" borderId="17" xfId="204" applyNumberFormat="1" applyFont="1" applyFill="1" applyBorder="1" applyAlignment="1">
      <alignment horizontal="center" vertical="center"/>
    </xf>
    <xf numFmtId="168" fontId="61" fillId="28" borderId="11" xfId="204" applyNumberFormat="1" applyFont="1" applyFill="1" applyBorder="1" applyAlignment="1">
      <alignment horizontal="center" vertical="center"/>
    </xf>
    <xf numFmtId="0" fontId="40" fillId="28" borderId="0" xfId="0" applyFont="1" applyFill="1"/>
    <xf numFmtId="0" fontId="48" fillId="28" borderId="0" xfId="0" applyFont="1" applyFill="1"/>
    <xf numFmtId="0" fontId="61" fillId="28" borderId="0" xfId="195" applyFont="1" applyFill="1" applyBorder="1"/>
    <xf numFmtId="0" fontId="62" fillId="28" borderId="0" xfId="195" applyFont="1" applyFill="1"/>
    <xf numFmtId="0" fontId="61" fillId="28" borderId="0" xfId="212" applyFont="1" applyFill="1"/>
    <xf numFmtId="0" fontId="40" fillId="28" borderId="0" xfId="212" applyFont="1" applyFill="1"/>
    <xf numFmtId="169" fontId="40" fillId="28" borderId="0" xfId="194" applyNumberFormat="1" applyFont="1" applyFill="1" applyBorder="1" applyAlignment="1" applyProtection="1"/>
    <xf numFmtId="169" fontId="40" fillId="28" borderId="0" xfId="194" applyNumberFormat="1" applyFont="1" applyFill="1" applyAlignment="1" applyProtection="1"/>
    <xf numFmtId="0" fontId="40" fillId="28" borderId="0" xfId="207" applyFont="1" applyFill="1"/>
    <xf numFmtId="0" fontId="40" fillId="28" borderId="0" xfId="193" applyFont="1" applyFill="1"/>
    <xf numFmtId="0" fontId="73" fillId="28" borderId="0" xfId="200" applyFont="1" applyFill="1"/>
    <xf numFmtId="3" fontId="80" fillId="28" borderId="0" xfId="208" applyNumberFormat="1" applyFont="1" applyFill="1"/>
    <xf numFmtId="0" fontId="75" fillId="22" borderId="0" xfId="200" applyFont="1" applyFill="1"/>
    <xf numFmtId="0" fontId="47" fillId="22" borderId="0" xfId="200" applyFont="1" applyFill="1"/>
    <xf numFmtId="0" fontId="73" fillId="22" borderId="0" xfId="200" applyFont="1" applyFill="1"/>
    <xf numFmtId="0" fontId="73" fillId="22" borderId="0" xfId="200" applyFont="1" applyFill="1" applyAlignment="1">
      <alignment horizontal="center"/>
    </xf>
    <xf numFmtId="168" fontId="76" fillId="22" borderId="0" xfId="200" applyNumberFormat="1" applyFont="1" applyFill="1" applyAlignment="1">
      <alignment horizontal="center"/>
    </xf>
    <xf numFmtId="168" fontId="59" fillId="22" borderId="0" xfId="200" applyNumberFormat="1" applyFont="1" applyFill="1" applyAlignment="1">
      <alignment horizontal="center"/>
    </xf>
    <xf numFmtId="0" fontId="49" fillId="22" borderId="0" xfId="200" applyFont="1" applyFill="1"/>
    <xf numFmtId="0" fontId="50" fillId="22" borderId="0" xfId="200" applyFont="1" applyFill="1"/>
    <xf numFmtId="0" fontId="48" fillId="22" borderId="0" xfId="0" applyFont="1" applyFill="1" applyBorder="1" applyAlignment="1">
      <alignment horizontal="left"/>
    </xf>
    <xf numFmtId="0" fontId="49" fillId="22" borderId="0" xfId="204" applyFont="1" applyFill="1" applyBorder="1"/>
    <xf numFmtId="3" fontId="47" fillId="22" borderId="0" xfId="204" applyNumberFormat="1" applyFont="1" applyFill="1"/>
    <xf numFmtId="0" fontId="56" fillId="22" borderId="0" xfId="200" applyFont="1" applyFill="1"/>
    <xf numFmtId="0" fontId="47" fillId="22" borderId="0" xfId="200" applyFont="1" applyFill="1" applyAlignment="1">
      <alignment horizontal="center"/>
    </xf>
    <xf numFmtId="168" fontId="59" fillId="22" borderId="0" xfId="204" applyNumberFormat="1" applyFont="1" applyFill="1"/>
    <xf numFmtId="168" fontId="52" fillId="22" borderId="0" xfId="204" applyNumberFormat="1" applyFont="1" applyFill="1" applyBorder="1"/>
    <xf numFmtId="0" fontId="69" fillId="28" borderId="20" xfId="192" applyFont="1" applyFill="1" applyBorder="1" applyAlignment="1">
      <alignment horizontal="center" vertical="center"/>
    </xf>
    <xf numFmtId="0" fontId="57" fillId="22" borderId="19" xfId="200" applyFont="1" applyFill="1" applyBorder="1" applyAlignment="1">
      <alignment horizontal="left" vertical="center"/>
    </xf>
    <xf numFmtId="3" fontId="47" fillId="22" borderId="19" xfId="201" applyNumberFormat="1" applyFont="1" applyFill="1" applyBorder="1" applyAlignment="1">
      <alignment horizontal="center" vertical="center"/>
    </xf>
    <xf numFmtId="3" fontId="47" fillId="22" borderId="14" xfId="201" applyNumberFormat="1" applyFont="1" applyFill="1" applyBorder="1" applyAlignment="1">
      <alignment horizontal="center" vertical="center"/>
    </xf>
    <xf numFmtId="0" fontId="62" fillId="22" borderId="15" xfId="0" applyFont="1" applyFill="1" applyBorder="1" applyAlignment="1">
      <alignment horizontal="left" wrapText="1"/>
    </xf>
    <xf numFmtId="168" fontId="61" fillId="22" borderId="15" xfId="204" applyNumberFormat="1" applyFont="1" applyFill="1" applyBorder="1" applyAlignment="1">
      <alignment horizontal="center" vertical="center"/>
    </xf>
    <xf numFmtId="168" fontId="61" fillId="22" borderId="0" xfId="204" applyNumberFormat="1" applyFont="1" applyFill="1" applyBorder="1" applyAlignment="1">
      <alignment horizontal="center" vertical="center"/>
    </xf>
    <xf numFmtId="168" fontId="78" fillId="22" borderId="0" xfId="200" applyNumberFormat="1" applyFont="1" applyFill="1"/>
    <xf numFmtId="168" fontId="55" fillId="22" borderId="0" xfId="200" applyNumberFormat="1" applyFont="1" applyFill="1" applyBorder="1"/>
    <xf numFmtId="168" fontId="65" fillId="22" borderId="0" xfId="200" applyNumberFormat="1" applyFont="1" applyFill="1" applyBorder="1"/>
    <xf numFmtId="168" fontId="65" fillId="22" borderId="0" xfId="200" applyNumberFormat="1" applyFont="1" applyFill="1"/>
    <xf numFmtId="168" fontId="59" fillId="22" borderId="15" xfId="204" applyNumberFormat="1" applyFont="1" applyFill="1" applyBorder="1" applyAlignment="1">
      <alignment horizontal="center" vertical="center"/>
    </xf>
    <xf numFmtId="168" fontId="47" fillId="22" borderId="15" xfId="204" applyNumberFormat="1" applyFont="1" applyFill="1" applyBorder="1" applyAlignment="1">
      <alignment horizontal="center" vertical="center"/>
    </xf>
    <xf numFmtId="168" fontId="47" fillId="22" borderId="0" xfId="204" applyNumberFormat="1" applyFont="1" applyFill="1" applyBorder="1" applyAlignment="1">
      <alignment horizontal="center" vertical="center"/>
    </xf>
    <xf numFmtId="168" fontId="79" fillId="22" borderId="0" xfId="204" applyNumberFormat="1" applyFont="1" applyFill="1" applyBorder="1" applyAlignment="1">
      <alignment horizontal="center" vertical="center"/>
    </xf>
    <xf numFmtId="168" fontId="75" fillId="22" borderId="0" xfId="200" applyNumberFormat="1" applyFont="1" applyFill="1"/>
    <xf numFmtId="168" fontId="49" fillId="22" borderId="0" xfId="200" applyNumberFormat="1" applyFont="1" applyFill="1" applyBorder="1"/>
    <xf numFmtId="168" fontId="50" fillId="22" borderId="0" xfId="200" applyNumberFormat="1" applyFont="1" applyFill="1" applyBorder="1"/>
    <xf numFmtId="168" fontId="50" fillId="22" borderId="0" xfId="200" applyNumberFormat="1" applyFont="1" applyFill="1"/>
    <xf numFmtId="3" fontId="47" fillId="22" borderId="15" xfId="201" applyNumberFormat="1" applyFont="1" applyFill="1" applyBorder="1" applyAlignment="1">
      <alignment horizontal="center" vertical="center"/>
    </xf>
    <xf numFmtId="3" fontId="47" fillId="22" borderId="0" xfId="201" applyNumberFormat="1" applyFont="1" applyFill="1" applyBorder="1" applyAlignment="1">
      <alignment horizontal="center" vertical="center"/>
    </xf>
    <xf numFmtId="1" fontId="47" fillId="22" borderId="0" xfId="0" applyNumberFormat="1" applyFont="1" applyFill="1" applyBorder="1" applyAlignment="1">
      <alignment horizontal="center" vertical="center"/>
    </xf>
    <xf numFmtId="1" fontId="47" fillId="22" borderId="15" xfId="0" applyNumberFormat="1" applyFont="1" applyFill="1" applyBorder="1" applyAlignment="1">
      <alignment horizontal="center" vertical="center"/>
    </xf>
    <xf numFmtId="1" fontId="75" fillId="22" borderId="0" xfId="200" applyNumberFormat="1" applyFont="1" applyFill="1"/>
    <xf numFmtId="1" fontId="49" fillId="22" borderId="0" xfId="200" applyNumberFormat="1" applyFont="1" applyFill="1" applyBorder="1"/>
    <xf numFmtId="1" fontId="50" fillId="22" borderId="0" xfId="200" applyNumberFormat="1" applyFont="1" applyFill="1" applyBorder="1"/>
    <xf numFmtId="1" fontId="50" fillId="22" borderId="0" xfId="200" applyNumberFormat="1" applyFont="1" applyFill="1"/>
    <xf numFmtId="168" fontId="47" fillId="22" borderId="0" xfId="0" applyNumberFormat="1" applyFont="1" applyFill="1" applyBorder="1" applyAlignment="1">
      <alignment horizontal="center" vertical="center"/>
    </xf>
    <xf numFmtId="168" fontId="61" fillId="22" borderId="17" xfId="204" applyNumberFormat="1" applyFont="1" applyFill="1" applyBorder="1" applyAlignment="1">
      <alignment horizontal="center" vertical="center"/>
    </xf>
    <xf numFmtId="168" fontId="61" fillId="22" borderId="11" xfId="204" applyNumberFormat="1" applyFont="1" applyFill="1" applyBorder="1" applyAlignment="1">
      <alignment horizontal="center" vertical="center"/>
    </xf>
    <xf numFmtId="0" fontId="61" fillId="22" borderId="0" xfId="195" applyFont="1" applyFill="1" applyBorder="1"/>
    <xf numFmtId="0" fontId="61" fillId="22" borderId="0" xfId="212" applyFont="1" applyFill="1"/>
    <xf numFmtId="0" fontId="40" fillId="22" borderId="0" xfId="212" applyFont="1" applyFill="1"/>
    <xf numFmtId="169" fontId="40" fillId="22" borderId="0" xfId="194" applyNumberFormat="1" applyFont="1" applyFill="1" applyBorder="1" applyAlignment="1" applyProtection="1"/>
    <xf numFmtId="0" fontId="40" fillId="22" borderId="0" xfId="204" applyFont="1" applyFill="1" applyBorder="1"/>
    <xf numFmtId="3" fontId="80" fillId="22" borderId="0" xfId="208" applyNumberFormat="1" applyFont="1" applyFill="1"/>
    <xf numFmtId="0" fontId="53" fillId="22" borderId="0" xfId="204" applyFont="1" applyFill="1"/>
    <xf numFmtId="0" fontId="81" fillId="28" borderId="0" xfId="106" applyFont="1" applyFill="1" applyAlignment="1" applyProtection="1"/>
    <xf numFmtId="0" fontId="68" fillId="28" borderId="0" xfId="82" applyFont="1" applyFill="1" applyBorder="1"/>
    <xf numFmtId="0" fontId="68" fillId="28" borderId="0" xfId="82" applyFont="1" applyFill="1" applyAlignment="1">
      <alignment horizontal="centerContinuous"/>
    </xf>
    <xf numFmtId="0" fontId="70" fillId="28" borderId="0" xfId="82" applyFont="1" applyFill="1" applyAlignment="1">
      <alignment horizontal="centerContinuous"/>
    </xf>
    <xf numFmtId="0" fontId="68" fillId="28" borderId="0" xfId="82" applyFont="1" applyFill="1"/>
    <xf numFmtId="0" fontId="48" fillId="28" borderId="0" xfId="82" applyFont="1" applyFill="1"/>
    <xf numFmtId="0" fontId="48" fillId="28" borderId="0" xfId="82" applyFont="1" applyFill="1" applyBorder="1"/>
    <xf numFmtId="0" fontId="69" fillId="28" borderId="0" xfId="82" applyFont="1" applyFill="1"/>
    <xf numFmtId="0" fontId="69" fillId="28" borderId="0" xfId="82" applyFont="1" applyFill="1" applyBorder="1"/>
    <xf numFmtId="0" fontId="69" fillId="28" borderId="0" xfId="82" applyFont="1" applyFill="1" applyAlignment="1">
      <alignment horizontal="centerContinuous"/>
    </xf>
    <xf numFmtId="0" fontId="72" fillId="28" borderId="0" xfId="82" applyFont="1" applyFill="1" applyAlignment="1">
      <alignment horizontal="centerContinuous"/>
    </xf>
    <xf numFmtId="0" fontId="73" fillId="28" borderId="0" xfId="82" applyFont="1" applyFill="1"/>
    <xf numFmtId="0" fontId="49" fillId="28" borderId="0" xfId="82" applyFont="1" applyFill="1"/>
    <xf numFmtId="0" fontId="49" fillId="28" borderId="0" xfId="82" applyFont="1" applyFill="1" applyBorder="1"/>
    <xf numFmtId="0" fontId="68" fillId="28" borderId="0" xfId="82" applyFont="1" applyFill="1" applyAlignment="1">
      <alignment horizontal="left" vertical="center"/>
    </xf>
    <xf numFmtId="0" fontId="70" fillId="28" borderId="0" xfId="82" applyFont="1" applyFill="1" applyBorder="1" applyAlignment="1">
      <alignment horizontal="left" vertical="center"/>
    </xf>
    <xf numFmtId="0" fontId="70" fillId="28" borderId="0" xfId="82" applyFont="1" applyFill="1" applyAlignment="1">
      <alignment horizontal="left" vertical="center"/>
    </xf>
    <xf numFmtId="0" fontId="70" fillId="28" borderId="0" xfId="82" applyFont="1" applyFill="1"/>
    <xf numFmtId="0" fontId="55" fillId="28" borderId="0" xfId="82" applyFont="1" applyFill="1"/>
    <xf numFmtId="0" fontId="55" fillId="28" borderId="0" xfId="82" applyFont="1" applyFill="1" applyBorder="1"/>
    <xf numFmtId="0" fontId="68" fillId="28" borderId="0" xfId="82" applyFont="1" applyFill="1" applyBorder="1" applyAlignment="1">
      <alignment horizontal="right"/>
    </xf>
    <xf numFmtId="168" fontId="70" fillId="28" borderId="14" xfId="82" applyNumberFormat="1" applyFont="1" applyFill="1" applyBorder="1" applyAlignment="1">
      <alignment horizontal="center" vertical="center" wrapText="1"/>
    </xf>
    <xf numFmtId="3" fontId="68" fillId="28" borderId="0" xfId="82" applyNumberFormat="1" applyFont="1" applyFill="1" applyBorder="1" applyAlignment="1">
      <alignment horizontal="center" vertical="center"/>
    </xf>
    <xf numFmtId="168" fontId="70" fillId="28" borderId="0" xfId="82" applyNumberFormat="1" applyFont="1" applyFill="1" applyBorder="1" applyAlignment="1">
      <alignment horizontal="center" vertical="center" wrapText="1"/>
    </xf>
    <xf numFmtId="1" fontId="68" fillId="28" borderId="0" xfId="205" applyNumberFormat="1" applyFont="1" applyFill="1" applyBorder="1" applyAlignment="1">
      <alignment horizontal="left" vertical="center"/>
    </xf>
    <xf numFmtId="1" fontId="68" fillId="28" borderId="0" xfId="210" applyNumberFormat="1" applyFont="1" applyFill="1" applyBorder="1" applyAlignment="1">
      <alignment horizontal="left" vertical="center"/>
    </xf>
    <xf numFmtId="1" fontId="68" fillId="28" borderId="0" xfId="0" applyNumberFormat="1" applyFont="1" applyFill="1" applyBorder="1"/>
    <xf numFmtId="0" fontId="70" fillId="28" borderId="0" xfId="195" applyFont="1" applyFill="1"/>
    <xf numFmtId="169" fontId="68" fillId="28" borderId="0" xfId="194" applyNumberFormat="1" applyFont="1" applyFill="1" applyAlignment="1" applyProtection="1"/>
    <xf numFmtId="0" fontId="70" fillId="28" borderId="0" xfId="212" applyFont="1" applyFill="1"/>
    <xf numFmtId="0" fontId="68" fillId="28" borderId="0" xfId="212" applyFont="1" applyFill="1"/>
    <xf numFmtId="0" fontId="68" fillId="28" borderId="0" xfId="0" applyFont="1" applyFill="1"/>
    <xf numFmtId="0" fontId="48" fillId="28" borderId="0" xfId="0" applyFont="1" applyFill="1" applyBorder="1"/>
    <xf numFmtId="0" fontId="68" fillId="28" borderId="0" xfId="203" applyFont="1" applyFill="1" applyBorder="1"/>
    <xf numFmtId="1" fontId="68" fillId="28" borderId="0" xfId="209" applyNumberFormat="1" applyFont="1" applyFill="1" applyBorder="1"/>
    <xf numFmtId="0" fontId="68" fillId="28" borderId="0" xfId="207" applyFont="1" applyFill="1"/>
    <xf numFmtId="0" fontId="40" fillId="22" borderId="0" xfId="203" applyFont="1" applyFill="1"/>
    <xf numFmtId="0" fontId="73" fillId="22" borderId="0" xfId="203" applyFont="1" applyFill="1"/>
    <xf numFmtId="0" fontId="48" fillId="22" borderId="0" xfId="203" applyFont="1" applyFill="1"/>
    <xf numFmtId="0" fontId="48" fillId="22" borderId="0" xfId="203" applyFont="1" applyFill="1" applyBorder="1"/>
    <xf numFmtId="0" fontId="47" fillId="22" borderId="0" xfId="203" applyFont="1" applyFill="1"/>
    <xf numFmtId="0" fontId="49" fillId="22" borderId="0" xfId="203" applyFont="1" applyFill="1"/>
    <xf numFmtId="0" fontId="49" fillId="22" borderId="0" xfId="202" applyFont="1" applyFill="1"/>
    <xf numFmtId="0" fontId="48" fillId="22" borderId="0" xfId="202" applyFont="1" applyFill="1"/>
    <xf numFmtId="0" fontId="40" fillId="22" borderId="0" xfId="82" applyFont="1" applyFill="1" applyAlignment="1">
      <alignment horizontal="left" vertical="center"/>
    </xf>
    <xf numFmtId="0" fontId="40" fillId="22" borderId="0" xfId="82" applyFont="1" applyFill="1" applyBorder="1" applyAlignment="1">
      <alignment horizontal="left" vertical="center"/>
    </xf>
    <xf numFmtId="0" fontId="74" fillId="22" borderId="0" xfId="82" applyFont="1" applyFill="1" applyAlignment="1">
      <alignment horizontal="left" vertical="center"/>
    </xf>
    <xf numFmtId="0" fontId="47" fillId="22" borderId="3" xfId="203" applyFont="1" applyFill="1" applyBorder="1" applyAlignment="1">
      <alignment horizontal="center" vertical="center"/>
    </xf>
    <xf numFmtId="0" fontId="55" fillId="22" borderId="0" xfId="203" applyFont="1" applyFill="1" applyBorder="1" applyAlignment="1">
      <alignment horizontal="center" vertical="center" wrapText="1"/>
    </xf>
    <xf numFmtId="0" fontId="47" fillId="22" borderId="20" xfId="203" applyFont="1" applyFill="1" applyBorder="1" applyAlignment="1">
      <alignment horizontal="center" vertical="center"/>
    </xf>
    <xf numFmtId="1" fontId="47" fillId="22" borderId="19" xfId="203" applyNumberFormat="1" applyFont="1" applyFill="1" applyBorder="1" applyAlignment="1">
      <alignment horizontal="center" vertical="center"/>
    </xf>
    <xf numFmtId="1" fontId="47" fillId="22" borderId="14" xfId="203" applyNumberFormat="1" applyFont="1" applyFill="1" applyBorder="1" applyAlignment="1">
      <alignment horizontal="center" vertical="center"/>
    </xf>
    <xf numFmtId="3" fontId="40" fillId="22" borderId="15" xfId="82" applyNumberFormat="1" applyFont="1" applyFill="1" applyBorder="1" applyAlignment="1">
      <alignment horizontal="center" vertical="center"/>
    </xf>
    <xf numFmtId="3" fontId="40" fillId="22" borderId="0" xfId="82" applyNumberFormat="1" applyFont="1" applyFill="1" applyBorder="1" applyAlignment="1">
      <alignment horizontal="center" vertical="center"/>
    </xf>
    <xf numFmtId="0" fontId="40" fillId="22" borderId="0" xfId="203" applyFont="1" applyFill="1" applyBorder="1"/>
    <xf numFmtId="1" fontId="58" fillId="22" borderId="0" xfId="210" applyNumberFormat="1" applyFont="1" applyFill="1" applyBorder="1" applyAlignment="1">
      <alignment horizontal="left" vertical="center"/>
    </xf>
    <xf numFmtId="1" fontId="40" fillId="22" borderId="0" xfId="205" applyNumberFormat="1" applyFont="1" applyFill="1" applyBorder="1" applyAlignment="1">
      <alignment horizontal="center" vertical="center"/>
    </xf>
    <xf numFmtId="1" fontId="40" fillId="28" borderId="0" xfId="205" applyNumberFormat="1" applyFont="1" applyFill="1" applyBorder="1" applyAlignment="1">
      <alignment horizontal="center" vertical="center"/>
    </xf>
    <xf numFmtId="3" fontId="40" fillId="28" borderId="0" xfId="82" applyNumberFormat="1" applyFont="1" applyFill="1" applyBorder="1" applyAlignment="1">
      <alignment horizontal="center" vertical="center"/>
    </xf>
    <xf numFmtId="0" fontId="40" fillId="28" borderId="0" xfId="203" applyFont="1" applyFill="1"/>
    <xf numFmtId="0" fontId="48" fillId="28" borderId="0" xfId="203" applyFont="1" applyFill="1"/>
    <xf numFmtId="169" fontId="58" fillId="22" borderId="0" xfId="194" applyNumberFormat="1" applyFont="1" applyFill="1" applyBorder="1" applyAlignment="1" applyProtection="1"/>
    <xf numFmtId="0" fontId="62" fillId="22" borderId="0" xfId="212" applyFont="1" applyFill="1"/>
    <xf numFmtId="1" fontId="40" fillId="22" borderId="0" xfId="211" applyNumberFormat="1" applyFont="1" applyFill="1" applyBorder="1"/>
    <xf numFmtId="0" fontId="58" fillId="22" borderId="0" xfId="203" applyFont="1" applyFill="1"/>
    <xf numFmtId="1" fontId="58" fillId="22" borderId="0" xfId="211" applyNumberFormat="1" applyFont="1" applyFill="1" applyBorder="1"/>
    <xf numFmtId="169" fontId="58" fillId="22" borderId="0" xfId="194" applyNumberFormat="1" applyFont="1" applyFill="1" applyAlignment="1" applyProtection="1"/>
    <xf numFmtId="0" fontId="57" fillId="22" borderId="0" xfId="200" applyFont="1" applyFill="1"/>
    <xf numFmtId="0" fontId="74" fillId="22" borderId="0" xfId="203" applyFont="1" applyFill="1"/>
    <xf numFmtId="0" fontId="40" fillId="22" borderId="0" xfId="82" applyFont="1" applyFill="1" applyBorder="1"/>
    <xf numFmtId="0" fontId="61" fillId="22" borderId="0" xfId="203" applyFont="1" applyFill="1" applyBorder="1" applyAlignment="1">
      <alignment horizontal="center" vertical="center" wrapText="1"/>
    </xf>
    <xf numFmtId="0" fontId="47" fillId="22" borderId="20" xfId="82" applyFont="1" applyFill="1" applyBorder="1" applyAlignment="1">
      <alignment horizontal="center" vertical="center" wrapText="1"/>
    </xf>
    <xf numFmtId="168" fontId="61" fillId="22" borderId="0" xfId="211" applyNumberFormat="1" applyFont="1" applyFill="1" applyBorder="1" applyAlignment="1">
      <alignment horizontal="center" vertical="center"/>
    </xf>
    <xf numFmtId="1" fontId="40" fillId="22" borderId="0" xfId="211" applyNumberFormat="1" applyFont="1" applyFill="1" applyBorder="1" applyAlignment="1">
      <alignment horizontal="center" vertical="center"/>
    </xf>
    <xf numFmtId="1" fontId="68" fillId="22" borderId="0" xfId="211" applyNumberFormat="1" applyFont="1" applyFill="1" applyBorder="1" applyAlignment="1">
      <alignment horizontal="center" vertical="center"/>
    </xf>
    <xf numFmtId="0" fontId="58" fillId="22" borderId="0" xfId="203" applyFont="1" applyFill="1" applyBorder="1"/>
    <xf numFmtId="0" fontId="47" fillId="22" borderId="0" xfId="203" applyFont="1" applyFill="1" applyBorder="1"/>
    <xf numFmtId="0" fontId="49" fillId="28" borderId="0" xfId="203" applyFont="1" applyFill="1"/>
    <xf numFmtId="168" fontId="70" fillId="28" borderId="0" xfId="211" applyNumberFormat="1" applyFont="1" applyFill="1" applyBorder="1" applyAlignment="1">
      <alignment horizontal="center" vertical="center" wrapText="1"/>
    </xf>
    <xf numFmtId="0" fontId="40" fillId="22" borderId="0" xfId="199" applyFont="1" applyFill="1"/>
    <xf numFmtId="0" fontId="61" fillId="22" borderId="0" xfId="199" applyFont="1" applyFill="1"/>
    <xf numFmtId="0" fontId="48" fillId="22" borderId="0" xfId="199" applyFont="1" applyFill="1"/>
    <xf numFmtId="0" fontId="49" fillId="22" borderId="0" xfId="199" applyFont="1" applyFill="1"/>
    <xf numFmtId="0" fontId="40" fillId="22" borderId="0" xfId="199" applyFont="1" applyFill="1" applyAlignment="1">
      <alignment horizontal="left"/>
    </xf>
    <xf numFmtId="1" fontId="47" fillId="22" borderId="20" xfId="199" applyNumberFormat="1" applyFont="1" applyFill="1" applyBorder="1" applyAlignment="1" applyProtection="1">
      <alignment horizontal="center" vertical="center"/>
      <protection locked="0"/>
    </xf>
    <xf numFmtId="1" fontId="47" fillId="22" borderId="19" xfId="199" applyNumberFormat="1" applyFont="1" applyFill="1" applyBorder="1" applyAlignment="1" applyProtection="1">
      <alignment horizontal="center" vertical="center"/>
      <protection locked="0"/>
    </xf>
    <xf numFmtId="0" fontId="40" fillId="22" borderId="0" xfId="199" applyFont="1" applyFill="1" applyAlignment="1">
      <alignment vertical="center"/>
    </xf>
    <xf numFmtId="0" fontId="48" fillId="22" borderId="0" xfId="199" applyFont="1" applyFill="1" applyAlignment="1">
      <alignment vertical="center"/>
    </xf>
    <xf numFmtId="1" fontId="47" fillId="22" borderId="21" xfId="199" applyNumberFormat="1" applyFont="1" applyFill="1" applyBorder="1" applyAlignment="1" applyProtection="1">
      <alignment horizontal="center" vertical="center"/>
      <protection locked="0"/>
    </xf>
    <xf numFmtId="1" fontId="47" fillId="22" borderId="15" xfId="199" applyNumberFormat="1" applyFont="1" applyFill="1" applyBorder="1" applyAlignment="1" applyProtection="1">
      <alignment horizontal="center" vertical="center"/>
      <protection locked="0"/>
    </xf>
    <xf numFmtId="1" fontId="47" fillId="22" borderId="25" xfId="199" applyNumberFormat="1" applyFont="1" applyFill="1" applyBorder="1" applyAlignment="1" applyProtection="1">
      <alignment horizontal="center"/>
      <protection locked="0"/>
    </xf>
    <xf numFmtId="1" fontId="75" fillId="22" borderId="0" xfId="199" applyNumberFormat="1" applyFont="1" applyFill="1" applyBorder="1" applyAlignment="1" applyProtection="1">
      <alignment horizontal="center" vertical="center"/>
      <protection locked="0"/>
    </xf>
    <xf numFmtId="1" fontId="75" fillId="22" borderId="20" xfId="199" applyNumberFormat="1" applyFont="1" applyFill="1" applyBorder="1" applyAlignment="1" applyProtection="1">
      <alignment horizontal="center" vertical="center" wrapText="1"/>
      <protection locked="0"/>
    </xf>
    <xf numFmtId="1" fontId="82" fillId="22" borderId="20" xfId="199" applyNumberFormat="1" applyFont="1" applyFill="1" applyBorder="1" applyAlignment="1" applyProtection="1">
      <alignment horizontal="center" vertical="center" wrapText="1"/>
      <protection locked="0"/>
    </xf>
    <xf numFmtId="1" fontId="75" fillId="22" borderId="19" xfId="199" applyNumberFormat="1" applyFont="1" applyFill="1" applyBorder="1" applyAlignment="1" applyProtection="1">
      <alignment horizontal="center" vertical="center"/>
      <protection locked="0"/>
    </xf>
    <xf numFmtId="1" fontId="82" fillId="22" borderId="13" xfId="199" applyNumberFormat="1" applyFont="1" applyFill="1" applyBorder="1" applyAlignment="1" applyProtection="1">
      <alignment horizontal="center" vertical="center" wrapText="1"/>
      <protection locked="0"/>
    </xf>
    <xf numFmtId="1" fontId="82" fillId="22" borderId="0" xfId="199" applyNumberFormat="1" applyFont="1" applyFill="1" applyBorder="1" applyAlignment="1" applyProtection="1">
      <alignment horizontal="center" vertical="center" wrapText="1"/>
      <protection locked="0"/>
    </xf>
    <xf numFmtId="1" fontId="83" fillId="22" borderId="20" xfId="199" applyNumberFormat="1" applyFont="1" applyFill="1" applyBorder="1" applyAlignment="1" applyProtection="1">
      <alignment wrapText="1"/>
    </xf>
    <xf numFmtId="1" fontId="84" fillId="22" borderId="19" xfId="199" applyNumberFormat="1" applyFont="1" applyFill="1" applyBorder="1" applyAlignment="1" applyProtection="1">
      <alignment wrapText="1"/>
    </xf>
    <xf numFmtId="1" fontId="83" fillId="22" borderId="14" xfId="199" applyNumberFormat="1" applyFont="1" applyFill="1" applyBorder="1" applyAlignment="1" applyProtection="1">
      <alignment wrapText="1"/>
    </xf>
    <xf numFmtId="1" fontId="79" fillId="22" borderId="14" xfId="199" applyNumberFormat="1" applyFont="1" applyFill="1" applyBorder="1" applyAlignment="1" applyProtection="1">
      <alignment wrapText="1"/>
    </xf>
    <xf numFmtId="1" fontId="83" fillId="28" borderId="14" xfId="199" applyNumberFormat="1" applyFont="1" applyFill="1" applyBorder="1" applyAlignment="1" applyProtection="1">
      <alignment wrapText="1"/>
    </xf>
    <xf numFmtId="1" fontId="79" fillId="28" borderId="14" xfId="199" applyNumberFormat="1" applyFont="1" applyFill="1" applyBorder="1" applyAlignment="1" applyProtection="1">
      <alignment wrapText="1"/>
    </xf>
    <xf numFmtId="0" fontId="85" fillId="22" borderId="0" xfId="199" applyFont="1" applyFill="1"/>
    <xf numFmtId="0" fontId="86" fillId="22" borderId="0" xfId="199" applyFont="1" applyFill="1"/>
    <xf numFmtId="1" fontId="47" fillId="22" borderId="21" xfId="199" applyNumberFormat="1" applyFont="1" applyFill="1" applyBorder="1" applyAlignment="1" applyProtection="1">
      <alignment horizontal="left" wrapText="1" indent="1"/>
    </xf>
    <xf numFmtId="1" fontId="57" fillId="22" borderId="15" xfId="199" applyNumberFormat="1" applyFont="1" applyFill="1" applyBorder="1" applyAlignment="1" applyProtection="1">
      <alignment horizontal="left" wrapText="1" indent="1"/>
    </xf>
    <xf numFmtId="1" fontId="47" fillId="22" borderId="21" xfId="199" applyNumberFormat="1" applyFont="1" applyFill="1" applyBorder="1" applyAlignment="1" applyProtection="1">
      <alignment wrapText="1"/>
    </xf>
    <xf numFmtId="1" fontId="57" fillId="22" borderId="15" xfId="199" applyNumberFormat="1" applyFont="1" applyFill="1" applyBorder="1" applyAlignment="1" applyProtection="1">
      <alignment wrapText="1"/>
    </xf>
    <xf numFmtId="0" fontId="85" fillId="22" borderId="21" xfId="199" applyFont="1" applyFill="1" applyBorder="1"/>
    <xf numFmtId="0" fontId="87" fillId="22" borderId="15" xfId="199" applyFont="1" applyFill="1" applyBorder="1"/>
    <xf numFmtId="1" fontId="59" fillId="22" borderId="21" xfId="199" applyNumberFormat="1" applyFont="1" applyFill="1" applyBorder="1" applyAlignment="1" applyProtection="1">
      <alignment horizontal="left" wrapText="1" indent="1"/>
    </xf>
    <xf numFmtId="1" fontId="60" fillId="22" borderId="17" xfId="199" applyNumberFormat="1" applyFont="1" applyFill="1" applyBorder="1" applyAlignment="1" applyProtection="1">
      <alignment horizontal="left" wrapText="1" indent="1"/>
    </xf>
    <xf numFmtId="1" fontId="57" fillId="22" borderId="16" xfId="199" applyNumberFormat="1" applyFont="1" applyFill="1" applyBorder="1" applyAlignment="1" applyProtection="1">
      <alignment horizontal="left" wrapText="1" indent="1"/>
    </xf>
    <xf numFmtId="0" fontId="40" fillId="22" borderId="0" xfId="199" applyFont="1" applyFill="1" applyAlignment="1">
      <alignment horizontal="right"/>
    </xf>
    <xf numFmtId="0" fontId="48" fillId="22" borderId="0" xfId="199" applyFont="1" applyFill="1" applyAlignment="1">
      <alignment horizontal="right"/>
    </xf>
    <xf numFmtId="1" fontId="57" fillId="22" borderId="16" xfId="199" applyNumberFormat="1" applyFont="1" applyFill="1" applyBorder="1" applyAlignment="1" applyProtection="1">
      <alignment wrapText="1"/>
    </xf>
    <xf numFmtId="0" fontId="47" fillId="22" borderId="0" xfId="199" applyFont="1" applyFill="1"/>
    <xf numFmtId="1" fontId="61" fillId="22" borderId="21" xfId="199" applyNumberFormat="1" applyFont="1" applyFill="1" applyBorder="1" applyAlignment="1" applyProtection="1">
      <alignment wrapText="1"/>
    </xf>
    <xf numFmtId="1" fontId="62" fillId="22" borderId="16" xfId="199" applyNumberFormat="1" applyFont="1" applyFill="1" applyBorder="1" applyAlignment="1" applyProtection="1">
      <alignment wrapText="1"/>
    </xf>
    <xf numFmtId="0" fontId="61" fillId="28" borderId="0" xfId="199" applyFont="1" applyFill="1"/>
    <xf numFmtId="0" fontId="55" fillId="22" borderId="0" xfId="199" applyFont="1" applyFill="1"/>
    <xf numFmtId="0" fontId="59" fillId="22" borderId="0" xfId="199" applyFont="1" applyFill="1"/>
    <xf numFmtId="0" fontId="52" fillId="22" borderId="0" xfId="199" applyFont="1" applyFill="1"/>
    <xf numFmtId="1" fontId="61" fillId="22" borderId="25" xfId="199" applyNumberFormat="1" applyFont="1" applyFill="1" applyBorder="1" applyAlignment="1" applyProtection="1">
      <alignment wrapText="1"/>
    </xf>
    <xf numFmtId="1" fontId="62" fillId="22" borderId="15" xfId="199" applyNumberFormat="1" applyFont="1" applyFill="1" applyBorder="1" applyAlignment="1" applyProtection="1">
      <alignment wrapText="1"/>
    </xf>
    <xf numFmtId="1" fontId="83" fillId="22" borderId="21" xfId="199" applyNumberFormat="1" applyFont="1" applyFill="1" applyBorder="1" applyAlignment="1" applyProtection="1">
      <alignment wrapText="1"/>
    </xf>
    <xf numFmtId="1" fontId="84" fillId="22" borderId="15" xfId="199" applyNumberFormat="1" applyFont="1" applyFill="1" applyBorder="1" applyAlignment="1" applyProtection="1">
      <alignment wrapText="1"/>
    </xf>
    <xf numFmtId="1" fontId="40" fillId="22" borderId="21" xfId="199" applyNumberFormat="1" applyFont="1" applyFill="1" applyBorder="1" applyAlignment="1" applyProtection="1">
      <alignment wrapText="1"/>
    </xf>
    <xf numFmtId="1" fontId="58" fillId="22" borderId="15" xfId="199" applyNumberFormat="1" applyFont="1" applyFill="1" applyBorder="1" applyAlignment="1" applyProtection="1">
      <alignment wrapText="1"/>
    </xf>
    <xf numFmtId="0" fontId="61" fillId="22" borderId="0" xfId="199" applyFont="1" applyFill="1" applyBorder="1"/>
    <xf numFmtId="0" fontId="55" fillId="22" borderId="0" xfId="199" applyFont="1" applyFill="1" applyBorder="1"/>
    <xf numFmtId="1" fontId="47" fillId="22" borderId="25" xfId="199" applyNumberFormat="1" applyFont="1" applyFill="1" applyBorder="1" applyAlignment="1" applyProtection="1">
      <alignment wrapText="1"/>
    </xf>
    <xf numFmtId="1" fontId="57" fillId="22" borderId="17" xfId="199" applyNumberFormat="1" applyFont="1" applyFill="1" applyBorder="1" applyAlignment="1" applyProtection="1">
      <alignment wrapText="1"/>
    </xf>
    <xf numFmtId="1" fontId="61" fillId="22" borderId="20" xfId="199" applyNumberFormat="1" applyFont="1" applyFill="1" applyBorder="1" applyAlignment="1" applyProtection="1">
      <alignment wrapText="1"/>
    </xf>
    <xf numFmtId="0" fontId="62" fillId="22" borderId="19" xfId="0" applyFont="1" applyFill="1" applyBorder="1" applyAlignment="1">
      <alignment horizontal="left"/>
    </xf>
    <xf numFmtId="1" fontId="61" fillId="22" borderId="21" xfId="199" applyNumberFormat="1" applyFont="1" applyFill="1" applyBorder="1" applyAlignment="1" applyProtection="1">
      <alignment horizontal="center" wrapText="1"/>
    </xf>
    <xf numFmtId="0" fontId="58" fillId="22" borderId="15" xfId="0" applyFont="1" applyFill="1" applyBorder="1" applyAlignment="1">
      <alignment horizontal="left" indent="4"/>
    </xf>
    <xf numFmtId="0" fontId="62" fillId="22" borderId="15" xfId="0" applyFont="1" applyFill="1" applyBorder="1" applyAlignment="1">
      <alignment horizontal="left" indent="4"/>
    </xf>
    <xf numFmtId="1" fontId="62" fillId="22" borderId="17" xfId="199" applyNumberFormat="1" applyFont="1" applyFill="1" applyBorder="1" applyAlignment="1" applyProtection="1">
      <alignment wrapText="1"/>
    </xf>
    <xf numFmtId="1" fontId="61" fillId="22" borderId="17" xfId="199" applyNumberFormat="1" applyFont="1" applyFill="1" applyBorder="1" applyAlignment="1" applyProtection="1">
      <alignment wrapText="1"/>
    </xf>
    <xf numFmtId="1" fontId="61" fillId="22" borderId="11" xfId="199" applyNumberFormat="1" applyFont="1" applyFill="1" applyBorder="1" applyAlignment="1" applyProtection="1">
      <alignment wrapText="1"/>
    </xf>
    <xf numFmtId="1" fontId="61" fillId="28" borderId="11" xfId="199" applyNumberFormat="1" applyFont="1" applyFill="1" applyBorder="1" applyAlignment="1" applyProtection="1">
      <alignment wrapText="1"/>
    </xf>
    <xf numFmtId="1" fontId="61" fillId="22" borderId="0" xfId="199" applyNumberFormat="1" applyFont="1" applyFill="1" applyBorder="1" applyAlignment="1" applyProtection="1">
      <alignment wrapText="1"/>
    </xf>
    <xf numFmtId="1" fontId="61" fillId="28" borderId="0" xfId="199" applyNumberFormat="1" applyFont="1" applyFill="1" applyBorder="1" applyAlignment="1" applyProtection="1">
      <alignment wrapText="1"/>
    </xf>
    <xf numFmtId="0" fontId="88" fillId="22" borderId="0" xfId="195" applyFont="1" applyFill="1"/>
    <xf numFmtId="0" fontId="70" fillId="22" borderId="0" xfId="199" applyFont="1" applyFill="1"/>
    <xf numFmtId="0" fontId="59" fillId="22" borderId="0" xfId="199" applyFont="1" applyFill="1" applyAlignment="1">
      <alignment horizontal="centerContinuous"/>
    </xf>
    <xf numFmtId="0" fontId="40" fillId="22" borderId="0" xfId="199" applyFont="1" applyFill="1" applyProtection="1">
      <protection locked="0"/>
    </xf>
    <xf numFmtId="0" fontId="48" fillId="22" borderId="0" xfId="199" applyFont="1" applyFill="1" applyProtection="1">
      <protection locked="0"/>
    </xf>
    <xf numFmtId="1" fontId="47" fillId="22" borderId="15" xfId="199" applyNumberFormat="1" applyFont="1" applyFill="1" applyBorder="1" applyAlignment="1" applyProtection="1">
      <alignment wrapText="1"/>
    </xf>
    <xf numFmtId="1" fontId="47" fillId="22" borderId="0" xfId="199" applyNumberFormat="1" applyFont="1" applyFill="1" applyBorder="1" applyAlignment="1" applyProtection="1">
      <alignment wrapText="1"/>
    </xf>
    <xf numFmtId="1" fontId="59" fillId="22" borderId="0" xfId="199" applyNumberFormat="1" applyFont="1" applyFill="1" applyBorder="1" applyAlignment="1" applyProtection="1">
      <alignment wrapText="1"/>
    </xf>
    <xf numFmtId="1" fontId="47" fillId="28" borderId="0" xfId="199" applyNumberFormat="1" applyFont="1" applyFill="1" applyBorder="1" applyAlignment="1" applyProtection="1">
      <alignment wrapText="1"/>
    </xf>
    <xf numFmtId="1" fontId="59" fillId="28" borderId="0" xfId="199" applyNumberFormat="1" applyFont="1" applyFill="1" applyBorder="1" applyAlignment="1" applyProtection="1">
      <alignment wrapText="1"/>
    </xf>
    <xf numFmtId="0" fontId="85" fillId="22" borderId="0" xfId="199" applyFont="1" applyFill="1" applyBorder="1" applyAlignment="1"/>
    <xf numFmtId="0" fontId="85" fillId="28" borderId="0" xfId="199" applyFont="1" applyFill="1" applyBorder="1" applyAlignment="1"/>
    <xf numFmtId="1" fontId="59" fillId="22" borderId="15" xfId="199" applyNumberFormat="1" applyFont="1" applyFill="1" applyBorder="1" applyAlignment="1" applyProtection="1">
      <alignment wrapText="1"/>
    </xf>
    <xf numFmtId="1" fontId="61" fillId="22" borderId="15" xfId="199" applyNumberFormat="1" applyFont="1" applyFill="1" applyBorder="1" applyAlignment="1" applyProtection="1">
      <alignment wrapText="1"/>
    </xf>
    <xf numFmtId="1" fontId="61" fillId="22" borderId="19" xfId="199" applyNumberFormat="1" applyFont="1" applyFill="1" applyBorder="1" applyAlignment="1" applyProtection="1">
      <alignment wrapText="1"/>
    </xf>
    <xf numFmtId="1" fontId="61" fillId="22" borderId="14" xfId="199" applyNumberFormat="1" applyFont="1" applyFill="1" applyBorder="1" applyAlignment="1" applyProtection="1">
      <alignment wrapText="1"/>
    </xf>
    <xf numFmtId="1" fontId="61" fillId="28" borderId="14" xfId="199" applyNumberFormat="1" applyFont="1" applyFill="1" applyBorder="1" applyAlignment="1" applyProtection="1">
      <alignment wrapText="1"/>
    </xf>
    <xf numFmtId="1" fontId="83" fillId="22" borderId="15" xfId="199" applyNumberFormat="1" applyFont="1" applyFill="1" applyBorder="1" applyAlignment="1" applyProtection="1">
      <alignment wrapText="1"/>
    </xf>
    <xf numFmtId="1" fontId="83" fillId="22" borderId="0" xfId="199" applyNumberFormat="1" applyFont="1" applyFill="1" applyBorder="1" applyAlignment="1" applyProtection="1">
      <alignment wrapText="1"/>
    </xf>
    <xf numFmtId="1" fontId="79" fillId="22" borderId="0" xfId="199" applyNumberFormat="1" applyFont="1" applyFill="1" applyBorder="1" applyAlignment="1" applyProtection="1">
      <alignment wrapText="1"/>
    </xf>
    <xf numFmtId="1" fontId="83" fillId="28" borderId="0" xfId="199" applyNumberFormat="1" applyFont="1" applyFill="1" applyBorder="1" applyAlignment="1" applyProtection="1">
      <alignment wrapText="1"/>
    </xf>
    <xf numFmtId="1" fontId="79" fillId="28" borderId="0" xfId="199" applyNumberFormat="1" applyFont="1" applyFill="1" applyBorder="1" applyAlignment="1" applyProtection="1">
      <alignment wrapText="1"/>
    </xf>
    <xf numFmtId="1" fontId="40" fillId="22" borderId="15" xfId="199" applyNumberFormat="1" applyFont="1" applyFill="1" applyBorder="1" applyAlignment="1" applyProtection="1">
      <alignment wrapText="1"/>
    </xf>
    <xf numFmtId="1" fontId="40" fillId="22" borderId="0" xfId="199" applyNumberFormat="1" applyFont="1" applyFill="1" applyBorder="1" applyAlignment="1" applyProtection="1">
      <alignment wrapText="1"/>
    </xf>
    <xf numFmtId="1" fontId="40" fillId="28" borderId="0" xfId="199" applyNumberFormat="1" applyFont="1" applyFill="1" applyBorder="1" applyAlignment="1" applyProtection="1">
      <alignment wrapText="1"/>
    </xf>
    <xf numFmtId="0" fontId="53" fillId="22" borderId="0" xfId="199" applyFont="1" applyFill="1"/>
    <xf numFmtId="0" fontId="54" fillId="22" borderId="0" xfId="199" applyFont="1" applyFill="1"/>
    <xf numFmtId="1" fontId="53" fillId="22" borderId="0" xfId="199" applyNumberFormat="1" applyFont="1" applyFill="1"/>
    <xf numFmtId="1" fontId="54" fillId="22" borderId="0" xfId="199" applyNumberFormat="1" applyFont="1" applyFill="1"/>
    <xf numFmtId="1" fontId="47" fillId="22" borderId="0" xfId="199" applyNumberFormat="1" applyFont="1" applyFill="1" applyBorder="1" applyAlignment="1" applyProtection="1">
      <alignment horizontal="center" vertical="center"/>
      <protection locked="0"/>
    </xf>
    <xf numFmtId="1" fontId="84" fillId="22" borderId="16" xfId="199" applyNumberFormat="1" applyFont="1" applyFill="1" applyBorder="1" applyAlignment="1" applyProtection="1">
      <alignment wrapText="1"/>
    </xf>
    <xf numFmtId="1" fontId="58" fillId="22" borderId="16" xfId="199" applyNumberFormat="1" applyFont="1" applyFill="1" applyBorder="1" applyAlignment="1" applyProtection="1">
      <alignment wrapText="1"/>
    </xf>
    <xf numFmtId="1" fontId="57" fillId="22" borderId="18" xfId="199" applyNumberFormat="1" applyFont="1" applyFill="1" applyBorder="1" applyAlignment="1" applyProtection="1">
      <alignment wrapText="1"/>
    </xf>
    <xf numFmtId="1" fontId="62" fillId="22" borderId="13" xfId="199" applyNumberFormat="1" applyFont="1" applyFill="1" applyBorder="1" applyAlignment="1" applyProtection="1">
      <alignment wrapText="1"/>
    </xf>
    <xf numFmtId="1" fontId="60" fillId="22" borderId="16" xfId="199" applyNumberFormat="1" applyFont="1" applyFill="1" applyBorder="1" applyAlignment="1" applyProtection="1">
      <alignment horizontal="left" wrapText="1" indent="1"/>
    </xf>
    <xf numFmtId="1" fontId="62" fillId="22" borderId="16" xfId="199" applyNumberFormat="1" applyFont="1" applyFill="1" applyBorder="1" applyAlignment="1" applyProtection="1">
      <alignment horizontal="center" wrapText="1"/>
    </xf>
    <xf numFmtId="1" fontId="62" fillId="22" borderId="18" xfId="199" applyNumberFormat="1" applyFont="1" applyFill="1" applyBorder="1" applyAlignment="1" applyProtection="1">
      <alignment wrapText="1"/>
    </xf>
    <xf numFmtId="1" fontId="47" fillId="22" borderId="14" xfId="199" applyNumberFormat="1" applyFont="1" applyFill="1" applyBorder="1" applyAlignment="1" applyProtection="1">
      <alignment horizontal="center" vertical="center"/>
      <protection locked="0"/>
    </xf>
    <xf numFmtId="1" fontId="61" fillId="28" borderId="21" xfId="199" applyNumberFormat="1" applyFont="1" applyFill="1" applyBorder="1" applyAlignment="1" applyProtection="1">
      <alignment wrapText="1"/>
    </xf>
    <xf numFmtId="0" fontId="55" fillId="28" borderId="0" xfId="199" applyFont="1" applyFill="1"/>
    <xf numFmtId="1" fontId="61" fillId="28" borderId="25" xfId="199" applyNumberFormat="1" applyFont="1" applyFill="1" applyBorder="1" applyAlignment="1" applyProtection="1">
      <alignment wrapText="1"/>
    </xf>
    <xf numFmtId="0" fontId="68" fillId="22" borderId="0" xfId="208" applyFont="1" applyFill="1"/>
    <xf numFmtId="0" fontId="69" fillId="22" borderId="0" xfId="198" applyFont="1" applyFill="1" applyBorder="1" applyAlignment="1">
      <alignment vertical="top"/>
    </xf>
    <xf numFmtId="0" fontId="68" fillId="22" borderId="0" xfId="206" applyFont="1" applyFill="1" applyAlignment="1">
      <alignment horizontal="left"/>
    </xf>
    <xf numFmtId="1" fontId="72" fillId="22" borderId="0" xfId="0" applyNumberFormat="1" applyFont="1" applyFill="1" applyBorder="1" applyAlignment="1">
      <alignment horizontal="left"/>
    </xf>
    <xf numFmtId="0" fontId="90" fillId="22" borderId="14" xfId="196" applyFont="1" applyFill="1" applyBorder="1" applyAlignment="1">
      <alignment horizontal="left" vertical="center"/>
    </xf>
    <xf numFmtId="0" fontId="89" fillId="22" borderId="0" xfId="196" applyFont="1" applyFill="1" applyBorder="1" applyAlignment="1">
      <alignment horizontal="left" vertical="center"/>
    </xf>
    <xf numFmtId="176" fontId="90" fillId="22" borderId="0" xfId="196" applyNumberFormat="1" applyFont="1" applyFill="1" applyBorder="1" applyAlignment="1">
      <alignment horizontal="left" indent="1"/>
    </xf>
    <xf numFmtId="176" fontId="71" fillId="22" borderId="0" xfId="196" applyNumberFormat="1" applyFont="1" applyFill="1" applyBorder="1" applyAlignment="1">
      <alignment horizontal="left" indent="1"/>
    </xf>
    <xf numFmtId="176" fontId="90" fillId="22" borderId="16" xfId="196" applyNumberFormat="1" applyFont="1" applyFill="1" applyBorder="1" applyAlignment="1">
      <alignment horizontal="left" indent="1"/>
    </xf>
    <xf numFmtId="0" fontId="91" fillId="22" borderId="13" xfId="196" applyFont="1" applyFill="1" applyBorder="1" applyAlignment="1">
      <alignment horizontal="left" vertical="center"/>
    </xf>
    <xf numFmtId="0" fontId="89" fillId="22" borderId="16" xfId="196" applyFont="1" applyFill="1" applyBorder="1" applyAlignment="1">
      <alignment horizontal="left" vertical="center"/>
    </xf>
    <xf numFmtId="0" fontId="90" fillId="22" borderId="16" xfId="196" applyFont="1" applyFill="1" applyBorder="1" applyAlignment="1">
      <alignment horizontal="left" vertical="center"/>
    </xf>
    <xf numFmtId="176" fontId="89" fillId="22" borderId="16" xfId="196" applyNumberFormat="1" applyFont="1" applyFill="1" applyBorder="1" applyAlignment="1">
      <alignment horizontal="left" indent="1"/>
    </xf>
    <xf numFmtId="176" fontId="89" fillId="22" borderId="0" xfId="196" applyNumberFormat="1" applyFont="1" applyFill="1" applyBorder="1" applyAlignment="1">
      <alignment horizontal="left" indent="1"/>
    </xf>
    <xf numFmtId="0" fontId="90" fillId="22" borderId="13" xfId="196" applyFont="1" applyFill="1" applyBorder="1" applyAlignment="1">
      <alignment horizontal="left" vertical="center"/>
    </xf>
    <xf numFmtId="176" fontId="71" fillId="22" borderId="16" xfId="196" applyNumberFormat="1" applyFont="1" applyFill="1" applyBorder="1" applyAlignment="1">
      <alignment horizontal="left" indent="1"/>
    </xf>
    <xf numFmtId="176" fontId="90" fillId="22" borderId="13" xfId="196" applyNumberFormat="1" applyFont="1" applyFill="1" applyBorder="1" applyAlignment="1">
      <alignment horizontal="left" indent="1"/>
    </xf>
    <xf numFmtId="176" fontId="90" fillId="22" borderId="14" xfId="196" applyNumberFormat="1" applyFont="1" applyFill="1" applyBorder="1" applyAlignment="1">
      <alignment horizontal="left" indent="1"/>
    </xf>
    <xf numFmtId="0" fontId="90" fillId="22" borderId="0" xfId="196" applyFont="1" applyFill="1" applyBorder="1" applyAlignment="1">
      <alignment horizontal="center" vertical="center"/>
    </xf>
    <xf numFmtId="0" fontId="90" fillId="22" borderId="16" xfId="196" applyFont="1" applyFill="1" applyBorder="1" applyAlignment="1">
      <alignment horizontal="center" vertical="center"/>
    </xf>
    <xf numFmtId="0" fontId="58" fillId="22" borderId="15" xfId="204" applyFont="1" applyFill="1" applyBorder="1" applyAlignment="1">
      <alignment horizontal="left" vertical="center"/>
    </xf>
    <xf numFmtId="0" fontId="62" fillId="22" borderId="15" xfId="0" applyFont="1" applyFill="1" applyBorder="1" applyAlignment="1">
      <alignment vertical="center" wrapText="1"/>
    </xf>
    <xf numFmtId="0" fontId="57" fillId="22" borderId="15" xfId="200" applyFont="1" applyFill="1" applyBorder="1" applyAlignment="1">
      <alignment horizontal="left" vertical="center" wrapText="1"/>
    </xf>
    <xf numFmtId="0" fontId="62" fillId="22" borderId="17" xfId="0" applyFont="1" applyFill="1" applyBorder="1" applyAlignment="1">
      <alignment vertical="center" wrapText="1"/>
    </xf>
    <xf numFmtId="2" fontId="61" fillId="22" borderId="0" xfId="204" applyNumberFormat="1" applyFont="1" applyFill="1" applyBorder="1" applyAlignment="1">
      <alignment horizontal="center" vertical="center"/>
    </xf>
    <xf numFmtId="1" fontId="89" fillId="28" borderId="16" xfId="199" applyNumberFormat="1" applyFont="1" applyFill="1" applyBorder="1" applyAlignment="1" applyProtection="1">
      <alignment wrapText="1"/>
    </xf>
    <xf numFmtId="1" fontId="68" fillId="28" borderId="0" xfId="211" applyNumberFormat="1" applyFont="1" applyFill="1" applyBorder="1" applyAlignment="1">
      <alignment horizontal="center" vertical="center" wrapText="1"/>
    </xf>
    <xf numFmtId="0" fontId="90" fillId="22" borderId="19" xfId="196" applyFont="1" applyFill="1" applyBorder="1" applyAlignment="1">
      <alignment horizontal="left" vertical="center"/>
    </xf>
    <xf numFmtId="0" fontId="90" fillId="22" borderId="15" xfId="196" applyFont="1" applyFill="1" applyBorder="1" applyAlignment="1">
      <alignment horizontal="left" vertical="center"/>
    </xf>
    <xf numFmtId="0" fontId="89" fillId="22" borderId="15" xfId="196" applyFont="1" applyFill="1" applyBorder="1" applyAlignment="1">
      <alignment horizontal="left" vertical="center"/>
    </xf>
    <xf numFmtId="176" fontId="90" fillId="22" borderId="15" xfId="196" applyNumberFormat="1" applyFont="1" applyFill="1" applyBorder="1" applyAlignment="1">
      <alignment horizontal="left" indent="1"/>
    </xf>
    <xf numFmtId="176" fontId="89" fillId="22" borderId="15" xfId="196" applyNumberFormat="1" applyFont="1" applyFill="1" applyBorder="1" applyAlignment="1">
      <alignment horizontal="left" indent="1"/>
    </xf>
    <xf numFmtId="0" fontId="90" fillId="0" borderId="19" xfId="196" applyFont="1" applyFill="1" applyBorder="1" applyAlignment="1">
      <alignment horizontal="left" vertical="center" wrapText="1"/>
    </xf>
    <xf numFmtId="176" fontId="90" fillId="0" borderId="19" xfId="196" applyNumberFormat="1" applyFont="1" applyFill="1" applyBorder="1" applyAlignment="1">
      <alignment horizontal="left" indent="1"/>
    </xf>
    <xf numFmtId="176" fontId="90" fillId="22" borderId="19" xfId="196" applyNumberFormat="1" applyFont="1" applyFill="1" applyBorder="1" applyAlignment="1">
      <alignment horizontal="left" indent="1"/>
    </xf>
    <xf numFmtId="0" fontId="69" fillId="28" borderId="21" xfId="192" applyFont="1" applyFill="1" applyBorder="1" applyAlignment="1">
      <alignment horizontal="center" vertical="center"/>
    </xf>
    <xf numFmtId="0" fontId="86" fillId="22" borderId="14" xfId="199" applyFont="1" applyFill="1" applyBorder="1"/>
    <xf numFmtId="0" fontId="68" fillId="22" borderId="0" xfId="199" applyFont="1" applyFill="1"/>
    <xf numFmtId="0" fontId="70" fillId="22" borderId="0" xfId="199" applyFont="1" applyFill="1" applyBorder="1"/>
    <xf numFmtId="0" fontId="69" fillId="22" borderId="0" xfId="199" applyFont="1" applyFill="1"/>
    <xf numFmtId="0" fontId="70" fillId="28" borderId="0" xfId="199" applyFont="1" applyFill="1"/>
    <xf numFmtId="0" fontId="85" fillId="22" borderId="14" xfId="199" applyFont="1" applyFill="1" applyBorder="1"/>
    <xf numFmtId="0" fontId="75" fillId="28" borderId="0" xfId="199" applyFont="1" applyFill="1" applyAlignment="1">
      <alignment horizontal="left"/>
    </xf>
    <xf numFmtId="0" fontId="40" fillId="22" borderId="14" xfId="203" applyFont="1" applyFill="1" applyBorder="1"/>
    <xf numFmtId="3" fontId="40" fillId="22" borderId="11" xfId="82" applyNumberFormat="1" applyFont="1" applyFill="1" applyBorder="1" applyAlignment="1">
      <alignment horizontal="center" vertical="center"/>
    </xf>
    <xf numFmtId="0" fontId="74" fillId="28" borderId="0" xfId="82" applyFont="1" applyFill="1"/>
    <xf numFmtId="3" fontId="61" fillId="22" borderId="15" xfId="0" applyNumberFormat="1" applyFont="1" applyFill="1" applyBorder="1" applyAlignment="1">
      <alignment vertical="center"/>
    </xf>
    <xf numFmtId="3" fontId="61" fillId="22" borderId="0" xfId="0" applyNumberFormat="1" applyFont="1" applyFill="1" applyBorder="1" applyAlignment="1">
      <alignment vertical="center"/>
    </xf>
    <xf numFmtId="3" fontId="68" fillId="22" borderId="0" xfId="82" applyNumberFormat="1" applyFont="1" applyFill="1" applyBorder="1" applyAlignment="1">
      <alignment horizontal="center" vertical="center"/>
    </xf>
    <xf numFmtId="0" fontId="68" fillId="22" borderId="0" xfId="203" applyFont="1" applyFill="1"/>
    <xf numFmtId="0" fontId="57" fillId="22" borderId="14" xfId="203" applyFont="1" applyFill="1" applyBorder="1" applyAlignment="1">
      <alignment horizontal="center" vertical="center"/>
    </xf>
    <xf numFmtId="0" fontId="57" fillId="22" borderId="14" xfId="82" applyFont="1" applyFill="1" applyBorder="1" applyAlignment="1">
      <alignment horizontal="center" vertical="center"/>
    </xf>
    <xf numFmtId="0" fontId="57" fillId="22" borderId="20" xfId="82" applyFont="1" applyFill="1" applyBorder="1" applyAlignment="1">
      <alignment horizontal="center" vertical="center" wrapText="1"/>
    </xf>
    <xf numFmtId="0" fontId="57" fillId="22" borderId="20" xfId="203" applyFont="1" applyFill="1" applyBorder="1" applyAlignment="1">
      <alignment horizontal="center" vertical="center"/>
    </xf>
    <xf numFmtId="0" fontId="57" fillId="22" borderId="20" xfId="82" applyFont="1" applyFill="1" applyBorder="1" applyAlignment="1">
      <alignment horizontal="center" vertical="center"/>
    </xf>
    <xf numFmtId="0" fontId="57" fillId="22" borderId="20" xfId="82" applyFont="1" applyFill="1" applyBorder="1" applyAlignment="1">
      <alignment horizontal="left" vertical="center"/>
    </xf>
    <xf numFmtId="0" fontId="74" fillId="22" borderId="0" xfId="203" applyFont="1" applyFill="1" applyBorder="1"/>
    <xf numFmtId="0" fontId="91" fillId="22" borderId="15" xfId="0" applyFont="1" applyFill="1" applyBorder="1" applyAlignment="1">
      <alignment horizontal="left" vertical="center" wrapText="1"/>
    </xf>
    <xf numFmtId="0" fontId="89" fillId="22" borderId="15" xfId="204" applyFont="1" applyFill="1" applyBorder="1" applyAlignment="1">
      <alignment horizontal="left" vertical="center" wrapText="1"/>
    </xf>
    <xf numFmtId="0" fontId="40" fillId="22" borderId="14" xfId="191" applyFont="1" applyFill="1" applyBorder="1"/>
    <xf numFmtId="0" fontId="91" fillId="22" borderId="19" xfId="0" applyFont="1" applyFill="1" applyBorder="1" applyAlignment="1">
      <alignment horizontal="left" vertical="center" wrapText="1"/>
    </xf>
    <xf numFmtId="1" fontId="62" fillId="28" borderId="25" xfId="199" applyNumberFormat="1" applyFont="1" applyFill="1" applyBorder="1" applyAlignment="1" applyProtection="1">
      <alignment wrapText="1"/>
    </xf>
    <xf numFmtId="0" fontId="40" fillId="28" borderId="0" xfId="199" applyFont="1" applyFill="1"/>
    <xf numFmtId="1" fontId="61" fillId="28" borderId="0" xfId="199" applyNumberFormat="1" applyFont="1" applyFill="1" applyBorder="1" applyAlignment="1" applyProtection="1">
      <alignment horizontal="center" wrapText="1"/>
    </xf>
    <xf numFmtId="0" fontId="48" fillId="28" borderId="0" xfId="199" applyFont="1" applyFill="1"/>
    <xf numFmtId="0" fontId="68" fillId="28" borderId="0" xfId="199" applyFont="1" applyFill="1"/>
    <xf numFmtId="1" fontId="94" fillId="28" borderId="16" xfId="199" applyNumberFormat="1" applyFont="1" applyFill="1" applyBorder="1" applyAlignment="1" applyProtection="1">
      <alignment wrapText="1"/>
    </xf>
    <xf numFmtId="1" fontId="78" fillId="28" borderId="21" xfId="199" applyNumberFormat="1" applyFont="1" applyFill="1" applyBorder="1" applyAlignment="1" applyProtection="1">
      <alignment horizontal="left" wrapText="1"/>
    </xf>
    <xf numFmtId="1" fontId="61" fillId="28" borderId="15" xfId="199" applyNumberFormat="1" applyFont="1" applyFill="1" applyBorder="1" applyAlignment="1" applyProtection="1">
      <alignment wrapText="1"/>
    </xf>
    <xf numFmtId="0" fontId="47" fillId="28" borderId="0" xfId="208" applyFont="1" applyFill="1"/>
    <xf numFmtId="0" fontId="40" fillId="22" borderId="0" xfId="206" applyFont="1" applyFill="1" applyBorder="1" applyAlignment="1">
      <alignment horizontal="left"/>
    </xf>
    <xf numFmtId="0" fontId="40" fillId="22" borderId="0" xfId="202" applyFont="1" applyFill="1" applyBorder="1"/>
    <xf numFmtId="0" fontId="73" fillId="22" borderId="0" xfId="203" applyFont="1" applyFill="1" applyBorder="1"/>
    <xf numFmtId="0" fontId="58" fillId="22" borderId="0" xfId="207" applyFont="1" applyFill="1" applyBorder="1"/>
    <xf numFmtId="0" fontId="62" fillId="22" borderId="0" xfId="212" applyFont="1" applyFill="1" applyBorder="1"/>
    <xf numFmtId="0" fontId="40" fillId="22" borderId="0" xfId="212" applyFont="1" applyFill="1" applyBorder="1"/>
    <xf numFmtId="0" fontId="40" fillId="22" borderId="0" xfId="207" applyFont="1" applyFill="1" applyBorder="1"/>
    <xf numFmtId="0" fontId="63" fillId="0" borderId="0" xfId="0" applyFont="1" applyBorder="1" applyAlignment="1">
      <alignment vertical="center"/>
    </xf>
    <xf numFmtId="1" fontId="47" fillId="22" borderId="16" xfId="199" applyNumberFormat="1" applyFont="1" applyFill="1" applyBorder="1" applyAlignment="1" applyProtection="1">
      <alignment horizontal="center"/>
      <protection locked="0"/>
    </xf>
    <xf numFmtId="1" fontId="60" fillId="22" borderId="15" xfId="199" applyNumberFormat="1" applyFont="1" applyFill="1" applyBorder="1" applyAlignment="1" applyProtection="1">
      <alignment horizontal="left" wrapText="1" indent="1"/>
    </xf>
    <xf numFmtId="1" fontId="47" fillId="22" borderId="21" xfId="199" applyNumberFormat="1" applyFont="1" applyFill="1" applyBorder="1" applyAlignment="1" applyProtection="1">
      <alignment horizontal="center"/>
      <protection locked="0"/>
    </xf>
    <xf numFmtId="1" fontId="59" fillId="22" borderId="25" xfId="199" applyNumberFormat="1" applyFont="1" applyFill="1" applyBorder="1" applyAlignment="1" applyProtection="1">
      <alignment horizontal="left" wrapText="1" indent="1"/>
    </xf>
    <xf numFmtId="0" fontId="71" fillId="28" borderId="0" xfId="207" applyFont="1" applyFill="1" applyBorder="1"/>
    <xf numFmtId="0" fontId="68" fillId="28" borderId="0" xfId="207" applyFont="1" applyFill="1" applyBorder="1"/>
    <xf numFmtId="1" fontId="57" fillId="22" borderId="14" xfId="0" applyNumberFormat="1" applyFont="1" applyFill="1" applyBorder="1" applyAlignment="1">
      <alignment horizontal="left"/>
    </xf>
    <xf numFmtId="1" fontId="93" fillId="28" borderId="0" xfId="209" applyNumberFormat="1" applyFont="1" applyFill="1" applyBorder="1" applyAlignment="1">
      <alignment horizontal="left" vertical="center"/>
    </xf>
    <xf numFmtId="1" fontId="93" fillId="28" borderId="0" xfId="205" applyNumberFormat="1" applyFont="1" applyFill="1" applyBorder="1" applyAlignment="1">
      <alignment horizontal="left" vertical="center"/>
    </xf>
    <xf numFmtId="1" fontId="93" fillId="28" borderId="0" xfId="210" applyNumberFormat="1" applyFont="1" applyFill="1" applyBorder="1" applyAlignment="1">
      <alignment horizontal="left" vertical="center"/>
    </xf>
    <xf numFmtId="0" fontId="93" fillId="28" borderId="0" xfId="82" applyFont="1" applyFill="1" applyBorder="1"/>
    <xf numFmtId="0" fontId="69" fillId="28" borderId="20" xfId="82" applyFont="1" applyFill="1" applyBorder="1" applyAlignment="1">
      <alignment horizontal="centerContinuous" vertical="center" wrapText="1"/>
    </xf>
    <xf numFmtId="1" fontId="68" fillId="28" borderId="21" xfId="209" applyNumberFormat="1" applyFont="1" applyFill="1" applyBorder="1" applyAlignment="1">
      <alignment horizontal="center" vertical="center"/>
    </xf>
    <xf numFmtId="1" fontId="93" fillId="28" borderId="0" xfId="202" applyNumberFormat="1" applyFont="1" applyFill="1" applyBorder="1" applyAlignment="1">
      <alignment horizontal="left" vertical="center"/>
    </xf>
    <xf numFmtId="3" fontId="68" fillId="28" borderId="15" xfId="82" applyNumberFormat="1" applyFont="1" applyFill="1" applyBorder="1" applyAlignment="1">
      <alignment horizontal="center" vertical="center"/>
    </xf>
    <xf numFmtId="0" fontId="74" fillId="28" borderId="0" xfId="208" applyFont="1" applyFill="1"/>
    <xf numFmtId="0" fontId="56" fillId="28" borderId="0" xfId="208" applyFont="1" applyFill="1"/>
    <xf numFmtId="0" fontId="70" fillId="22" borderId="0" xfId="195" applyFont="1" applyFill="1"/>
    <xf numFmtId="1" fontId="68" fillId="28" borderId="21" xfId="0" applyNumberFormat="1" applyFont="1" applyFill="1" applyBorder="1" applyAlignment="1">
      <alignment vertical="center"/>
    </xf>
    <xf numFmtId="3" fontId="47" fillId="28" borderId="0" xfId="208" applyNumberFormat="1" applyFont="1" applyFill="1" applyBorder="1"/>
    <xf numFmtId="3" fontId="40" fillId="28" borderId="0" xfId="208" applyNumberFormat="1" applyFont="1" applyFill="1" applyBorder="1"/>
    <xf numFmtId="3" fontId="47" fillId="28" borderId="14" xfId="208" applyNumberFormat="1" applyFont="1" applyFill="1" applyBorder="1"/>
    <xf numFmtId="0" fontId="69" fillId="28" borderId="0" xfId="200" applyFont="1" applyFill="1"/>
    <xf numFmtId="168" fontId="70" fillId="28" borderId="0" xfId="200" applyNumberFormat="1" applyFont="1" applyFill="1"/>
    <xf numFmtId="168" fontId="69" fillId="28" borderId="0" xfId="200" applyNumberFormat="1" applyFont="1" applyFill="1"/>
    <xf numFmtId="1" fontId="69" fillId="28" borderId="0" xfId="200" applyNumberFormat="1" applyFont="1" applyFill="1"/>
    <xf numFmtId="0" fontId="49" fillId="28" borderId="0" xfId="0" applyFont="1" applyFill="1" applyBorder="1"/>
    <xf numFmtId="0" fontId="48" fillId="28" borderId="0" xfId="106" applyFont="1" applyFill="1" applyBorder="1" applyAlignment="1" applyProtection="1"/>
    <xf numFmtId="0" fontId="69" fillId="28" borderId="0" xfId="0" applyFont="1" applyFill="1" applyBorder="1"/>
    <xf numFmtId="0" fontId="49" fillId="28" borderId="0" xfId="0" applyFont="1" applyFill="1" applyBorder="1" applyAlignment="1"/>
    <xf numFmtId="0" fontId="68" fillId="28" borderId="0" xfId="106" applyFont="1" applyFill="1" applyBorder="1" applyAlignment="1" applyProtection="1"/>
    <xf numFmtId="0" fontId="48" fillId="28" borderId="0" xfId="204" applyFont="1" applyFill="1" applyBorder="1" applyAlignment="1"/>
    <xf numFmtId="0" fontId="68" fillId="28" borderId="0" xfId="204" applyFont="1" applyFill="1" applyBorder="1" applyAlignment="1"/>
    <xf numFmtId="0" fontId="68" fillId="28" borderId="0" xfId="0" applyFont="1" applyFill="1" applyBorder="1"/>
    <xf numFmtId="0" fontId="49" fillId="28" borderId="0" xfId="0" applyFont="1" applyFill="1" applyBorder="1" applyAlignment="1">
      <alignment horizontal="left"/>
    </xf>
    <xf numFmtId="0" fontId="48" fillId="28" borderId="0" xfId="202" applyFont="1" applyFill="1" applyBorder="1" applyAlignment="1"/>
    <xf numFmtId="0" fontId="48" fillId="28" borderId="0" xfId="0" applyFont="1" applyFill="1" applyBorder="1" applyAlignment="1"/>
    <xf numFmtId="0" fontId="73" fillId="28" borderId="0" xfId="208" applyFont="1" applyFill="1"/>
    <xf numFmtId="0" fontId="47" fillId="28" borderId="20" xfId="200" applyFont="1" applyFill="1" applyBorder="1" applyAlignment="1">
      <alignment horizontal="left" vertical="center"/>
    </xf>
    <xf numFmtId="0" fontId="61" fillId="28" borderId="21" xfId="0" applyFont="1" applyFill="1" applyBorder="1" applyAlignment="1">
      <alignment horizontal="left" wrapText="1"/>
    </xf>
    <xf numFmtId="168" fontId="40" fillId="28" borderId="21" xfId="204" applyNumberFormat="1" applyFont="1" applyFill="1" applyBorder="1" applyAlignment="1">
      <alignment vertical="center"/>
    </xf>
    <xf numFmtId="1" fontId="47" fillId="28" borderId="21" xfId="204" applyNumberFormat="1" applyFont="1" applyFill="1" applyBorder="1" applyAlignment="1">
      <alignment vertical="center" wrapText="1"/>
    </xf>
    <xf numFmtId="0" fontId="47" fillId="28" borderId="21" xfId="204" applyFont="1" applyFill="1" applyBorder="1" applyAlignment="1">
      <alignment vertical="center" wrapText="1"/>
    </xf>
    <xf numFmtId="168" fontId="47" fillId="28" borderId="21" xfId="204" applyNumberFormat="1" applyFont="1" applyFill="1" applyBorder="1" applyAlignment="1">
      <alignment vertical="center" wrapText="1"/>
    </xf>
    <xf numFmtId="0" fontId="61" fillId="28" borderId="25" xfId="0" applyFont="1" applyFill="1" applyBorder="1" applyAlignment="1">
      <alignment horizontal="left" wrapText="1"/>
    </xf>
    <xf numFmtId="0" fontId="57" fillId="22" borderId="14" xfId="200" applyFont="1" applyFill="1" applyBorder="1" applyAlignment="1">
      <alignment horizontal="left" vertical="center"/>
    </xf>
    <xf numFmtId="0" fontId="62" fillId="22" borderId="0" xfId="0" applyFont="1" applyFill="1" applyBorder="1" applyAlignment="1">
      <alignment horizontal="left" wrapText="1"/>
    </xf>
    <xf numFmtId="168" fontId="58" fillId="22" borderId="0" xfId="204" applyNumberFormat="1" applyFont="1" applyFill="1" applyBorder="1" applyAlignment="1">
      <alignment vertical="center"/>
    </xf>
    <xf numFmtId="1" fontId="57" fillId="22" borderId="0" xfId="204" applyNumberFormat="1" applyFont="1" applyFill="1" applyBorder="1" applyAlignment="1">
      <alignment vertical="center" wrapText="1"/>
    </xf>
    <xf numFmtId="0" fontId="57" fillId="22" borderId="0" xfId="204" applyFont="1" applyFill="1" applyBorder="1" applyAlignment="1">
      <alignment vertical="center" wrapText="1"/>
    </xf>
    <xf numFmtId="168" fontId="57" fillId="22" borderId="0" xfId="204" applyNumberFormat="1" applyFont="1" applyFill="1" applyBorder="1" applyAlignment="1">
      <alignment vertical="center" wrapText="1"/>
    </xf>
    <xf numFmtId="0" fontId="62" fillId="22" borderId="11" xfId="0" applyFont="1" applyFill="1" applyBorder="1" applyAlignment="1">
      <alignment horizontal="left" wrapText="1"/>
    </xf>
    <xf numFmtId="0" fontId="47" fillId="22" borderId="20" xfId="200" applyFont="1" applyFill="1" applyBorder="1" applyAlignment="1">
      <alignment horizontal="left" vertical="center"/>
    </xf>
    <xf numFmtId="0" fontId="61" fillId="22" borderId="21" xfId="0" applyFont="1" applyFill="1" applyBorder="1" applyAlignment="1">
      <alignment horizontal="left" wrapText="1"/>
    </xf>
    <xf numFmtId="168" fontId="40" fillId="22" borderId="21" xfId="204" applyNumberFormat="1" applyFont="1" applyFill="1" applyBorder="1" applyAlignment="1">
      <alignment vertical="center"/>
    </xf>
    <xf numFmtId="1" fontId="47" fillId="22" borderId="21" xfId="204" applyNumberFormat="1" applyFont="1" applyFill="1" applyBorder="1" applyAlignment="1">
      <alignment vertical="center" wrapText="1"/>
    </xf>
    <xf numFmtId="0" fontId="47" fillId="22" borderId="21" xfId="204" applyFont="1" applyFill="1" applyBorder="1" applyAlignment="1">
      <alignment vertical="center" wrapText="1"/>
    </xf>
    <xf numFmtId="168" fontId="47" fillId="22" borderId="21" xfId="204" applyNumberFormat="1" applyFont="1" applyFill="1" applyBorder="1" applyAlignment="1">
      <alignment vertical="center" wrapText="1"/>
    </xf>
    <xf numFmtId="0" fontId="61" fillId="22" borderId="25" xfId="0" applyFont="1" applyFill="1" applyBorder="1" applyAlignment="1">
      <alignment horizontal="left" wrapText="1"/>
    </xf>
    <xf numFmtId="0" fontId="57" fillId="22" borderId="14" xfId="0" applyFont="1" applyFill="1" applyBorder="1" applyAlignment="1">
      <alignment horizontal="left"/>
    </xf>
    <xf numFmtId="1" fontId="69" fillId="22" borderId="20" xfId="0" applyNumberFormat="1" applyFont="1" applyFill="1" applyBorder="1" applyAlignment="1">
      <alignment horizontal="left"/>
    </xf>
    <xf numFmtId="3" fontId="40" fillId="28" borderId="0" xfId="0" applyNumberFormat="1" applyFont="1" applyFill="1" applyBorder="1" applyAlignment="1">
      <alignment vertical="center"/>
    </xf>
    <xf numFmtId="0" fontId="84" fillId="22" borderId="19" xfId="0" applyFont="1" applyFill="1" applyBorder="1"/>
    <xf numFmtId="1" fontId="83" fillId="22" borderId="19" xfId="199" applyNumberFormat="1" applyFont="1" applyFill="1" applyBorder="1" applyAlignment="1" applyProtection="1">
      <alignment wrapText="1"/>
    </xf>
    <xf numFmtId="0" fontId="85" fillId="22" borderId="15" xfId="199" applyFont="1" applyFill="1" applyBorder="1" applyAlignment="1"/>
    <xf numFmtId="0" fontId="94" fillId="28" borderId="15" xfId="0" applyFont="1" applyFill="1" applyBorder="1" applyAlignment="1">
      <alignment horizontal="left"/>
    </xf>
    <xf numFmtId="0" fontId="89" fillId="28" borderId="15" xfId="0" applyFont="1" applyFill="1" applyBorder="1" applyAlignment="1">
      <alignment horizontal="left"/>
    </xf>
    <xf numFmtId="0" fontId="89" fillId="28" borderId="17" xfId="0" applyFont="1" applyFill="1" applyBorder="1" applyAlignment="1">
      <alignment horizontal="left"/>
    </xf>
    <xf numFmtId="1" fontId="59" fillId="28" borderId="15" xfId="199" applyNumberFormat="1" applyFont="1" applyFill="1" applyBorder="1" applyAlignment="1" applyProtection="1">
      <alignment wrapText="1"/>
    </xf>
    <xf numFmtId="1" fontId="61" fillId="28" borderId="15" xfId="199" applyNumberFormat="1" applyFont="1" applyFill="1" applyBorder="1" applyAlignment="1" applyProtection="1">
      <alignment horizontal="center" wrapText="1"/>
    </xf>
    <xf numFmtId="0" fontId="94" fillId="28" borderId="15" xfId="0" applyFont="1" applyFill="1" applyBorder="1" applyAlignment="1">
      <alignment horizontal="left" indent="4"/>
    </xf>
    <xf numFmtId="1" fontId="40" fillId="22" borderId="0" xfId="0" applyNumberFormat="1" applyFont="1" applyFill="1" applyBorder="1"/>
    <xf numFmtId="0" fontId="69" fillId="28" borderId="3" xfId="82" applyFont="1" applyFill="1" applyBorder="1" applyAlignment="1">
      <alignment horizontal="centerContinuous" vertical="center" wrapText="1"/>
    </xf>
    <xf numFmtId="0" fontId="69" fillId="28" borderId="23" xfId="82" applyFont="1" applyFill="1" applyBorder="1" applyAlignment="1">
      <alignment horizontal="center" vertical="center"/>
    </xf>
    <xf numFmtId="0" fontId="69" fillId="28" borderId="3" xfId="82" applyFont="1" applyFill="1" applyBorder="1" applyAlignment="1">
      <alignment horizontal="centerContinuous" vertical="center"/>
    </xf>
    <xf numFmtId="174" fontId="40" fillId="22" borderId="19" xfId="141" applyNumberFormat="1" applyFont="1" applyFill="1" applyBorder="1" applyAlignment="1">
      <alignment horizontal="right"/>
    </xf>
    <xf numFmtId="3" fontId="69" fillId="28" borderId="14" xfId="82" applyNumberFormat="1" applyFont="1" applyFill="1" applyBorder="1" applyAlignment="1">
      <alignment horizontal="center" vertical="center"/>
    </xf>
    <xf numFmtId="3" fontId="69" fillId="28" borderId="19" xfId="82" applyNumberFormat="1" applyFont="1" applyFill="1" applyBorder="1" applyAlignment="1">
      <alignment horizontal="center" vertical="center"/>
    </xf>
    <xf numFmtId="1" fontId="68" fillId="28" borderId="21" xfId="0" applyNumberFormat="1" applyFont="1" applyFill="1" applyBorder="1" applyAlignment="1">
      <alignment vertical="center" wrapText="1"/>
    </xf>
    <xf numFmtId="1" fontId="68" fillId="28" borderId="0" xfId="82" applyNumberFormat="1" applyFont="1" applyFill="1" applyBorder="1" applyAlignment="1">
      <alignment horizontal="center" vertical="center"/>
    </xf>
    <xf numFmtId="1" fontId="95" fillId="22" borderId="0" xfId="205" applyNumberFormat="1" applyFont="1" applyFill="1" applyBorder="1" applyAlignment="1">
      <alignment horizontal="left" vertical="center"/>
    </xf>
    <xf numFmtId="1" fontId="95" fillId="28" borderId="0" xfId="205" applyNumberFormat="1" applyFont="1" applyFill="1" applyBorder="1" applyAlignment="1">
      <alignment horizontal="left" vertical="center"/>
    </xf>
    <xf numFmtId="3" fontId="40" fillId="28" borderId="0" xfId="0" applyNumberFormat="1" applyFont="1" applyFill="1" applyBorder="1"/>
    <xf numFmtId="176" fontId="61" fillId="22" borderId="15" xfId="196" applyNumberFormat="1" applyFont="1" applyFill="1" applyBorder="1" applyAlignment="1">
      <alignment horizontal="left" indent="1"/>
    </xf>
    <xf numFmtId="0" fontId="61" fillId="22" borderId="15" xfId="196" applyFont="1" applyFill="1" applyBorder="1" applyAlignment="1">
      <alignment horizontal="left" vertical="center"/>
    </xf>
    <xf numFmtId="0" fontId="90" fillId="22" borderId="20" xfId="196" applyFont="1" applyFill="1" applyBorder="1" applyAlignment="1">
      <alignment horizontal="left" vertical="center"/>
    </xf>
    <xf numFmtId="176" fontId="90" fillId="22" borderId="21" xfId="196" applyNumberFormat="1" applyFont="1" applyFill="1" applyBorder="1" applyAlignment="1">
      <alignment horizontal="left" indent="1"/>
    </xf>
    <xf numFmtId="176" fontId="89" fillId="22" borderId="21" xfId="196" applyNumberFormat="1" applyFont="1" applyFill="1" applyBorder="1" applyAlignment="1">
      <alignment horizontal="left" indent="1"/>
    </xf>
    <xf numFmtId="176" fontId="71" fillId="22" borderId="21" xfId="196" applyNumberFormat="1" applyFont="1" applyFill="1" applyBorder="1" applyAlignment="1">
      <alignment horizontal="left" indent="1"/>
    </xf>
    <xf numFmtId="3" fontId="61" fillId="22" borderId="15" xfId="201" applyNumberFormat="1" applyFont="1" applyFill="1" applyBorder="1" applyAlignment="1">
      <alignment horizontal="right" vertical="center"/>
    </xf>
    <xf numFmtId="3" fontId="61" fillId="22" borderId="0" xfId="201" applyNumberFormat="1" applyFont="1" applyFill="1" applyBorder="1" applyAlignment="1">
      <alignment horizontal="right" vertical="center"/>
    </xf>
    <xf numFmtId="0" fontId="61" fillId="22" borderId="0" xfId="208" applyFont="1" applyFill="1"/>
    <xf numFmtId="0" fontId="55" fillId="22" borderId="0" xfId="208" applyFont="1" applyFill="1"/>
    <xf numFmtId="3" fontId="61" fillId="22" borderId="17" xfId="201" applyNumberFormat="1" applyFont="1" applyFill="1" applyBorder="1" applyAlignment="1">
      <alignment horizontal="right" vertical="center"/>
    </xf>
    <xf numFmtId="3" fontId="61" fillId="22" borderId="11" xfId="201" applyNumberFormat="1" applyFont="1" applyFill="1" applyBorder="1" applyAlignment="1">
      <alignment horizontal="right" vertical="center"/>
    </xf>
    <xf numFmtId="0" fontId="91" fillId="22" borderId="14" xfId="196" applyFont="1" applyFill="1" applyBorder="1" applyAlignment="1">
      <alignment horizontal="left" vertical="center"/>
    </xf>
    <xf numFmtId="0" fontId="89" fillId="22" borderId="25" xfId="196" applyFont="1" applyFill="1" applyBorder="1" applyAlignment="1">
      <alignment horizontal="left" vertical="center"/>
    </xf>
    <xf numFmtId="0" fontId="89" fillId="22" borderId="17" xfId="196" applyFont="1" applyFill="1" applyBorder="1" applyAlignment="1">
      <alignment horizontal="left" vertical="center"/>
    </xf>
    <xf numFmtId="3" fontId="61" fillId="22" borderId="0" xfId="208" applyNumberFormat="1" applyFont="1" applyFill="1" applyBorder="1"/>
    <xf numFmtId="0" fontId="91" fillId="22" borderId="16" xfId="196" applyFont="1" applyFill="1" applyBorder="1" applyAlignment="1">
      <alignment horizontal="left" vertical="center"/>
    </xf>
    <xf numFmtId="0" fontId="89" fillId="22" borderId="11" xfId="196" applyFont="1" applyFill="1" applyBorder="1" applyAlignment="1">
      <alignment horizontal="left" vertical="center"/>
    </xf>
    <xf numFmtId="176" fontId="91" fillId="22" borderId="21" xfId="196" applyNumberFormat="1" applyFont="1" applyFill="1" applyBorder="1" applyAlignment="1">
      <alignment horizontal="left" indent="1"/>
    </xf>
    <xf numFmtId="0" fontId="71" fillId="22" borderId="17" xfId="196" applyFont="1" applyFill="1" applyBorder="1" applyAlignment="1">
      <alignment horizontal="left" vertical="center"/>
    </xf>
    <xf numFmtId="176" fontId="91" fillId="22" borderId="16" xfId="196" applyNumberFormat="1" applyFont="1" applyFill="1" applyBorder="1" applyAlignment="1">
      <alignment horizontal="left" indent="1"/>
    </xf>
    <xf numFmtId="176" fontId="91" fillId="22" borderId="15" xfId="196" applyNumberFormat="1" applyFont="1" applyFill="1" applyBorder="1" applyAlignment="1">
      <alignment horizontal="left" indent="1"/>
    </xf>
    <xf numFmtId="3" fontId="70" fillId="22" borderId="15" xfId="201" applyNumberFormat="1" applyFont="1" applyFill="1" applyBorder="1" applyAlignment="1">
      <alignment horizontal="right" vertical="center"/>
    </xf>
    <xf numFmtId="3" fontId="70" fillId="22" borderId="0" xfId="201" applyNumberFormat="1" applyFont="1" applyFill="1" applyBorder="1" applyAlignment="1">
      <alignment horizontal="right" vertical="center"/>
    </xf>
    <xf numFmtId="3" fontId="61" fillId="28" borderId="0" xfId="201" applyNumberFormat="1" applyFont="1" applyFill="1" applyBorder="1" applyAlignment="1">
      <alignment horizontal="right" vertical="center"/>
    </xf>
    <xf numFmtId="3" fontId="61" fillId="28" borderId="0" xfId="208" applyNumberFormat="1" applyFont="1" applyFill="1" applyBorder="1"/>
    <xf numFmtId="1" fontId="61" fillId="22" borderId="0" xfId="208" applyNumberFormat="1" applyFont="1" applyFill="1" applyBorder="1"/>
    <xf numFmtId="0" fontId="61" fillId="22" borderId="0" xfId="208" applyFont="1" applyFill="1" applyBorder="1"/>
    <xf numFmtId="3" fontId="70" fillId="28" borderId="0" xfId="201" applyNumberFormat="1" applyFont="1" applyFill="1" applyBorder="1" applyAlignment="1">
      <alignment horizontal="right" vertical="center"/>
    </xf>
    <xf numFmtId="3" fontId="70" fillId="28" borderId="0" xfId="208" applyNumberFormat="1" applyFont="1" applyFill="1" applyBorder="1"/>
    <xf numFmtId="0" fontId="55" fillId="28" borderId="0" xfId="208" applyFont="1" applyFill="1"/>
    <xf numFmtId="3" fontId="69" fillId="28" borderId="15" xfId="204" applyNumberFormat="1" applyFont="1" applyFill="1" applyBorder="1" applyAlignment="1">
      <alignment horizontal="center" vertical="center"/>
    </xf>
    <xf numFmtId="168" fontId="47" fillId="22" borderId="15" xfId="0" applyNumberFormat="1" applyFont="1" applyFill="1" applyBorder="1" applyAlignment="1">
      <alignment horizontal="center" vertical="center"/>
    </xf>
    <xf numFmtId="1" fontId="40" fillId="22" borderId="0" xfId="0" applyNumberFormat="1" applyFont="1" applyFill="1" applyBorder="1"/>
    <xf numFmtId="0" fontId="47" fillId="22" borderId="0" xfId="204" applyFont="1" applyFill="1" applyBorder="1" applyAlignment="1">
      <alignment horizontal="right" vertical="center"/>
    </xf>
    <xf numFmtId="0" fontId="47" fillId="22" borderId="15" xfId="204" applyFont="1" applyFill="1" applyBorder="1" applyAlignment="1">
      <alignment horizontal="right" vertical="center"/>
    </xf>
    <xf numFmtId="3" fontId="47" fillId="28" borderId="0" xfId="199" applyNumberFormat="1" applyFont="1" applyFill="1" applyBorder="1" applyAlignment="1" applyProtection="1">
      <alignment wrapText="1"/>
    </xf>
    <xf numFmtId="3" fontId="59" fillId="28" borderId="0" xfId="199" applyNumberFormat="1" applyFont="1" applyFill="1" applyBorder="1" applyAlignment="1" applyProtection="1">
      <alignment wrapText="1"/>
    </xf>
    <xf numFmtId="3" fontId="85" fillId="28" borderId="0" xfId="199" applyNumberFormat="1" applyFont="1" applyFill="1" applyBorder="1" applyAlignment="1"/>
    <xf numFmtId="3" fontId="47" fillId="22" borderId="0" xfId="199" applyNumberFormat="1" applyFont="1" applyFill="1" applyBorder="1" applyAlignment="1" applyProtection="1">
      <alignment wrapText="1"/>
    </xf>
    <xf numFmtId="3" fontId="59" fillId="22" borderId="0" xfId="199" applyNumberFormat="1" applyFont="1" applyFill="1" applyBorder="1" applyAlignment="1" applyProtection="1">
      <alignment wrapText="1"/>
    </xf>
    <xf numFmtId="3" fontId="83" fillId="28" borderId="14" xfId="199" applyNumberFormat="1" applyFont="1" applyFill="1" applyBorder="1" applyAlignment="1" applyProtection="1">
      <alignment wrapText="1"/>
    </xf>
    <xf numFmtId="3" fontId="79" fillId="28" borderId="14" xfId="199" applyNumberFormat="1" applyFont="1" applyFill="1" applyBorder="1" applyAlignment="1" applyProtection="1">
      <alignment wrapText="1"/>
    </xf>
    <xf numFmtId="3" fontId="68" fillId="22" borderId="0" xfId="199" applyNumberFormat="1" applyFont="1" applyFill="1"/>
    <xf numFmtId="3" fontId="61" fillId="22" borderId="0" xfId="199" applyNumberFormat="1" applyFont="1" applyFill="1" applyBorder="1" applyAlignment="1" applyProtection="1">
      <alignment wrapText="1"/>
    </xf>
    <xf numFmtId="3" fontId="61" fillId="28" borderId="0" xfId="199" applyNumberFormat="1" applyFont="1" applyFill="1" applyBorder="1" applyAlignment="1" applyProtection="1">
      <alignment wrapText="1"/>
    </xf>
    <xf numFmtId="3" fontId="70" fillId="22" borderId="0" xfId="199" applyNumberFormat="1" applyFont="1" applyFill="1"/>
    <xf numFmtId="3" fontId="61" fillId="28" borderId="0" xfId="199" applyNumberFormat="1" applyFont="1" applyFill="1" applyBorder="1" applyAlignment="1" applyProtection="1">
      <alignment horizontal="center" wrapText="1"/>
    </xf>
    <xf numFmtId="3" fontId="70" fillId="28" borderId="0" xfId="199" applyNumberFormat="1" applyFont="1" applyFill="1"/>
    <xf numFmtId="3" fontId="61" fillId="28" borderId="14" xfId="199" applyNumberFormat="1" applyFont="1" applyFill="1" applyBorder="1" applyAlignment="1" applyProtection="1">
      <alignment wrapText="1"/>
    </xf>
    <xf numFmtId="3" fontId="83" fillId="28" borderId="0" xfId="199" applyNumberFormat="1" applyFont="1" applyFill="1" applyBorder="1" applyAlignment="1" applyProtection="1">
      <alignment wrapText="1"/>
    </xf>
    <xf numFmtId="3" fontId="79" fillId="28" borderId="0" xfId="199" applyNumberFormat="1" applyFont="1" applyFill="1" applyBorder="1" applyAlignment="1" applyProtection="1">
      <alignment wrapText="1"/>
    </xf>
    <xf numFmtId="3" fontId="83" fillId="0" borderId="0" xfId="199" applyNumberFormat="1" applyFont="1" applyFill="1" applyBorder="1" applyAlignment="1" applyProtection="1">
      <alignment wrapText="1"/>
    </xf>
    <xf numFmtId="3" fontId="40" fillId="28" borderId="0" xfId="199" applyNumberFormat="1" applyFont="1" applyFill="1" applyBorder="1" applyAlignment="1" applyProtection="1">
      <alignment wrapText="1"/>
    </xf>
    <xf numFmtId="3" fontId="70" fillId="22" borderId="0" xfId="199" applyNumberFormat="1" applyFont="1" applyFill="1" applyBorder="1"/>
    <xf numFmtId="3" fontId="61" fillId="0" borderId="0" xfId="199" applyNumberFormat="1" applyFont="1" applyFill="1" applyBorder="1" applyAlignment="1" applyProtection="1">
      <alignment wrapText="1"/>
    </xf>
    <xf numFmtId="3" fontId="61" fillId="28" borderId="11" xfId="199" applyNumberFormat="1" applyFont="1" applyFill="1" applyBorder="1" applyAlignment="1" applyProtection="1">
      <alignment wrapText="1"/>
    </xf>
    <xf numFmtId="3" fontId="61" fillId="28" borderId="0" xfId="199" applyNumberFormat="1" applyFont="1" applyFill="1"/>
    <xf numFmtId="3" fontId="61" fillId="22" borderId="0" xfId="199" applyNumberFormat="1" applyFont="1" applyFill="1"/>
    <xf numFmtId="3" fontId="55" fillId="22" borderId="0" xfId="199" applyNumberFormat="1" applyFont="1" applyFill="1"/>
    <xf numFmtId="3" fontId="55" fillId="28" borderId="0" xfId="199" applyNumberFormat="1" applyFont="1" applyFill="1"/>
    <xf numFmtId="3" fontId="40" fillId="22" borderId="0" xfId="199" applyNumberFormat="1" applyFont="1" applyFill="1"/>
    <xf numFmtId="3" fontId="48" fillId="22" borderId="0" xfId="199" applyNumberFormat="1" applyFont="1" applyFill="1"/>
    <xf numFmtId="0" fontId="55" fillId="28" borderId="0" xfId="82" applyFont="1" applyFill="1" applyBorder="1" applyAlignment="1">
      <alignment horizontal="left" vertical="center"/>
    </xf>
    <xf numFmtId="0" fontId="48" fillId="22" borderId="0" xfId="82" applyFont="1" applyFill="1" applyAlignment="1">
      <alignment horizontal="left" vertical="center"/>
    </xf>
    <xf numFmtId="1" fontId="58" fillId="28" borderId="16" xfId="199" applyNumberFormat="1" applyFont="1" applyFill="1" applyBorder="1" applyAlignment="1" applyProtection="1">
      <alignment wrapText="1"/>
    </xf>
    <xf numFmtId="1" fontId="40" fillId="28" borderId="15" xfId="199" applyNumberFormat="1" applyFont="1" applyFill="1" applyBorder="1" applyAlignment="1" applyProtection="1">
      <alignment wrapText="1"/>
    </xf>
    <xf numFmtId="0" fontId="54" fillId="28" borderId="0" xfId="199" applyFont="1" applyFill="1"/>
    <xf numFmtId="0" fontId="53" fillId="28" borderId="0" xfId="199" applyFont="1" applyFill="1"/>
    <xf numFmtId="0" fontId="49" fillId="0" borderId="0" xfId="0" applyFont="1" applyAlignment="1">
      <alignment vertical="center"/>
    </xf>
    <xf numFmtId="1" fontId="95" fillId="22" borderId="11" xfId="205" applyNumberFormat="1" applyFont="1" applyFill="1" applyBorder="1" applyAlignment="1">
      <alignment horizontal="left" vertical="center"/>
    </xf>
    <xf numFmtId="176" fontId="71" fillId="22" borderId="15" xfId="196" applyNumberFormat="1" applyFont="1" applyFill="1" applyBorder="1" applyAlignment="1">
      <alignment horizontal="left" indent="1"/>
    </xf>
    <xf numFmtId="0" fontId="47" fillId="22" borderId="0" xfId="208" applyFont="1" applyFill="1" applyBorder="1"/>
    <xf numFmtId="175" fontId="61" fillId="22" borderId="17" xfId="141" applyNumberFormat="1" applyFont="1" applyFill="1" applyBorder="1" applyAlignment="1">
      <alignment horizontal="right"/>
    </xf>
    <xf numFmtId="175" fontId="61" fillId="22" borderId="11" xfId="141" applyNumberFormat="1" applyFont="1" applyFill="1" applyBorder="1" applyAlignment="1">
      <alignment horizontal="right"/>
    </xf>
    <xf numFmtId="3" fontId="69" fillId="28" borderId="0" xfId="201" applyNumberFormat="1" applyFont="1" applyFill="1" applyBorder="1" applyAlignment="1">
      <alignment horizontal="center" vertical="center"/>
    </xf>
    <xf numFmtId="0" fontId="69" fillId="28" borderId="20" xfId="82" applyFont="1" applyFill="1" applyBorder="1" applyAlignment="1">
      <alignment horizontal="center" vertical="center" wrapText="1"/>
    </xf>
    <xf numFmtId="0" fontId="70" fillId="28" borderId="20" xfId="82" applyFont="1" applyFill="1" applyBorder="1" applyAlignment="1">
      <alignment horizontal="center" vertical="center" wrapText="1"/>
    </xf>
    <xf numFmtId="0" fontId="69" fillId="28" borderId="20" xfId="82" applyFont="1" applyFill="1" applyBorder="1" applyAlignment="1">
      <alignment horizontal="center" vertical="center"/>
    </xf>
    <xf numFmtId="0" fontId="40" fillId="22" borderId="21" xfId="203" applyFont="1" applyFill="1" applyBorder="1" applyAlignment="1">
      <alignment horizontal="center" vertical="center"/>
    </xf>
    <xf numFmtId="0" fontId="40" fillId="28" borderId="21" xfId="203" applyFont="1" applyFill="1" applyBorder="1" applyAlignment="1">
      <alignment horizontal="center" vertical="center"/>
    </xf>
    <xf numFmtId="0" fontId="40" fillId="22" borderId="25" xfId="203" applyFont="1" applyFill="1" applyBorder="1" applyAlignment="1">
      <alignment horizontal="center" vertical="center"/>
    </xf>
    <xf numFmtId="3" fontId="40" fillId="22" borderId="0" xfId="211" applyNumberFormat="1" applyFont="1" applyFill="1" applyBorder="1" applyAlignment="1">
      <alignment horizontal="center" vertical="center"/>
    </xf>
    <xf numFmtId="0" fontId="92" fillId="22" borderId="0" xfId="199" applyFont="1" applyFill="1" applyBorder="1"/>
    <xf numFmtId="3" fontId="92" fillId="22" borderId="0" xfId="199" applyNumberFormat="1" applyFont="1" applyFill="1" applyBorder="1"/>
    <xf numFmtId="0" fontId="92" fillId="22" borderId="14" xfId="199" applyFont="1" applyFill="1" applyBorder="1"/>
    <xf numFmtId="3" fontId="68" fillId="22" borderId="0" xfId="199" applyNumberFormat="1" applyFont="1" applyFill="1" applyBorder="1"/>
    <xf numFmtId="0" fontId="72" fillId="22" borderId="0" xfId="199" applyFont="1" applyFill="1" applyBorder="1"/>
    <xf numFmtId="0" fontId="70" fillId="28" borderId="0" xfId="199" applyFont="1" applyFill="1" applyBorder="1"/>
    <xf numFmtId="3" fontId="92" fillId="22" borderId="14" xfId="199" applyNumberFormat="1" applyFont="1" applyFill="1" applyBorder="1"/>
    <xf numFmtId="3" fontId="68" fillId="28" borderId="0" xfId="199" applyNumberFormat="1" applyFont="1" applyFill="1" applyBorder="1"/>
    <xf numFmtId="3" fontId="70" fillId="22" borderId="14" xfId="199" applyNumberFormat="1" applyFont="1" applyFill="1" applyBorder="1"/>
    <xf numFmtId="0" fontId="70" fillId="22" borderId="14" xfId="199" applyFont="1" applyFill="1" applyBorder="1"/>
    <xf numFmtId="3" fontId="81" fillId="22" borderId="0" xfId="199" applyNumberFormat="1" applyFont="1" applyFill="1" applyBorder="1"/>
    <xf numFmtId="0" fontId="81" fillId="22" borderId="0" xfId="199" applyFont="1" applyFill="1" applyBorder="1"/>
    <xf numFmtId="3" fontId="70" fillId="22" borderId="11" xfId="199" applyNumberFormat="1" applyFont="1" applyFill="1" applyBorder="1"/>
    <xf numFmtId="0" fontId="70" fillId="22" borderId="11" xfId="199" applyFont="1" applyFill="1" applyBorder="1"/>
    <xf numFmtId="1" fontId="40" fillId="22" borderId="0" xfId="0" applyNumberFormat="1" applyFont="1" applyFill="1" applyBorder="1"/>
    <xf numFmtId="49" fontId="40" fillId="22" borderId="0" xfId="204" applyNumberFormat="1" applyFont="1" applyFill="1" applyBorder="1" applyAlignment="1">
      <alignment vertical="center"/>
    </xf>
    <xf numFmtId="49" fontId="40" fillId="22" borderId="0" xfId="204" applyNumberFormat="1" applyFont="1" applyFill="1" applyBorder="1" applyAlignment="1">
      <alignment horizontal="center" vertical="center"/>
    </xf>
    <xf numFmtId="0" fontId="61" fillId="22" borderId="0" xfId="0" applyFont="1" applyFill="1" applyBorder="1"/>
    <xf numFmtId="0" fontId="40" fillId="22" borderId="11" xfId="0" applyFont="1" applyFill="1" applyBorder="1"/>
    <xf numFmtId="0" fontId="47" fillId="22" borderId="25" xfId="0" applyFont="1" applyFill="1" applyBorder="1" applyAlignment="1">
      <alignment horizontal="center"/>
    </xf>
    <xf numFmtId="3" fontId="61" fillId="22" borderId="15" xfId="0" applyNumberFormat="1" applyFont="1" applyFill="1" applyBorder="1"/>
    <xf numFmtId="3" fontId="61" fillId="22" borderId="0" xfId="0" applyNumberFormat="1" applyFont="1" applyFill="1" applyBorder="1"/>
    <xf numFmtId="1" fontId="82" fillId="22" borderId="14" xfId="199" applyNumberFormat="1" applyFont="1" applyFill="1" applyBorder="1" applyAlignment="1" applyProtection="1">
      <alignment horizontal="center" vertical="center" wrapText="1"/>
      <protection locked="0"/>
    </xf>
    <xf numFmtId="0" fontId="98" fillId="0" borderId="0" xfId="0" applyFont="1" applyAlignment="1">
      <alignment vertical="center"/>
    </xf>
    <xf numFmtId="0" fontId="40" fillId="0" borderId="0" xfId="0" applyFont="1" applyAlignment="1">
      <alignment vertical="center"/>
    </xf>
    <xf numFmtId="0" fontId="40" fillId="22" borderId="0" xfId="195" applyFont="1" applyFill="1"/>
    <xf numFmtId="3" fontId="70" fillId="28" borderId="0" xfId="199" applyNumberFormat="1" applyFont="1" applyFill="1" applyBorder="1"/>
    <xf numFmtId="3" fontId="72" fillId="22" borderId="0" xfId="199" applyNumberFormat="1" applyFont="1" applyFill="1" applyBorder="1"/>
    <xf numFmtId="3" fontId="69" fillId="22" borderId="0" xfId="199" applyNumberFormat="1" applyFont="1" applyFill="1" applyBorder="1"/>
    <xf numFmtId="0" fontId="48" fillId="28" borderId="0" xfId="82" applyFont="1" applyFill="1" applyBorder="1" applyAlignment="1">
      <alignment horizontal="centerContinuous"/>
    </xf>
    <xf numFmtId="0" fontId="55" fillId="28" borderId="0" xfId="82" applyFont="1" applyFill="1" applyBorder="1" applyAlignment="1">
      <alignment horizontal="centerContinuous"/>
    </xf>
    <xf numFmtId="0" fontId="49" fillId="28" borderId="0" xfId="82" applyFont="1" applyFill="1" applyBorder="1" applyAlignment="1">
      <alignment horizontal="centerContinuous"/>
    </xf>
    <xf numFmtId="0" fontId="52" fillId="28" borderId="0" xfId="82" applyFont="1" applyFill="1" applyBorder="1" applyAlignment="1">
      <alignment horizontal="centerContinuous"/>
    </xf>
    <xf numFmtId="0" fontId="48" fillId="28" borderId="0" xfId="0" applyFont="1" applyFill="1" applyBorder="1" applyAlignment="1">
      <alignment horizontal="left"/>
    </xf>
    <xf numFmtId="0" fontId="48" fillId="22" borderId="0" xfId="82" applyFont="1" applyFill="1" applyBorder="1" applyAlignment="1">
      <alignment horizontal="left" vertical="center"/>
    </xf>
    <xf numFmtId="0" fontId="47" fillId="22" borderId="20" xfId="203" applyFont="1" applyFill="1" applyBorder="1" applyAlignment="1">
      <alignment horizontal="center" vertical="center" wrapText="1"/>
    </xf>
    <xf numFmtId="3" fontId="47" fillId="22" borderId="14" xfId="82" applyNumberFormat="1" applyFont="1" applyFill="1" applyBorder="1" applyAlignment="1">
      <alignment horizontal="center" vertical="center"/>
    </xf>
    <xf numFmtId="168" fontId="55" fillId="22" borderId="0" xfId="211" applyNumberFormat="1" applyFont="1" applyFill="1" applyBorder="1" applyAlignment="1">
      <alignment horizontal="center" vertical="center"/>
    </xf>
    <xf numFmtId="168" fontId="55" fillId="28" borderId="0" xfId="211" applyNumberFormat="1" applyFont="1" applyFill="1" applyBorder="1" applyAlignment="1">
      <alignment horizontal="center" vertical="center" wrapText="1"/>
    </xf>
    <xf numFmtId="0" fontId="68" fillId="22" borderId="0" xfId="195" applyFont="1" applyFill="1"/>
    <xf numFmtId="1" fontId="68" fillId="22" borderId="0" xfId="0" applyNumberFormat="1" applyFont="1" applyFill="1" applyBorder="1" applyAlignment="1">
      <alignment horizontal="left"/>
    </xf>
    <xf numFmtId="3" fontId="40" fillId="22" borderId="17" xfId="82" applyNumberFormat="1" applyFont="1" applyFill="1" applyBorder="1" applyAlignment="1">
      <alignment horizontal="center" vertical="center"/>
    </xf>
    <xf numFmtId="0" fontId="47" fillId="28" borderId="20" xfId="196" applyFont="1" applyFill="1" applyBorder="1" applyAlignment="1">
      <alignment horizontal="left" vertical="center"/>
    </xf>
    <xf numFmtId="176" fontId="47" fillId="28" borderId="20" xfId="196" applyNumberFormat="1" applyFont="1" applyFill="1" applyBorder="1" applyAlignment="1">
      <alignment horizontal="left" indent="1"/>
    </xf>
    <xf numFmtId="0" fontId="40" fillId="22" borderId="15" xfId="208" applyFont="1" applyFill="1" applyBorder="1"/>
    <xf numFmtId="2" fontId="48" fillId="28" borderId="0" xfId="106" applyNumberFormat="1" applyFont="1" applyFill="1" applyBorder="1" applyAlignment="1" applyProtection="1">
      <alignment horizontal="left"/>
    </xf>
    <xf numFmtId="0" fontId="55" fillId="28" borderId="0" xfId="202" applyFont="1" applyFill="1" applyAlignment="1"/>
    <xf numFmtId="0" fontId="48" fillId="28" borderId="0" xfId="202" applyFont="1" applyFill="1" applyAlignment="1"/>
    <xf numFmtId="2" fontId="74" fillId="22" borderId="0" xfId="106" applyNumberFormat="1" applyFont="1" applyFill="1" applyBorder="1" applyAlignment="1" applyProtection="1">
      <alignment horizontal="left"/>
    </xf>
    <xf numFmtId="0" fontId="99" fillId="22" borderId="0" xfId="106" applyFont="1" applyFill="1" applyBorder="1" applyAlignment="1" applyProtection="1"/>
    <xf numFmtId="2" fontId="69" fillId="28" borderId="0" xfId="106" applyNumberFormat="1" applyFont="1" applyFill="1" applyBorder="1" applyAlignment="1" applyProtection="1">
      <alignment horizontal="left"/>
    </xf>
    <xf numFmtId="0" fontId="68" fillId="22" borderId="0" xfId="0" applyFont="1" applyFill="1"/>
    <xf numFmtId="2" fontId="40" fillId="22" borderId="0" xfId="0" applyNumberFormat="1" applyFont="1" applyFill="1"/>
    <xf numFmtId="0" fontId="47" fillId="22" borderId="0" xfId="0" applyFont="1" applyFill="1" applyAlignment="1"/>
    <xf numFmtId="0" fontId="57" fillId="22" borderId="0" xfId="0" applyFont="1" applyFill="1" applyAlignment="1"/>
    <xf numFmtId="2" fontId="47" fillId="22" borderId="0" xfId="0" applyNumberFormat="1" applyFont="1" applyFill="1"/>
    <xf numFmtId="0" fontId="47" fillId="22" borderId="20" xfId="0" applyFont="1" applyFill="1" applyBorder="1" applyAlignment="1">
      <alignment horizontal="justify" vertical="top" wrapText="1"/>
    </xf>
    <xf numFmtId="0" fontId="57" fillId="22" borderId="20" xfId="0" applyFont="1" applyFill="1" applyBorder="1" applyAlignment="1">
      <alignment horizontal="justify" vertical="top" wrapText="1"/>
    </xf>
    <xf numFmtId="0" fontId="47" fillId="22" borderId="20" xfId="0" applyFont="1" applyFill="1" applyBorder="1" applyAlignment="1">
      <alignment horizontal="center" wrapText="1"/>
    </xf>
    <xf numFmtId="0" fontId="47" fillId="22" borderId="20" xfId="0" applyFont="1" applyFill="1" applyBorder="1" applyAlignment="1">
      <alignment horizontal="left" wrapText="1"/>
    </xf>
    <xf numFmtId="0" fontId="57" fillId="22" borderId="20" xfId="0" applyFont="1" applyFill="1" applyBorder="1" applyAlignment="1">
      <alignment horizontal="left" wrapText="1"/>
    </xf>
    <xf numFmtId="0" fontId="47" fillId="22" borderId="19" xfId="0" applyFont="1" applyFill="1" applyBorder="1" applyAlignment="1"/>
    <xf numFmtId="0" fontId="47" fillId="22" borderId="14" xfId="0" applyFont="1" applyFill="1" applyBorder="1" applyAlignment="1"/>
    <xf numFmtId="2" fontId="47" fillId="22" borderId="14" xfId="0" applyNumberFormat="1" applyFont="1" applyFill="1" applyBorder="1"/>
    <xf numFmtId="0" fontId="47" fillId="22" borderId="14" xfId="0" applyFont="1" applyFill="1" applyBorder="1"/>
    <xf numFmtId="0" fontId="47" fillId="22" borderId="21" xfId="0" applyFont="1" applyFill="1" applyBorder="1" applyAlignment="1">
      <alignment horizontal="left" wrapText="1"/>
    </xf>
    <xf numFmtId="0" fontId="57" fillId="22" borderId="21" xfId="0" applyFont="1" applyFill="1" applyBorder="1" applyAlignment="1">
      <alignment horizontal="left" wrapText="1"/>
    </xf>
    <xf numFmtId="3" fontId="57" fillId="22" borderId="21" xfId="0" applyNumberFormat="1" applyFont="1" applyFill="1" applyBorder="1" applyAlignment="1">
      <alignment horizontal="left"/>
    </xf>
    <xf numFmtId="3" fontId="47" fillId="22" borderId="15" xfId="0" applyNumberFormat="1" applyFont="1" applyFill="1" applyBorder="1" applyAlignment="1">
      <alignment horizontal="right" wrapText="1"/>
    </xf>
    <xf numFmtId="3" fontId="47" fillId="22" borderId="0" xfId="0" applyNumberFormat="1" applyFont="1" applyFill="1" applyBorder="1" applyAlignment="1">
      <alignment horizontal="right" wrapText="1"/>
    </xf>
    <xf numFmtId="0" fontId="61" fillId="22" borderId="21" xfId="0" applyFont="1" applyFill="1" applyBorder="1" applyAlignment="1">
      <alignment horizontal="center" wrapText="1"/>
    </xf>
    <xf numFmtId="0" fontId="62" fillId="22" borderId="21" xfId="0" applyFont="1" applyFill="1" applyBorder="1" applyAlignment="1">
      <alignment horizontal="center" wrapText="1"/>
    </xf>
    <xf numFmtId="3" fontId="61" fillId="22" borderId="15" xfId="0" applyNumberFormat="1" applyFont="1" applyFill="1" applyBorder="1" applyAlignment="1">
      <alignment horizontal="right"/>
    </xf>
    <xf numFmtId="3" fontId="61" fillId="22" borderId="0" xfId="0" applyNumberFormat="1" applyFont="1" applyFill="1" applyBorder="1" applyAlignment="1">
      <alignment horizontal="right"/>
    </xf>
    <xf numFmtId="0" fontId="61" fillId="22" borderId="0" xfId="0" applyFont="1" applyFill="1" applyBorder="1" applyAlignment="1">
      <alignment horizontal="right"/>
    </xf>
    <xf numFmtId="0" fontId="62" fillId="22" borderId="21" xfId="0" applyFont="1" applyFill="1" applyBorder="1" applyAlignment="1">
      <alignment horizontal="left" wrapText="1"/>
    </xf>
    <xf numFmtId="0" fontId="57" fillId="22" borderId="21" xfId="0" applyFont="1" applyFill="1" applyBorder="1" applyAlignment="1">
      <alignment horizontal="left"/>
    </xf>
    <xf numFmtId="0" fontId="47" fillId="22" borderId="0" xfId="0" applyFont="1" applyFill="1" applyBorder="1" applyAlignment="1">
      <alignment horizontal="right"/>
    </xf>
    <xf numFmtId="0" fontId="94" fillId="22" borderId="21" xfId="0" applyFont="1" applyFill="1" applyBorder="1" applyAlignment="1">
      <alignment horizontal="center" wrapText="1"/>
    </xf>
    <xf numFmtId="0" fontId="65" fillId="22" borderId="0" xfId="0" applyFont="1" applyFill="1" applyBorder="1"/>
    <xf numFmtId="0" fontId="94" fillId="22" borderId="21" xfId="0" applyFont="1" applyFill="1" applyBorder="1" applyAlignment="1">
      <alignment horizontal="left" wrapText="1"/>
    </xf>
    <xf numFmtId="0" fontId="62" fillId="22" borderId="25" xfId="0" applyFont="1" applyFill="1" applyBorder="1" applyAlignment="1">
      <alignment horizontal="left" wrapText="1"/>
    </xf>
    <xf numFmtId="0" fontId="94" fillId="22" borderId="25" xfId="0" applyFont="1" applyFill="1" applyBorder="1" applyAlignment="1">
      <alignment horizontal="left" wrapText="1"/>
    </xf>
    <xf numFmtId="3" fontId="61" fillId="22" borderId="17" xfId="0" applyNumberFormat="1" applyFont="1" applyFill="1" applyBorder="1" applyAlignment="1">
      <alignment horizontal="right"/>
    </xf>
    <xf numFmtId="3" fontId="61" fillId="22" borderId="11" xfId="0" applyNumberFormat="1" applyFont="1" applyFill="1" applyBorder="1" applyAlignment="1">
      <alignment horizontal="right"/>
    </xf>
    <xf numFmtId="0" fontId="40" fillId="22" borderId="0" xfId="0" applyFont="1" applyFill="1" applyBorder="1" applyAlignment="1">
      <alignment wrapText="1"/>
    </xf>
    <xf numFmtId="2" fontId="68" fillId="22" borderId="0" xfId="0" applyNumberFormat="1" applyFont="1" applyFill="1"/>
    <xf numFmtId="0" fontId="68" fillId="22" borderId="0" xfId="0" applyFont="1" applyFill="1" applyBorder="1"/>
    <xf numFmtId="3" fontId="48" fillId="22" borderId="0" xfId="0" applyNumberFormat="1" applyFont="1" applyFill="1"/>
    <xf numFmtId="2" fontId="48" fillId="22" borderId="0" xfId="0" applyNumberFormat="1" applyFont="1" applyFill="1"/>
    <xf numFmtId="0" fontId="69" fillId="22" borderId="0" xfId="200" applyFont="1" applyFill="1" applyBorder="1"/>
    <xf numFmtId="0" fontId="69" fillId="22" borderId="0" xfId="200" applyFont="1" applyFill="1"/>
    <xf numFmtId="168" fontId="70" fillId="22" borderId="0" xfId="200" applyNumberFormat="1" applyFont="1" applyFill="1"/>
    <xf numFmtId="168" fontId="69" fillId="22" borderId="0" xfId="200" applyNumberFormat="1" applyFont="1" applyFill="1"/>
    <xf numFmtId="1" fontId="69" fillId="22" borderId="0" xfId="200" applyNumberFormat="1" applyFont="1" applyFill="1"/>
    <xf numFmtId="0" fontId="68" fillId="22" borderId="0" xfId="203" applyFont="1" applyFill="1" applyBorder="1"/>
    <xf numFmtId="0" fontId="69" fillId="22" borderId="0" xfId="203" applyFont="1" applyFill="1"/>
    <xf numFmtId="0" fontId="68" fillId="22" borderId="0" xfId="0" applyFont="1" applyFill="1" applyAlignment="1">
      <alignment horizontal="left"/>
    </xf>
    <xf numFmtId="0" fontId="68" fillId="28" borderId="0" xfId="203" applyFont="1" applyFill="1"/>
    <xf numFmtId="179" fontId="68" fillId="28" borderId="0" xfId="231" applyNumberFormat="1" applyFont="1" applyFill="1" applyBorder="1" applyAlignment="1"/>
    <xf numFmtId="0" fontId="69" fillId="28" borderId="20" xfId="232" applyFont="1" applyFill="1" applyBorder="1" applyAlignment="1">
      <alignment horizontal="center"/>
    </xf>
    <xf numFmtId="0" fontId="69" fillId="28" borderId="20" xfId="232" applyFont="1" applyFill="1" applyBorder="1" applyAlignment="1">
      <alignment horizontal="centerContinuous"/>
    </xf>
    <xf numFmtId="0" fontId="69" fillId="28" borderId="19" xfId="232" applyFont="1" applyFill="1" applyBorder="1" applyAlignment="1">
      <alignment horizontal="centerContinuous"/>
    </xf>
    <xf numFmtId="0" fontId="68" fillId="28" borderId="25" xfId="232" applyFont="1" applyFill="1" applyBorder="1" applyAlignment="1">
      <alignment horizontal="center"/>
    </xf>
    <xf numFmtId="0" fontId="69" fillId="22" borderId="0" xfId="0" applyFont="1" applyFill="1" applyBorder="1"/>
    <xf numFmtId="0" fontId="70" fillId="22" borderId="0" xfId="0" applyFont="1" applyFill="1" applyBorder="1"/>
    <xf numFmtId="3" fontId="49" fillId="22" borderId="0" xfId="0" applyNumberFormat="1" applyFont="1" applyFill="1" applyBorder="1"/>
    <xf numFmtId="0" fontId="55" fillId="22" borderId="0" xfId="0" applyFont="1" applyFill="1" applyBorder="1"/>
    <xf numFmtId="2" fontId="69" fillId="22" borderId="0" xfId="106" applyNumberFormat="1" applyFont="1" applyFill="1" applyBorder="1" applyAlignment="1" applyProtection="1">
      <alignment horizontal="left"/>
    </xf>
    <xf numFmtId="1" fontId="68" fillId="28" borderId="0" xfId="0" applyNumberFormat="1" applyFont="1" applyFill="1"/>
    <xf numFmtId="0" fontId="68" fillId="28" borderId="20" xfId="0" applyFont="1" applyFill="1" applyBorder="1"/>
    <xf numFmtId="0" fontId="68" fillId="28" borderId="14" xfId="0" applyFont="1" applyFill="1" applyBorder="1"/>
    <xf numFmtId="0" fontId="69" fillId="28" borderId="21" xfId="194" applyFont="1" applyFill="1" applyBorder="1" applyAlignment="1">
      <alignment horizontal="left" indent="2"/>
    </xf>
    <xf numFmtId="0" fontId="69" fillId="28" borderId="21" xfId="232" applyFont="1" applyFill="1" applyBorder="1" applyAlignment="1">
      <alignment horizontal="left" wrapText="1" indent="3"/>
    </xf>
    <xf numFmtId="0" fontId="68" fillId="28" borderId="21" xfId="232" applyFont="1" applyFill="1" applyBorder="1" applyAlignment="1">
      <alignment horizontal="left" indent="4"/>
    </xf>
    <xf numFmtId="0" fontId="68" fillId="28" borderId="21" xfId="232" applyFont="1" applyFill="1" applyBorder="1" applyAlignment="1">
      <alignment horizontal="left" indent="5"/>
    </xf>
    <xf numFmtId="179" fontId="70" fillId="28" borderId="21" xfId="231" applyNumberFormat="1" applyFont="1" applyFill="1" applyBorder="1" applyAlignment="1" applyProtection="1">
      <alignment horizontal="left"/>
    </xf>
    <xf numFmtId="0" fontId="69" fillId="28" borderId="21" xfId="232" applyFont="1" applyFill="1" applyBorder="1" applyAlignment="1">
      <alignment horizontal="left" wrapText="1" indent="4"/>
    </xf>
    <xf numFmtId="0" fontId="68" fillId="28" borderId="21" xfId="194" applyFont="1" applyFill="1" applyBorder="1" applyAlignment="1">
      <alignment horizontal="left" wrapText="1" indent="7"/>
    </xf>
    <xf numFmtId="180" fontId="68" fillId="28" borderId="0" xfId="0" applyNumberFormat="1" applyFont="1" applyFill="1" applyBorder="1"/>
    <xf numFmtId="0" fontId="68" fillId="28" borderId="21" xfId="232" applyFont="1" applyFill="1" applyBorder="1" applyAlignment="1">
      <alignment horizontal="left" wrapText="1" indent="4"/>
    </xf>
    <xf numFmtId="0" fontId="69" fillId="28" borderId="25" xfId="232" applyFont="1" applyFill="1" applyBorder="1" applyAlignment="1">
      <alignment horizontal="left" wrapText="1" indent="3"/>
    </xf>
    <xf numFmtId="1" fontId="68" fillId="28" borderId="11" xfId="0" applyNumberFormat="1" applyFont="1" applyFill="1" applyBorder="1"/>
    <xf numFmtId="0" fontId="102" fillId="28" borderId="15" xfId="194" applyFont="1" applyFill="1" applyBorder="1" applyAlignment="1">
      <alignment horizontal="left" indent="2"/>
    </xf>
    <xf numFmtId="0" fontId="102" fillId="28" borderId="15" xfId="232" applyFont="1" applyFill="1" applyBorder="1" applyAlignment="1">
      <alignment horizontal="left" wrapText="1" indent="3"/>
    </xf>
    <xf numFmtId="0" fontId="102" fillId="28" borderId="15" xfId="232" applyFont="1" applyFill="1" applyBorder="1" applyAlignment="1">
      <alignment horizontal="left" indent="3"/>
    </xf>
    <xf numFmtId="0" fontId="103" fillId="28" borderId="15" xfId="232" applyFont="1" applyFill="1" applyBorder="1" applyAlignment="1">
      <alignment horizontal="left" indent="4"/>
    </xf>
    <xf numFmtId="0" fontId="103" fillId="28" borderId="15" xfId="232" applyFont="1" applyFill="1" applyBorder="1" applyAlignment="1">
      <alignment horizontal="left" indent="5"/>
    </xf>
    <xf numFmtId="0" fontId="102" fillId="28" borderId="15" xfId="232" applyFont="1" applyFill="1" applyBorder="1" applyAlignment="1">
      <alignment horizontal="left" indent="4"/>
    </xf>
    <xf numFmtId="179" fontId="88" fillId="28" borderId="15" xfId="231" applyNumberFormat="1" applyFont="1" applyFill="1" applyBorder="1" applyAlignment="1" applyProtection="1">
      <alignment horizontal="left"/>
    </xf>
    <xf numFmtId="0" fontId="102" fillId="28" borderId="15" xfId="232" applyFont="1" applyFill="1" applyBorder="1" applyAlignment="1">
      <alignment horizontal="left" indent="6"/>
    </xf>
    <xf numFmtId="0" fontId="102" fillId="28" borderId="15" xfId="232" applyFont="1" applyFill="1" applyBorder="1" applyAlignment="1">
      <alignment horizontal="left" wrapText="1" indent="4"/>
    </xf>
    <xf numFmtId="0" fontId="103" fillId="28" borderId="15" xfId="194" applyFont="1" applyFill="1" applyBorder="1" applyAlignment="1">
      <alignment horizontal="left" wrapText="1" indent="7"/>
    </xf>
    <xf numFmtId="0" fontId="103" fillId="28" borderId="15" xfId="232" applyFont="1" applyFill="1" applyBorder="1" applyAlignment="1">
      <alignment horizontal="left" wrapText="1" indent="4"/>
    </xf>
    <xf numFmtId="0" fontId="102" fillId="28" borderId="17" xfId="232" applyFont="1" applyFill="1" applyBorder="1" applyAlignment="1">
      <alignment horizontal="left" wrapText="1" indent="3"/>
    </xf>
    <xf numFmtId="0" fontId="68" fillId="28" borderId="19" xfId="0" applyFont="1" applyFill="1" applyBorder="1"/>
    <xf numFmtId="0" fontId="68" fillId="28" borderId="15" xfId="0" applyFont="1" applyFill="1" applyBorder="1"/>
    <xf numFmtId="1" fontId="68" fillId="28" borderId="15" xfId="0" applyNumberFormat="1" applyFont="1" applyFill="1" applyBorder="1"/>
    <xf numFmtId="43" fontId="68" fillId="28" borderId="15" xfId="0" applyNumberFormat="1" applyFont="1" applyFill="1" applyBorder="1"/>
    <xf numFmtId="43" fontId="68" fillId="28" borderId="0" xfId="0" applyNumberFormat="1" applyFont="1" applyFill="1" applyBorder="1"/>
    <xf numFmtId="1" fontId="68" fillId="28" borderId="17" xfId="0" applyNumberFormat="1" applyFont="1" applyFill="1" applyBorder="1"/>
    <xf numFmtId="0" fontId="63" fillId="28" borderId="0" xfId="233" applyFont="1" applyFill="1" applyAlignment="1">
      <alignment horizontal="center"/>
    </xf>
    <xf numFmtId="1" fontId="74" fillId="28" borderId="0" xfId="0" applyNumberFormat="1" applyFont="1" applyFill="1"/>
    <xf numFmtId="0" fontId="101" fillId="28" borderId="0" xfId="233" applyFont="1" applyFill="1" applyBorder="1" applyAlignment="1">
      <alignment wrapText="1"/>
    </xf>
    <xf numFmtId="0" fontId="47" fillId="28" borderId="20" xfId="232" applyFont="1" applyFill="1" applyBorder="1" applyAlignment="1">
      <alignment horizontal="centerContinuous"/>
    </xf>
    <xf numFmtId="0" fontId="47" fillId="28" borderId="19" xfId="232" applyFont="1" applyFill="1" applyBorder="1" applyAlignment="1">
      <alignment horizontal="centerContinuous"/>
    </xf>
    <xf numFmtId="0" fontId="69" fillId="28" borderId="0" xfId="0" applyFont="1" applyFill="1"/>
    <xf numFmtId="0" fontId="72" fillId="28" borderId="0" xfId="0" applyFont="1" applyFill="1"/>
    <xf numFmtId="173" fontId="68" fillId="28" borderId="0" xfId="0" applyNumberFormat="1" applyFont="1" applyFill="1"/>
    <xf numFmtId="0" fontId="68" fillId="28" borderId="25" xfId="0" applyFont="1" applyFill="1" applyBorder="1"/>
    <xf numFmtId="0" fontId="70" fillId="28" borderId="0" xfId="0" applyFont="1" applyFill="1"/>
    <xf numFmtId="1" fontId="69" fillId="28" borderId="14" xfId="0" applyNumberFormat="1" applyFont="1" applyFill="1" applyBorder="1" applyAlignment="1"/>
    <xf numFmtId="1" fontId="69" fillId="28" borderId="0" xfId="0" applyNumberFormat="1" applyFont="1" applyFill="1" applyBorder="1" applyAlignment="1"/>
    <xf numFmtId="0" fontId="69" fillId="28" borderId="20" xfId="0" applyFont="1" applyFill="1" applyBorder="1"/>
    <xf numFmtId="0" fontId="68" fillId="28" borderId="21" xfId="0" applyFont="1" applyFill="1" applyBorder="1"/>
    <xf numFmtId="0" fontId="69" fillId="28" borderId="21" xfId="0" applyFont="1" applyFill="1" applyBorder="1"/>
    <xf numFmtId="0" fontId="68" fillId="28" borderId="21" xfId="0" applyFont="1" applyFill="1" applyBorder="1" applyAlignment="1">
      <alignment wrapText="1"/>
    </xf>
    <xf numFmtId="0" fontId="102" fillId="28" borderId="19" xfId="0" applyFont="1" applyFill="1" applyBorder="1"/>
    <xf numFmtId="0" fontId="103" fillId="28" borderId="15" xfId="0" applyFont="1" applyFill="1" applyBorder="1"/>
    <xf numFmtId="0" fontId="102" fillId="28" borderId="15" xfId="0" applyFont="1" applyFill="1" applyBorder="1"/>
    <xf numFmtId="0" fontId="103" fillId="28" borderId="17" xfId="0" applyFont="1" applyFill="1" applyBorder="1"/>
    <xf numFmtId="0" fontId="69" fillId="28" borderId="0" xfId="233" applyFont="1" applyFill="1" applyAlignment="1">
      <alignment horizontal="left" vertical="top"/>
    </xf>
    <xf numFmtId="0" fontId="68" fillId="28" borderId="0" xfId="233" applyFont="1" applyFill="1" applyAlignment="1">
      <alignment horizontal="center"/>
    </xf>
    <xf numFmtId="0" fontId="70" fillId="28" borderId="0" xfId="233" applyFont="1" applyFill="1" applyBorder="1" applyAlignment="1">
      <alignment wrapText="1"/>
    </xf>
    <xf numFmtId="0" fontId="69" fillId="28" borderId="0" xfId="0" applyFont="1" applyFill="1" applyAlignment="1"/>
    <xf numFmtId="0" fontId="68" fillId="28" borderId="0" xfId="233" applyFont="1" applyFill="1" applyBorder="1" applyAlignment="1">
      <alignment horizontal="center" wrapText="1"/>
    </xf>
    <xf numFmtId="0" fontId="68" fillId="28" borderId="0" xfId="0" applyFont="1" applyFill="1" applyBorder="1" applyAlignment="1">
      <alignment horizontal="right" wrapText="1"/>
    </xf>
    <xf numFmtId="0" fontId="69" fillId="28" borderId="21" xfId="232" applyFont="1" applyFill="1" applyBorder="1" applyAlignment="1">
      <alignment horizontal="centerContinuous"/>
    </xf>
    <xf numFmtId="0" fontId="69" fillId="28" borderId="15" xfId="232" applyFont="1" applyFill="1" applyBorder="1" applyAlignment="1">
      <alignment horizontal="left"/>
    </xf>
    <xf numFmtId="0" fontId="69" fillId="28" borderId="20" xfId="0" applyFont="1" applyFill="1" applyBorder="1" applyAlignment="1"/>
    <xf numFmtId="0" fontId="69" fillId="28" borderId="21" xfId="0" applyFont="1" applyFill="1" applyBorder="1" applyAlignment="1"/>
    <xf numFmtId="0" fontId="102" fillId="28" borderId="19" xfId="0" applyFont="1" applyFill="1" applyBorder="1" applyAlignment="1"/>
    <xf numFmtId="0" fontId="102" fillId="28" borderId="15" xfId="0" applyFont="1" applyFill="1" applyBorder="1" applyAlignment="1"/>
    <xf numFmtId="0" fontId="48" fillId="28" borderId="0" xfId="206" applyFont="1" applyFill="1" applyAlignment="1">
      <alignment horizontal="left"/>
    </xf>
    <xf numFmtId="0" fontId="48" fillId="28" borderId="0" xfId="202" applyFont="1" applyFill="1"/>
    <xf numFmtId="0" fontId="48" fillId="28" borderId="0" xfId="0" applyFont="1" applyFill="1" applyAlignment="1">
      <alignment horizontal="left"/>
    </xf>
    <xf numFmtId="2" fontId="48" fillId="22" borderId="0" xfId="106" applyNumberFormat="1" applyFont="1" applyFill="1" applyBorder="1" applyAlignment="1" applyProtection="1">
      <alignment horizontal="left"/>
    </xf>
    <xf numFmtId="0" fontId="48" fillId="22" borderId="0" xfId="82" applyFont="1" applyFill="1" applyBorder="1"/>
    <xf numFmtId="0" fontId="49" fillId="28" borderId="0" xfId="0" applyFont="1" applyFill="1"/>
    <xf numFmtId="0" fontId="52" fillId="28" borderId="0" xfId="0" applyFont="1" applyFill="1"/>
    <xf numFmtId="0" fontId="70" fillId="28" borderId="21" xfId="0" applyFont="1" applyFill="1" applyBorder="1" applyAlignment="1"/>
    <xf numFmtId="0" fontId="88" fillId="28" borderId="15" xfId="0" applyFont="1" applyFill="1" applyBorder="1" applyAlignment="1"/>
    <xf numFmtId="0" fontId="88" fillId="28" borderId="15" xfId="0" applyFont="1" applyFill="1" applyBorder="1"/>
    <xf numFmtId="0" fontId="70" fillId="28" borderId="21" xfId="0" applyFont="1" applyFill="1" applyBorder="1"/>
    <xf numFmtId="0" fontId="49" fillId="28" borderId="0" xfId="0" applyFont="1" applyFill="1" applyAlignment="1"/>
    <xf numFmtId="2" fontId="99" fillId="22" borderId="0" xfId="106" applyNumberFormat="1" applyFont="1" applyFill="1" applyBorder="1" applyAlignment="1" applyProtection="1">
      <alignment horizontal="left"/>
    </xf>
    <xf numFmtId="1" fontId="69" fillId="28" borderId="0" xfId="0" applyNumberFormat="1" applyFont="1" applyFill="1" applyBorder="1"/>
    <xf numFmtId="1" fontId="69" fillId="28" borderId="15" xfId="0" applyNumberFormat="1" applyFont="1" applyFill="1" applyBorder="1"/>
    <xf numFmtId="0" fontId="68" fillId="28" borderId="0" xfId="195" applyFont="1" applyFill="1"/>
    <xf numFmtId="3" fontId="68" fillId="22" borderId="0" xfId="0" applyNumberFormat="1" applyFont="1" applyFill="1"/>
    <xf numFmtId="0" fontId="48" fillId="0" borderId="0" xfId="0" applyFont="1" applyAlignment="1">
      <alignment vertical="center"/>
    </xf>
    <xf numFmtId="0" fontId="73" fillId="0" borderId="0" xfId="106" applyFont="1" applyFill="1" applyAlignment="1" applyProtection="1">
      <alignment horizontal="left"/>
    </xf>
    <xf numFmtId="1" fontId="47" fillId="22" borderId="19" xfId="0" applyNumberFormat="1" applyFont="1" applyFill="1" applyBorder="1" applyAlignment="1">
      <alignment horizontal="center" vertical="center"/>
    </xf>
    <xf numFmtId="1" fontId="47" fillId="22" borderId="14" xfId="0" applyNumberFormat="1" applyFont="1" applyFill="1" applyBorder="1" applyAlignment="1">
      <alignment horizontal="center" vertical="center"/>
    </xf>
    <xf numFmtId="0" fontId="47" fillId="28" borderId="20" xfId="197" applyFont="1" applyFill="1" applyBorder="1" applyAlignment="1">
      <alignment horizontal="center" vertical="center"/>
    </xf>
    <xf numFmtId="0" fontId="47" fillId="28" borderId="24" xfId="200" applyFont="1" applyFill="1" applyBorder="1" applyAlignment="1">
      <alignment horizontal="center" vertical="center"/>
    </xf>
    <xf numFmtId="0" fontId="47" fillId="0" borderId="21" xfId="197" applyFont="1" applyFill="1" applyBorder="1" applyAlignment="1">
      <alignment horizontal="center" vertical="center"/>
    </xf>
    <xf numFmtId="0" fontId="47" fillId="0" borderId="21" xfId="192" applyFont="1" applyFill="1" applyBorder="1" applyAlignment="1">
      <alignment horizontal="center" vertical="center"/>
    </xf>
    <xf numFmtId="0" fontId="69" fillId="0" borderId="21" xfId="192" applyFont="1" applyFill="1" applyBorder="1" applyAlignment="1">
      <alignment horizontal="center" vertical="center"/>
    </xf>
    <xf numFmtId="0" fontId="68" fillId="28" borderId="0" xfId="82" applyFont="1" applyFill="1" applyBorder="1" applyAlignment="1">
      <alignment horizontal="centerContinuous"/>
    </xf>
    <xf numFmtId="0" fontId="70" fillId="28" borderId="0" xfId="82" applyFont="1" applyFill="1" applyBorder="1" applyAlignment="1">
      <alignment horizontal="centerContinuous"/>
    </xf>
    <xf numFmtId="1" fontId="95" fillId="22" borderId="0" xfId="210" applyNumberFormat="1" applyFont="1" applyFill="1" applyBorder="1" applyAlignment="1">
      <alignment horizontal="left" vertical="center"/>
    </xf>
    <xf numFmtId="0" fontId="69" fillId="22" borderId="20" xfId="82" applyFont="1" applyFill="1" applyBorder="1" applyAlignment="1">
      <alignment horizontal="center" vertical="center"/>
    </xf>
    <xf numFmtId="1" fontId="102" fillId="28" borderId="14" xfId="0" applyNumberFormat="1" applyFont="1" applyFill="1" applyBorder="1"/>
    <xf numFmtId="0" fontId="88" fillId="22" borderId="15" xfId="0" applyFont="1" applyFill="1" applyBorder="1" applyAlignment="1">
      <alignment horizontal="left" wrapText="1"/>
    </xf>
    <xf numFmtId="1" fontId="102" fillId="28" borderId="0" xfId="199" applyNumberFormat="1" applyFont="1" applyFill="1" applyBorder="1" applyAlignment="1" applyProtection="1">
      <alignment wrapText="1"/>
    </xf>
    <xf numFmtId="0" fontId="88" fillId="28" borderId="0" xfId="0" applyFont="1" applyFill="1" applyBorder="1"/>
    <xf numFmtId="0" fontId="103" fillId="28" borderId="0" xfId="0" applyFont="1" applyFill="1" applyBorder="1"/>
    <xf numFmtId="0" fontId="103" fillId="28" borderId="11" xfId="0" applyFont="1" applyFill="1" applyBorder="1"/>
    <xf numFmtId="0" fontId="47" fillId="28" borderId="21" xfId="232" applyFont="1" applyFill="1" applyBorder="1" applyAlignment="1">
      <alignment horizontal="centerContinuous"/>
    </xf>
    <xf numFmtId="0" fontId="47" fillId="28" borderId="15" xfId="232" applyFont="1" applyFill="1" applyBorder="1" applyAlignment="1">
      <alignment horizontal="left"/>
    </xf>
    <xf numFmtId="0" fontId="47" fillId="28" borderId="21" xfId="232" applyFont="1" applyFill="1" applyBorder="1" applyAlignment="1">
      <alignment horizontal="left"/>
    </xf>
    <xf numFmtId="0" fontId="90" fillId="0" borderId="15" xfId="194" applyFont="1" applyFill="1" applyBorder="1" applyAlignment="1">
      <alignment horizontal="left" indent="2"/>
    </xf>
    <xf numFmtId="0" fontId="90" fillId="28" borderId="15" xfId="232" applyFont="1" applyFill="1" applyBorder="1" applyAlignment="1">
      <alignment horizontal="left" wrapText="1" indent="3"/>
    </xf>
    <xf numFmtId="0" fontId="90" fillId="28" borderId="15" xfId="232" applyFont="1" applyFill="1" applyBorder="1" applyAlignment="1">
      <alignment horizontal="left" indent="3"/>
    </xf>
    <xf numFmtId="0" fontId="71" fillId="28" borderId="15" xfId="232" applyFont="1" applyFill="1" applyBorder="1" applyAlignment="1">
      <alignment horizontal="left" indent="4"/>
    </xf>
    <xf numFmtId="0" fontId="71" fillId="28" borderId="15" xfId="232" applyFont="1" applyFill="1" applyBorder="1" applyAlignment="1">
      <alignment horizontal="left" indent="5"/>
    </xf>
    <xf numFmtId="0" fontId="90" fillId="28" borderId="15" xfId="232" applyFont="1" applyFill="1" applyBorder="1" applyAlignment="1">
      <alignment horizontal="left" indent="4"/>
    </xf>
    <xf numFmtId="179" fontId="89" fillId="28" borderId="15" xfId="231" applyNumberFormat="1" applyFont="1" applyFill="1" applyBorder="1" applyAlignment="1" applyProtection="1">
      <alignment horizontal="left"/>
    </xf>
    <xf numFmtId="0" fontId="90" fillId="28" borderId="15" xfId="232" applyFont="1" applyFill="1" applyBorder="1" applyAlignment="1">
      <alignment horizontal="left" indent="6"/>
    </xf>
    <xf numFmtId="0" fontId="90" fillId="28" borderId="15" xfId="232" applyFont="1" applyFill="1" applyBorder="1" applyAlignment="1">
      <alignment horizontal="left" wrapText="1" indent="4"/>
    </xf>
    <xf numFmtId="0" fontId="71" fillId="0" borderId="15" xfId="194" applyFont="1" applyFill="1" applyBorder="1" applyAlignment="1">
      <alignment horizontal="left" wrapText="1" indent="7"/>
    </xf>
    <xf numFmtId="0" fontId="71" fillId="28" borderId="15" xfId="194" applyFont="1" applyFill="1" applyBorder="1" applyAlignment="1">
      <alignment horizontal="left" wrapText="1" indent="7"/>
    </xf>
    <xf numFmtId="0" fontId="90" fillId="0" borderId="15" xfId="232" applyFont="1" applyFill="1" applyBorder="1" applyAlignment="1">
      <alignment horizontal="left" indent="3"/>
    </xf>
    <xf numFmtId="0" fontId="90" fillId="0" borderId="15" xfId="232" applyFont="1" applyFill="1" applyBorder="1" applyAlignment="1">
      <alignment horizontal="left" wrapText="1" indent="3"/>
    </xf>
    <xf numFmtId="0" fontId="71" fillId="0" borderId="15" xfId="232" applyFont="1" applyFill="1" applyBorder="1" applyAlignment="1">
      <alignment horizontal="left" wrapText="1" indent="4"/>
    </xf>
    <xf numFmtId="0" fontId="71" fillId="28" borderId="15" xfId="232" applyFont="1" applyFill="1" applyBorder="1" applyAlignment="1">
      <alignment horizontal="left" wrapText="1" indent="4"/>
    </xf>
    <xf numFmtId="0" fontId="71" fillId="0" borderId="15" xfId="232" applyFont="1" applyFill="1" applyBorder="1" applyAlignment="1">
      <alignment horizontal="left" indent="4"/>
    </xf>
    <xf numFmtId="0" fontId="90" fillId="0" borderId="15" xfId="232" applyFont="1" applyFill="1" applyBorder="1" applyAlignment="1">
      <alignment horizontal="left" wrapText="1" indent="4"/>
    </xf>
    <xf numFmtId="0" fontId="90" fillId="28" borderId="17" xfId="232" applyFont="1" applyFill="1" applyBorder="1" applyAlignment="1">
      <alignment horizontal="left" wrapText="1" indent="4"/>
    </xf>
    <xf numFmtId="0" fontId="69" fillId="28" borderId="21" xfId="232" applyFont="1" applyFill="1" applyBorder="1" applyAlignment="1">
      <alignment horizontal="left"/>
    </xf>
    <xf numFmtId="0" fontId="40" fillId="28" borderId="0" xfId="208" applyFont="1" applyFill="1" applyBorder="1"/>
    <xf numFmtId="0" fontId="61" fillId="28" borderId="0" xfId="208" applyFont="1" applyFill="1" applyBorder="1"/>
    <xf numFmtId="3" fontId="40" fillId="28" borderId="0" xfId="0" applyNumberFormat="1" applyFont="1" applyFill="1" applyBorder="1" applyAlignment="1">
      <alignment horizontal="right"/>
    </xf>
    <xf numFmtId="3" fontId="40" fillId="28" borderId="11" xfId="0" applyNumberFormat="1" applyFont="1" applyFill="1" applyBorder="1" applyAlignment="1">
      <alignment horizontal="right"/>
    </xf>
    <xf numFmtId="1" fontId="68" fillId="28" borderId="25" xfId="209" applyNumberFormat="1" applyFont="1" applyFill="1" applyBorder="1" applyAlignment="1">
      <alignment horizontal="center" vertical="center"/>
    </xf>
    <xf numFmtId="1" fontId="68" fillId="28" borderId="25" xfId="0" applyNumberFormat="1" applyFont="1" applyFill="1" applyBorder="1" applyAlignment="1">
      <alignment vertical="center"/>
    </xf>
    <xf numFmtId="3" fontId="68" fillId="28" borderId="17" xfId="82" applyNumberFormat="1" applyFont="1" applyFill="1" applyBorder="1" applyAlignment="1">
      <alignment horizontal="center" vertical="center"/>
    </xf>
    <xf numFmtId="168" fontId="70" fillId="28" borderId="11" xfId="82" applyNumberFormat="1" applyFont="1" applyFill="1" applyBorder="1" applyAlignment="1">
      <alignment horizontal="center" vertical="center" wrapText="1"/>
    </xf>
    <xf numFmtId="3" fontId="68" fillId="28" borderId="11" xfId="82" applyNumberFormat="1" applyFont="1" applyFill="1" applyBorder="1" applyAlignment="1">
      <alignment horizontal="center" vertical="center"/>
    </xf>
    <xf numFmtId="0" fontId="57" fillId="22" borderId="14" xfId="82" applyFont="1" applyFill="1" applyBorder="1" applyAlignment="1">
      <alignment horizontal="center" vertical="center" wrapText="1"/>
    </xf>
    <xf numFmtId="0" fontId="47" fillId="22" borderId="14" xfId="203" applyFont="1" applyFill="1" applyBorder="1" applyAlignment="1">
      <alignment horizontal="center" vertical="center"/>
    </xf>
    <xf numFmtId="3" fontId="47" fillId="28" borderId="14" xfId="82" applyNumberFormat="1" applyFont="1" applyFill="1" applyBorder="1" applyAlignment="1">
      <alignment horizontal="center" vertical="center"/>
    </xf>
    <xf numFmtId="3" fontId="40" fillId="28" borderId="11" xfId="82" applyNumberFormat="1" applyFont="1" applyFill="1" applyBorder="1" applyAlignment="1">
      <alignment horizontal="center" vertical="center"/>
    </xf>
    <xf numFmtId="0" fontId="69" fillId="28" borderId="0" xfId="141" applyFont="1" applyFill="1" applyBorder="1" applyAlignment="1">
      <alignment horizontal="center" vertical="center" wrapText="1"/>
    </xf>
    <xf numFmtId="0" fontId="49" fillId="28" borderId="0" xfId="141" applyFont="1" applyFill="1" applyBorder="1" applyAlignment="1">
      <alignment horizontal="center" vertical="center" wrapText="1"/>
    </xf>
    <xf numFmtId="3" fontId="49" fillId="22" borderId="0" xfId="201" applyNumberFormat="1" applyFont="1" applyFill="1" applyBorder="1" applyAlignment="1">
      <alignment horizontal="right" vertical="center"/>
    </xf>
    <xf numFmtId="3" fontId="48" fillId="22" borderId="0" xfId="201" applyNumberFormat="1" applyFont="1" applyFill="1" applyBorder="1" applyAlignment="1">
      <alignment horizontal="right" vertical="center"/>
    </xf>
    <xf numFmtId="3" fontId="55" fillId="22" borderId="0" xfId="201" applyNumberFormat="1" applyFont="1" applyFill="1" applyBorder="1" applyAlignment="1">
      <alignment horizontal="right" vertical="center"/>
    </xf>
    <xf numFmtId="0" fontId="48" fillId="22" borderId="0" xfId="208" applyFont="1" applyFill="1" applyBorder="1"/>
    <xf numFmtId="168" fontId="55" fillId="22" borderId="0" xfId="208" applyNumberFormat="1" applyFont="1" applyFill="1" applyBorder="1"/>
    <xf numFmtId="177" fontId="55" fillId="22" borderId="0" xfId="197" applyNumberFormat="1" applyFont="1" applyFill="1" applyBorder="1" applyAlignment="1">
      <alignment horizontal="right"/>
    </xf>
    <xf numFmtId="175" fontId="55" fillId="22" borderId="0" xfId="141" applyNumberFormat="1" applyFont="1" applyFill="1" applyBorder="1" applyAlignment="1">
      <alignment horizontal="right"/>
    </xf>
    <xf numFmtId="3" fontId="49" fillId="22" borderId="0" xfId="208" applyNumberFormat="1" applyFont="1" applyFill="1" applyBorder="1"/>
    <xf numFmtId="3" fontId="48" fillId="22" borderId="0" xfId="208" applyNumberFormat="1" applyFont="1" applyFill="1" applyBorder="1"/>
    <xf numFmtId="3" fontId="55" fillId="22" borderId="0" xfId="208" applyNumberFormat="1" applyFont="1" applyFill="1" applyBorder="1"/>
    <xf numFmtId="3" fontId="49" fillId="28" borderId="0" xfId="201" applyNumberFormat="1" applyFont="1" applyFill="1" applyBorder="1" applyAlignment="1">
      <alignment horizontal="right" vertical="center"/>
    </xf>
    <xf numFmtId="3" fontId="48" fillId="28" borderId="0" xfId="201" applyNumberFormat="1" applyFont="1" applyFill="1" applyBorder="1" applyAlignment="1">
      <alignment horizontal="right" vertical="center"/>
    </xf>
    <xf numFmtId="3" fontId="55" fillId="28" borderId="0" xfId="201" applyNumberFormat="1" applyFont="1" applyFill="1" applyBorder="1" applyAlignment="1">
      <alignment horizontal="right" vertical="center"/>
    </xf>
    <xf numFmtId="0" fontId="55" fillId="22" borderId="0" xfId="208" applyFont="1" applyFill="1" applyBorder="1"/>
    <xf numFmtId="3" fontId="55" fillId="28" borderId="0" xfId="208" applyNumberFormat="1" applyFont="1" applyFill="1" applyBorder="1"/>
    <xf numFmtId="168" fontId="55" fillId="22" borderId="0" xfId="208" applyNumberFormat="1" applyFont="1" applyFill="1" applyBorder="1" applyAlignment="1">
      <alignment horizontal="right"/>
    </xf>
    <xf numFmtId="0" fontId="49" fillId="22" borderId="0" xfId="208" applyFont="1" applyFill="1" applyBorder="1"/>
    <xf numFmtId="3" fontId="69" fillId="28" borderId="0" xfId="200" applyNumberFormat="1" applyFont="1" applyFill="1"/>
    <xf numFmtId="3" fontId="47" fillId="28" borderId="13" xfId="204" applyNumberFormat="1" applyFont="1" applyFill="1" applyBorder="1" applyAlignment="1">
      <alignment horizontal="center" vertical="center"/>
    </xf>
    <xf numFmtId="168" fontId="61" fillId="28" borderId="16" xfId="204" applyNumberFormat="1" applyFont="1" applyFill="1" applyBorder="1" applyAlignment="1">
      <alignment horizontal="center" vertical="center"/>
    </xf>
    <xf numFmtId="168" fontId="79" fillId="28" borderId="15" xfId="204" applyNumberFormat="1" applyFont="1" applyFill="1" applyBorder="1" applyAlignment="1">
      <alignment horizontal="center" vertical="center"/>
    </xf>
    <xf numFmtId="168" fontId="47" fillId="28" borderId="16" xfId="204" applyNumberFormat="1" applyFont="1" applyFill="1" applyBorder="1" applyAlignment="1">
      <alignment horizontal="center" vertical="center"/>
    </xf>
    <xf numFmtId="3" fontId="47" fillId="28" borderId="16" xfId="204" applyNumberFormat="1" applyFont="1" applyFill="1" applyBorder="1" applyAlignment="1">
      <alignment horizontal="center" vertical="center"/>
    </xf>
    <xf numFmtId="168" fontId="61" fillId="28" borderId="18" xfId="204" applyNumberFormat="1" applyFont="1" applyFill="1" applyBorder="1" applyAlignment="1">
      <alignment horizontal="center" vertical="center"/>
    </xf>
    <xf numFmtId="3" fontId="47" fillId="28" borderId="14" xfId="201" applyNumberFormat="1" applyFont="1" applyFill="1" applyBorder="1" applyAlignment="1">
      <alignment horizontal="center" vertical="center"/>
    </xf>
    <xf numFmtId="0" fontId="57" fillId="22" borderId="19" xfId="82" applyFont="1" applyFill="1" applyBorder="1" applyAlignment="1">
      <alignment horizontal="center" vertical="center" wrapText="1"/>
    </xf>
    <xf numFmtId="1" fontId="58" fillId="22" borderId="15" xfId="210" applyNumberFormat="1" applyFont="1" applyFill="1" applyBorder="1" applyAlignment="1">
      <alignment horizontal="left" vertical="center"/>
    </xf>
    <xf numFmtId="0" fontId="40" fillId="22" borderId="15" xfId="203" applyFont="1" applyFill="1" applyBorder="1"/>
    <xf numFmtId="1" fontId="58" fillId="22" borderId="17" xfId="210" applyNumberFormat="1" applyFont="1" applyFill="1" applyBorder="1" applyAlignment="1">
      <alignment horizontal="left" vertical="center"/>
    </xf>
    <xf numFmtId="1" fontId="58" fillId="22" borderId="11" xfId="210" applyNumberFormat="1" applyFont="1" applyFill="1" applyBorder="1" applyAlignment="1">
      <alignment horizontal="left" vertical="center"/>
    </xf>
    <xf numFmtId="3" fontId="61" fillId="22" borderId="11" xfId="0" applyNumberFormat="1" applyFont="1" applyFill="1" applyBorder="1"/>
    <xf numFmtId="1" fontId="47" fillId="22" borderId="20" xfId="209" applyNumberFormat="1" applyFont="1" applyFill="1" applyBorder="1" applyAlignment="1">
      <alignment horizontal="left" vertical="center"/>
    </xf>
    <xf numFmtId="1" fontId="40" fillId="22" borderId="21" xfId="209" applyNumberFormat="1" applyFont="1" applyFill="1" applyBorder="1" applyAlignment="1">
      <alignment horizontal="left" vertical="center"/>
    </xf>
    <xf numFmtId="1" fontId="40" fillId="22" borderId="21" xfId="209" applyNumberFormat="1" applyFont="1" applyFill="1" applyBorder="1" applyAlignment="1">
      <alignment horizontal="left" vertical="center" wrapText="1"/>
    </xf>
    <xf numFmtId="1" fontId="68" fillId="22" borderId="21" xfId="209" applyNumberFormat="1" applyFont="1" applyFill="1" applyBorder="1" applyAlignment="1">
      <alignment horizontal="left" vertical="center"/>
    </xf>
    <xf numFmtId="1" fontId="68" fillId="22" borderId="21" xfId="209" applyNumberFormat="1" applyFont="1" applyFill="1" applyBorder="1" applyAlignment="1">
      <alignment horizontal="left" vertical="center" wrapText="1"/>
    </xf>
    <xf numFmtId="1" fontId="68" fillId="22" borderId="25" xfId="209" applyNumberFormat="1" applyFont="1" applyFill="1" applyBorder="1" applyAlignment="1">
      <alignment horizontal="left" vertical="center"/>
    </xf>
    <xf numFmtId="0" fontId="47" fillId="22" borderId="11" xfId="0" applyFont="1" applyFill="1" applyBorder="1" applyAlignment="1">
      <alignment horizontal="center"/>
    </xf>
    <xf numFmtId="0" fontId="86" fillId="22" borderId="0" xfId="199" applyFont="1" applyFill="1" applyBorder="1"/>
    <xf numFmtId="0" fontId="48" fillId="22" borderId="0" xfId="199" applyFont="1" applyFill="1" applyBorder="1"/>
    <xf numFmtId="0" fontId="55" fillId="28" borderId="0" xfId="199" applyFont="1" applyFill="1" applyBorder="1"/>
    <xf numFmtId="0" fontId="48" fillId="28" borderId="0" xfId="199" applyFont="1" applyFill="1" applyBorder="1"/>
    <xf numFmtId="0" fontId="54" fillId="22" borderId="0" xfId="199" applyFont="1" applyFill="1" applyBorder="1"/>
    <xf numFmtId="3" fontId="81" fillId="22" borderId="14" xfId="199" applyNumberFormat="1" applyFont="1" applyFill="1" applyBorder="1"/>
    <xf numFmtId="0" fontId="81" fillId="22" borderId="14" xfId="199" applyFont="1" applyFill="1" applyBorder="1"/>
    <xf numFmtId="0" fontId="40" fillId="28" borderId="0" xfId="0" applyFont="1" applyFill="1" applyBorder="1" applyAlignment="1">
      <alignment horizontal="left" wrapText="1"/>
    </xf>
    <xf numFmtId="1" fontId="55" fillId="28" borderId="0" xfId="204" applyNumberFormat="1" applyFont="1" applyFill="1" applyAlignment="1">
      <alignment wrapText="1"/>
    </xf>
    <xf numFmtId="0" fontId="55" fillId="28" borderId="0" xfId="200" applyFont="1" applyFill="1"/>
    <xf numFmtId="0" fontId="48" fillId="28" borderId="0" xfId="200" applyFont="1" applyFill="1"/>
    <xf numFmtId="1" fontId="49" fillId="28" borderId="0" xfId="204" applyNumberFormat="1" applyFont="1" applyFill="1"/>
    <xf numFmtId="0" fontId="48" fillId="28" borderId="0" xfId="208" applyFont="1" applyFill="1" applyBorder="1"/>
    <xf numFmtId="3" fontId="49" fillId="28" borderId="0" xfId="200" applyNumberFormat="1" applyFont="1" applyFill="1" applyBorder="1"/>
    <xf numFmtId="168" fontId="49" fillId="28" borderId="0" xfId="200" applyNumberFormat="1" applyFont="1" applyFill="1" applyBorder="1"/>
    <xf numFmtId="1" fontId="49" fillId="22" borderId="0" xfId="204" applyNumberFormat="1" applyFont="1" applyFill="1" applyBorder="1"/>
    <xf numFmtId="0" fontId="48" fillId="22" borderId="0" xfId="206" applyFont="1" applyFill="1" applyBorder="1" applyAlignment="1">
      <alignment horizontal="left"/>
    </xf>
    <xf numFmtId="0" fontId="48" fillId="22" borderId="0" xfId="204" applyFont="1" applyFill="1" applyBorder="1"/>
    <xf numFmtId="0" fontId="54" fillId="22" borderId="0" xfId="204" applyFont="1" applyFill="1"/>
    <xf numFmtId="3" fontId="49" fillId="22" borderId="0" xfId="204" applyNumberFormat="1" applyFont="1" applyFill="1" applyBorder="1"/>
    <xf numFmtId="1" fontId="55" fillId="22" borderId="0" xfId="204" applyNumberFormat="1" applyFont="1" applyFill="1" applyBorder="1" applyAlignment="1">
      <alignment wrapText="1"/>
    </xf>
    <xf numFmtId="0" fontId="55" fillId="22" borderId="0" xfId="200" applyFont="1" applyFill="1" applyBorder="1"/>
    <xf numFmtId="168" fontId="55" fillId="22" borderId="0" xfId="200" applyNumberFormat="1" applyFont="1" applyFill="1"/>
    <xf numFmtId="168" fontId="49" fillId="22" borderId="0" xfId="200" applyNumberFormat="1" applyFont="1" applyFill="1"/>
    <xf numFmtId="1" fontId="49" fillId="22" borderId="0" xfId="200" applyNumberFormat="1" applyFont="1" applyFill="1"/>
    <xf numFmtId="0" fontId="49" fillId="28" borderId="0" xfId="82" applyFont="1" applyFill="1" applyBorder="1" applyAlignment="1">
      <alignment horizontal="right"/>
    </xf>
    <xf numFmtId="0" fontId="48" fillId="28" borderId="0" xfId="82" applyFont="1" applyFill="1" applyBorder="1" applyAlignment="1">
      <alignment horizontal="left" vertical="center"/>
    </xf>
    <xf numFmtId="0" fontId="48" fillId="28" borderId="0" xfId="82" applyFont="1" applyFill="1" applyBorder="1" applyAlignment="1">
      <alignment horizontal="right"/>
    </xf>
    <xf numFmtId="0" fontId="49" fillId="28" borderId="0" xfId="82" applyFont="1" applyFill="1" applyBorder="1" applyAlignment="1">
      <alignment horizontal="centerContinuous" vertical="center" wrapText="1"/>
    </xf>
    <xf numFmtId="0" fontId="49" fillId="28" borderId="0" xfId="82" applyFont="1" applyFill="1" applyBorder="1" applyAlignment="1">
      <alignment horizontal="centerContinuous" vertical="center"/>
    </xf>
    <xf numFmtId="0" fontId="49" fillId="28" borderId="0" xfId="82" applyFont="1" applyFill="1" applyBorder="1" applyAlignment="1">
      <alignment horizontal="center" vertical="center" wrapText="1"/>
    </xf>
    <xf numFmtId="0" fontId="55" fillId="28" borderId="0" xfId="82" applyFont="1" applyFill="1" applyBorder="1" applyAlignment="1">
      <alignment horizontal="center" vertical="center" wrapText="1"/>
    </xf>
    <xf numFmtId="0" fontId="49" fillId="28" borderId="0" xfId="82" applyFont="1" applyFill="1" applyBorder="1" applyAlignment="1">
      <alignment horizontal="center" vertical="center"/>
    </xf>
    <xf numFmtId="0" fontId="48" fillId="28" borderId="0" xfId="82" applyFont="1" applyFill="1" applyBorder="1" applyAlignment="1">
      <alignment horizontal="center" vertical="center"/>
    </xf>
    <xf numFmtId="0" fontId="49" fillId="22" borderId="0" xfId="203" applyFont="1" applyFill="1" applyBorder="1"/>
    <xf numFmtId="0" fontId="55" fillId="22" borderId="0" xfId="202" applyFont="1" applyFill="1" applyBorder="1" applyAlignment="1">
      <alignment horizontal="center" vertical="center" wrapText="1"/>
    </xf>
    <xf numFmtId="0" fontId="48" fillId="28" borderId="0" xfId="203" applyFont="1" applyFill="1" applyBorder="1"/>
    <xf numFmtId="173" fontId="48" fillId="22" borderId="0" xfId="210" applyNumberFormat="1" applyFont="1" applyFill="1"/>
    <xf numFmtId="0" fontId="55" fillId="28" borderId="0" xfId="203" applyFont="1" applyFill="1"/>
    <xf numFmtId="0" fontId="55" fillId="22" borderId="0" xfId="192" applyFont="1" applyFill="1" applyBorder="1" applyAlignment="1">
      <alignment horizontal="center" vertical="center" wrapText="1"/>
    </xf>
    <xf numFmtId="2" fontId="49" fillId="28" borderId="0" xfId="106" applyNumberFormat="1" applyFont="1" applyFill="1" applyBorder="1" applyAlignment="1" applyProtection="1">
      <alignment horizontal="left"/>
    </xf>
    <xf numFmtId="0" fontId="49" fillId="28" borderId="0" xfId="106" applyFont="1" applyFill="1" applyBorder="1" applyAlignment="1" applyProtection="1"/>
    <xf numFmtId="0" fontId="73" fillId="22" borderId="0" xfId="204" applyFont="1" applyFill="1"/>
    <xf numFmtId="0" fontId="47" fillId="28" borderId="0" xfId="208" applyFont="1" applyFill="1" applyBorder="1"/>
    <xf numFmtId="0" fontId="74" fillId="28" borderId="0" xfId="0" applyFont="1" applyFill="1"/>
    <xf numFmtId="0" fontId="47" fillId="22" borderId="20" xfId="204" applyFont="1" applyFill="1" applyBorder="1" applyAlignment="1">
      <alignment horizontal="left" vertical="center"/>
    </xf>
    <xf numFmtId="0" fontId="59" fillId="22" borderId="20" xfId="204" applyFont="1" applyFill="1" applyBorder="1" applyAlignment="1">
      <alignment horizontal="left" vertical="center" wrapText="1"/>
    </xf>
    <xf numFmtId="0" fontId="61" fillId="22" borderId="21" xfId="204" applyFont="1" applyFill="1" applyBorder="1" applyAlignment="1">
      <alignment horizontal="left" vertical="center" wrapText="1"/>
    </xf>
    <xf numFmtId="0" fontId="61" fillId="22" borderId="21" xfId="204" applyFont="1" applyFill="1" applyBorder="1" applyAlignment="1">
      <alignment vertical="center" wrapText="1"/>
    </xf>
    <xf numFmtId="0" fontId="59" fillId="22" borderId="21" xfId="204" applyFont="1" applyFill="1" applyBorder="1" applyAlignment="1">
      <alignment horizontal="left" vertical="center" wrapText="1"/>
    </xf>
    <xf numFmtId="0" fontId="47" fillId="22" borderId="25" xfId="204" applyFont="1" applyFill="1" applyBorder="1"/>
    <xf numFmtId="0" fontId="40" fillId="22" borderId="0" xfId="204" applyFont="1" applyFill="1" applyBorder="1" applyAlignment="1">
      <alignment vertical="center"/>
    </xf>
    <xf numFmtId="0" fontId="61" fillId="22" borderId="0" xfId="204" applyFont="1" applyFill="1" applyBorder="1" applyAlignment="1">
      <alignment vertical="center"/>
    </xf>
    <xf numFmtId="0" fontId="47" fillId="22" borderId="0" xfId="204" applyFont="1" applyFill="1" applyBorder="1" applyAlignment="1">
      <alignment vertical="center"/>
    </xf>
    <xf numFmtId="3" fontId="47" fillId="22" borderId="0" xfId="0" applyNumberFormat="1" applyFont="1" applyFill="1"/>
    <xf numFmtId="1" fontId="47" fillId="22" borderId="14" xfId="0" applyNumberFormat="1" applyFont="1" applyFill="1" applyBorder="1" applyAlignment="1">
      <alignment horizontal="center" vertical="center"/>
    </xf>
    <xf numFmtId="0" fontId="47" fillId="28" borderId="24" xfId="192" applyFont="1" applyFill="1" applyBorder="1" applyAlignment="1">
      <alignment horizontal="center" vertical="center"/>
    </xf>
    <xf numFmtId="0" fontId="69" fillId="28" borderId="0" xfId="200" applyFont="1" applyFill="1" applyBorder="1"/>
    <xf numFmtId="3" fontId="69" fillId="28" borderId="0" xfId="200" applyNumberFormat="1" applyFont="1" applyFill="1" applyBorder="1"/>
    <xf numFmtId="168" fontId="70" fillId="28" borderId="0" xfId="200" applyNumberFormat="1" applyFont="1" applyFill="1" applyBorder="1"/>
    <xf numFmtId="168" fontId="69" fillId="28" borderId="0" xfId="200" applyNumberFormat="1" applyFont="1" applyFill="1" applyBorder="1"/>
    <xf numFmtId="1" fontId="69" fillId="28" borderId="0" xfId="200" applyNumberFormat="1" applyFont="1" applyFill="1" applyBorder="1"/>
    <xf numFmtId="168" fontId="70" fillId="22" borderId="0" xfId="200" applyNumberFormat="1" applyFont="1" applyFill="1" applyBorder="1"/>
    <xf numFmtId="168" fontId="69" fillId="22" borderId="0" xfId="200" applyNumberFormat="1" applyFont="1" applyFill="1" applyBorder="1"/>
    <xf numFmtId="1" fontId="69" fillId="22" borderId="0" xfId="200" applyNumberFormat="1" applyFont="1" applyFill="1" applyBorder="1"/>
    <xf numFmtId="0" fontId="47" fillId="22" borderId="0" xfId="200" applyFont="1" applyFill="1" applyBorder="1" applyAlignment="1">
      <alignment horizontal="center" vertical="center"/>
    </xf>
    <xf numFmtId="0" fontId="47" fillId="28" borderId="0" xfId="192" applyFont="1" applyFill="1" applyBorder="1" applyAlignment="1">
      <alignment horizontal="center" vertical="center"/>
    </xf>
    <xf numFmtId="3" fontId="47" fillId="28" borderId="0" xfId="201" applyNumberFormat="1" applyFont="1" applyFill="1" applyBorder="1" applyAlignment="1">
      <alignment horizontal="center" vertical="center"/>
    </xf>
    <xf numFmtId="0" fontId="70" fillId="28" borderId="0" xfId="82" applyFont="1" applyFill="1" applyBorder="1"/>
    <xf numFmtId="178" fontId="69" fillId="28" borderId="14" xfId="0" applyNumberFormat="1" applyFont="1" applyFill="1" applyBorder="1" applyAlignment="1">
      <alignment horizontal="center" vertical="center"/>
    </xf>
    <xf numFmtId="0" fontId="93" fillId="28" borderId="11" xfId="82" applyFont="1" applyFill="1" applyBorder="1"/>
    <xf numFmtId="1" fontId="68" fillId="28" borderId="11" xfId="82" applyNumberFormat="1" applyFont="1" applyFill="1" applyBorder="1" applyAlignment="1">
      <alignment horizontal="center" vertical="center"/>
    </xf>
    <xf numFmtId="0" fontId="68" fillId="28" borderId="19" xfId="82" applyFont="1" applyFill="1" applyBorder="1" applyAlignment="1">
      <alignment horizontal="center" vertical="center"/>
    </xf>
    <xf numFmtId="1" fontId="68" fillId="28" borderId="14" xfId="82" applyNumberFormat="1" applyFont="1" applyFill="1" applyBorder="1" applyAlignment="1">
      <alignment horizontal="center" vertical="center"/>
    </xf>
    <xf numFmtId="0" fontId="68" fillId="28" borderId="0" xfId="82" applyFont="1" applyFill="1" applyBorder="1" applyAlignment="1">
      <alignment horizontal="center" vertical="center"/>
    </xf>
    <xf numFmtId="0" fontId="68" fillId="28" borderId="0" xfId="212" applyFont="1" applyFill="1" applyBorder="1"/>
    <xf numFmtId="169" fontId="68" fillId="28" borderId="0" xfId="194" applyNumberFormat="1" applyFont="1" applyFill="1" applyBorder="1" applyAlignment="1" applyProtection="1"/>
    <xf numFmtId="3" fontId="47" fillId="28" borderId="0" xfId="82" applyNumberFormat="1" applyFont="1" applyFill="1" applyBorder="1" applyAlignment="1">
      <alignment horizontal="center" vertical="center"/>
    </xf>
    <xf numFmtId="0" fontId="57" fillId="22" borderId="13" xfId="82" applyFont="1" applyFill="1" applyBorder="1" applyAlignment="1">
      <alignment horizontal="center" vertical="center"/>
    </xf>
    <xf numFmtId="1" fontId="58" fillId="22" borderId="15" xfId="205" applyNumberFormat="1" applyFont="1" applyFill="1" applyBorder="1" applyAlignment="1">
      <alignment horizontal="left" vertical="center"/>
    </xf>
    <xf numFmtId="1" fontId="58" fillId="28" borderId="15" xfId="205" applyNumberFormat="1" applyFont="1" applyFill="1" applyBorder="1" applyAlignment="1">
      <alignment horizontal="left" vertical="center"/>
    </xf>
    <xf numFmtId="1" fontId="58" fillId="22" borderId="17" xfId="205" applyNumberFormat="1" applyFont="1" applyFill="1" applyBorder="1" applyAlignment="1">
      <alignment horizontal="left" vertical="center"/>
    </xf>
    <xf numFmtId="1" fontId="40" fillId="28" borderId="21" xfId="209" applyNumberFormat="1" applyFont="1" applyFill="1" applyBorder="1" applyAlignment="1">
      <alignment horizontal="left" vertical="center" wrapText="1"/>
    </xf>
    <xf numFmtId="1" fontId="68" fillId="28" borderId="21" xfId="209" applyNumberFormat="1" applyFont="1" applyFill="1" applyBorder="1" applyAlignment="1">
      <alignment horizontal="left" vertical="center"/>
    </xf>
    <xf numFmtId="1" fontId="40" fillId="28" borderId="21" xfId="209" applyNumberFormat="1" applyFont="1" applyFill="1" applyBorder="1" applyAlignment="1">
      <alignment horizontal="left" vertical="center"/>
    </xf>
    <xf numFmtId="0" fontId="40" fillId="28" borderId="0" xfId="203" applyFont="1" applyFill="1" applyBorder="1"/>
    <xf numFmtId="0" fontId="47" fillId="22" borderId="24" xfId="203" applyFont="1" applyFill="1" applyBorder="1" applyAlignment="1">
      <alignment horizontal="center" vertical="center" wrapText="1"/>
    </xf>
    <xf numFmtId="0" fontId="47" fillId="22" borderId="19" xfId="203" applyFont="1" applyFill="1" applyBorder="1" applyAlignment="1">
      <alignment horizontal="center" vertical="center" wrapText="1"/>
    </xf>
    <xf numFmtId="0" fontId="47" fillId="22" borderId="0" xfId="203" applyFont="1" applyFill="1" applyBorder="1" applyAlignment="1">
      <alignment horizontal="center" vertical="center" wrapText="1"/>
    </xf>
    <xf numFmtId="1" fontId="58" fillId="22" borderId="16" xfId="210" applyNumberFormat="1" applyFont="1" applyFill="1" applyBorder="1" applyAlignment="1">
      <alignment horizontal="left" vertical="center"/>
    </xf>
    <xf numFmtId="1" fontId="58" fillId="22" borderId="18" xfId="210" applyNumberFormat="1" applyFont="1" applyFill="1" applyBorder="1" applyAlignment="1">
      <alignment horizontal="left" vertical="center"/>
    </xf>
    <xf numFmtId="0" fontId="68" fillId="28" borderId="11" xfId="0" applyFont="1" applyFill="1" applyBorder="1"/>
    <xf numFmtId="0" fontId="69" fillId="28" borderId="19" xfId="0" applyFont="1" applyFill="1" applyBorder="1" applyAlignment="1">
      <alignment horizontal="center"/>
    </xf>
    <xf numFmtId="0" fontId="74" fillId="28" borderId="0" xfId="0" applyFont="1" applyFill="1" applyBorder="1"/>
    <xf numFmtId="0" fontId="104" fillId="28" borderId="16" xfId="194" applyFont="1" applyFill="1" applyBorder="1" applyAlignment="1">
      <alignment horizontal="left" indent="2"/>
    </xf>
    <xf numFmtId="0" fontId="104" fillId="28" borderId="16" xfId="232" applyFont="1" applyFill="1" applyBorder="1" applyAlignment="1">
      <alignment horizontal="left" wrapText="1" indent="3"/>
    </xf>
    <xf numFmtId="0" fontId="104" fillId="28" borderId="16" xfId="232" applyFont="1" applyFill="1" applyBorder="1" applyAlignment="1">
      <alignment horizontal="left" indent="3"/>
    </xf>
    <xf numFmtId="0" fontId="93" fillId="28" borderId="16" xfId="232" applyFont="1" applyFill="1" applyBorder="1" applyAlignment="1">
      <alignment horizontal="left" indent="4"/>
    </xf>
    <xf numFmtId="0" fontId="93" fillId="28" borderId="16" xfId="232" applyFont="1" applyFill="1" applyBorder="1" applyAlignment="1">
      <alignment horizontal="left" indent="5"/>
    </xf>
    <xf numFmtId="0" fontId="104" fillId="28" borderId="16" xfId="232" applyFont="1" applyFill="1" applyBorder="1" applyAlignment="1">
      <alignment horizontal="left" indent="4"/>
    </xf>
    <xf numFmtId="179" fontId="94" fillId="28" borderId="16" xfId="231" applyNumberFormat="1" applyFont="1" applyFill="1" applyBorder="1" applyAlignment="1" applyProtection="1">
      <alignment horizontal="left"/>
    </xf>
    <xf numFmtId="0" fontId="104" fillId="28" borderId="16" xfId="232" applyFont="1" applyFill="1" applyBorder="1" applyAlignment="1">
      <alignment horizontal="left" indent="6"/>
    </xf>
    <xf numFmtId="0" fontId="104" fillId="28" borderId="16" xfId="232" applyFont="1" applyFill="1" applyBorder="1" applyAlignment="1">
      <alignment horizontal="left" wrapText="1" indent="4"/>
    </xf>
    <xf numFmtId="0" fontId="93" fillId="28" borderId="16" xfId="194" applyFont="1" applyFill="1" applyBorder="1" applyAlignment="1">
      <alignment horizontal="left" wrapText="1" indent="7"/>
    </xf>
    <xf numFmtId="0" fontId="93" fillId="28" borderId="16" xfId="232" applyFont="1" applyFill="1" applyBorder="1" applyAlignment="1">
      <alignment horizontal="left" wrapText="1" indent="4"/>
    </xf>
    <xf numFmtId="0" fontId="104" fillId="28" borderId="18" xfId="232" applyFont="1" applyFill="1" applyBorder="1" applyAlignment="1">
      <alignment horizontal="left" wrapText="1" indent="3"/>
    </xf>
    <xf numFmtId="0" fontId="72" fillId="28" borderId="0" xfId="0" applyFont="1" applyFill="1" applyBorder="1"/>
    <xf numFmtId="0" fontId="69" fillId="28" borderId="14" xfId="0" applyFont="1" applyFill="1" applyBorder="1"/>
    <xf numFmtId="1" fontId="68" fillId="28" borderId="0" xfId="0" applyNumberFormat="1" applyFont="1" applyFill="1" applyBorder="1" applyAlignment="1">
      <alignment horizontal="right"/>
    </xf>
    <xf numFmtId="1" fontId="68" fillId="28" borderId="11" xfId="0" applyNumberFormat="1" applyFont="1" applyFill="1" applyBorder="1" applyAlignment="1">
      <alignment horizontal="right"/>
    </xf>
    <xf numFmtId="1" fontId="68" fillId="28" borderId="0" xfId="0" applyNumberFormat="1" applyFont="1" applyFill="1" applyAlignment="1">
      <alignment horizontal="center"/>
    </xf>
    <xf numFmtId="0" fontId="88" fillId="22" borderId="0" xfId="0" applyFont="1" applyFill="1" applyBorder="1" applyAlignment="1">
      <alignment wrapText="1"/>
    </xf>
    <xf numFmtId="1" fontId="71" fillId="22" borderId="15" xfId="210" applyNumberFormat="1" applyFont="1" applyFill="1" applyBorder="1" applyAlignment="1">
      <alignment horizontal="left" vertical="center"/>
    </xf>
    <xf numFmtId="0" fontId="69" fillId="28" borderId="15" xfId="0" applyFont="1" applyFill="1" applyBorder="1" applyAlignment="1">
      <alignment horizontal="center"/>
    </xf>
    <xf numFmtId="0" fontId="69" fillId="28" borderId="0" xfId="0" applyFont="1" applyFill="1" applyBorder="1" applyAlignment="1"/>
    <xf numFmtId="0" fontId="69" fillId="28" borderId="14" xfId="0" applyFont="1" applyFill="1" applyBorder="1" applyAlignment="1"/>
    <xf numFmtId="1" fontId="75" fillId="22" borderId="24" xfId="199" applyNumberFormat="1" applyFont="1" applyFill="1" applyBorder="1" applyAlignment="1" applyProtection="1">
      <alignment horizontal="center" vertical="center"/>
      <protection locked="0"/>
    </xf>
    <xf numFmtId="1" fontId="75" fillId="22" borderId="3" xfId="199" applyNumberFormat="1" applyFont="1" applyFill="1" applyBorder="1" applyAlignment="1" applyProtection="1">
      <alignment horizontal="center" vertical="center" wrapText="1"/>
      <protection locked="0"/>
    </xf>
    <xf numFmtId="1" fontId="82" fillId="22" borderId="22" xfId="199" applyNumberFormat="1" applyFont="1" applyFill="1" applyBorder="1" applyAlignment="1" applyProtection="1">
      <alignment horizontal="center" vertical="center" wrapText="1"/>
      <protection locked="0"/>
    </xf>
    <xf numFmtId="0" fontId="74" fillId="22" borderId="0" xfId="208" applyFont="1" applyFill="1" applyBorder="1"/>
    <xf numFmtId="0" fontId="47" fillId="22" borderId="19" xfId="0" applyFont="1" applyFill="1" applyBorder="1" applyAlignment="1">
      <alignment horizontal="center" wrapText="1"/>
    </xf>
    <xf numFmtId="1" fontId="68" fillId="22" borderId="0" xfId="0" applyNumberFormat="1" applyFont="1" applyFill="1" applyBorder="1"/>
    <xf numFmtId="1" fontId="70" fillId="22" borderId="0" xfId="0" applyNumberFormat="1" applyFont="1" applyFill="1" applyBorder="1"/>
    <xf numFmtId="3" fontId="61" fillId="22" borderId="11" xfId="208" applyNumberFormat="1" applyFont="1" applyFill="1" applyBorder="1"/>
    <xf numFmtId="3" fontId="61" fillId="28" borderId="11" xfId="201" applyNumberFormat="1" applyFont="1" applyFill="1" applyBorder="1" applyAlignment="1">
      <alignment horizontal="right" vertical="center"/>
    </xf>
    <xf numFmtId="0" fontId="55" fillId="22" borderId="11" xfId="199" applyFont="1" applyFill="1" applyBorder="1"/>
    <xf numFmtId="0" fontId="61" fillId="22" borderId="11" xfId="199" applyFont="1" applyFill="1" applyBorder="1"/>
    <xf numFmtId="0" fontId="86" fillId="22" borderId="11" xfId="199" applyFont="1" applyFill="1" applyBorder="1"/>
    <xf numFmtId="0" fontId="85" fillId="22" borderId="11" xfId="199" applyFont="1" applyFill="1" applyBorder="1"/>
    <xf numFmtId="3" fontId="59" fillId="22" borderId="11" xfId="199" applyNumberFormat="1" applyFont="1" applyFill="1" applyBorder="1" applyAlignment="1" applyProtection="1">
      <alignment wrapText="1"/>
    </xf>
    <xf numFmtId="0" fontId="105" fillId="28" borderId="0" xfId="0" applyFont="1" applyFill="1" applyAlignment="1">
      <alignment vertical="center" wrapText="1"/>
    </xf>
    <xf numFmtId="0" fontId="63" fillId="28" borderId="0" xfId="0" applyFont="1" applyFill="1" applyAlignment="1">
      <alignment vertical="center" wrapText="1"/>
    </xf>
    <xf numFmtId="0" fontId="74" fillId="22" borderId="0" xfId="204" applyFont="1" applyFill="1"/>
    <xf numFmtId="0" fontId="73" fillId="22" borderId="0" xfId="0" applyFont="1" applyFill="1" applyBorder="1"/>
    <xf numFmtId="0" fontId="40" fillId="28" borderId="0" xfId="207" applyFont="1" applyFill="1" applyBorder="1"/>
    <xf numFmtId="0" fontId="106" fillId="28" borderId="0" xfId="0" applyFont="1" applyFill="1"/>
    <xf numFmtId="0" fontId="106" fillId="28" borderId="0" xfId="0" applyFont="1" applyFill="1" applyAlignment="1">
      <alignment vertical="center"/>
    </xf>
    <xf numFmtId="0" fontId="74" fillId="28" borderId="0" xfId="82" applyFont="1" applyFill="1" applyBorder="1"/>
    <xf numFmtId="0" fontId="40" fillId="0" borderId="0" xfId="208" applyFont="1" applyFill="1"/>
    <xf numFmtId="0" fontId="73" fillId="22" borderId="0" xfId="208" applyFont="1" applyFill="1"/>
    <xf numFmtId="0" fontId="68" fillId="22" borderId="0" xfId="106" applyFont="1" applyFill="1" applyBorder="1" applyAlignment="1" applyProtection="1">
      <alignment wrapText="1"/>
    </xf>
    <xf numFmtId="2" fontId="68" fillId="22" borderId="0" xfId="106" applyNumberFormat="1" applyFont="1" applyFill="1" applyBorder="1" applyAlignment="1" applyProtection="1">
      <alignment horizontal="left"/>
    </xf>
    <xf numFmtId="0" fontId="49" fillId="0" borderId="0" xfId="0" applyFont="1" applyFill="1"/>
    <xf numFmtId="0" fontId="49" fillId="28" borderId="0" xfId="106" applyFont="1" applyFill="1" applyBorder="1" applyAlignment="1" applyProtection="1">
      <alignment horizontal="left"/>
    </xf>
    <xf numFmtId="1" fontId="47" fillId="22" borderId="0" xfId="0" applyNumberFormat="1" applyFont="1" applyFill="1" applyBorder="1"/>
    <xf numFmtId="3" fontId="47" fillId="22" borderId="17" xfId="0" applyNumberFormat="1" applyFont="1" applyFill="1" applyBorder="1"/>
    <xf numFmtId="0" fontId="48" fillId="28" borderId="0" xfId="0" applyFont="1" applyFill="1" applyBorder="1" applyAlignment="1">
      <alignment horizontal="left" wrapText="1"/>
    </xf>
    <xf numFmtId="0" fontId="107" fillId="28" borderId="0" xfId="0" applyFont="1" applyFill="1" applyBorder="1" applyAlignment="1">
      <alignment vertical="center"/>
    </xf>
    <xf numFmtId="0" fontId="68" fillId="28" borderId="0" xfId="0" applyFont="1" applyFill="1" applyBorder="1" applyAlignment="1"/>
    <xf numFmtId="0" fontId="69" fillId="28" borderId="0" xfId="0" applyFont="1" applyFill="1" applyBorder="1" applyAlignment="1">
      <alignment vertical="center"/>
    </xf>
    <xf numFmtId="0" fontId="49" fillId="28" borderId="0" xfId="0" applyFont="1" applyFill="1" applyBorder="1" applyAlignment="1">
      <alignment vertical="center"/>
    </xf>
    <xf numFmtId="0" fontId="48" fillId="28" borderId="0" xfId="0" applyFont="1" applyFill="1" applyBorder="1" applyAlignment="1">
      <alignment wrapText="1"/>
    </xf>
    <xf numFmtId="0" fontId="68" fillId="0" borderId="0" xfId="0" applyFont="1"/>
    <xf numFmtId="2" fontId="40" fillId="22" borderId="0" xfId="0" applyNumberFormat="1" applyFont="1" applyFill="1" applyBorder="1"/>
    <xf numFmtId="0" fontId="68" fillId="28" borderId="0" xfId="0" applyFont="1" applyFill="1" applyBorder="1" applyAlignment="1">
      <alignment horizontal="left"/>
    </xf>
    <xf numFmtId="0" fontId="61" fillId="28" borderId="0" xfId="0" applyFont="1" applyFill="1"/>
    <xf numFmtId="0" fontId="61" fillId="28" borderId="0" xfId="0" applyFont="1" applyFill="1" applyAlignment="1"/>
    <xf numFmtId="0" fontId="40" fillId="28" borderId="0" xfId="0" applyFont="1" applyFill="1" applyAlignment="1">
      <alignment vertical="center"/>
    </xf>
    <xf numFmtId="2" fontId="48" fillId="28" borderId="0" xfId="0" applyNumberFormat="1" applyFont="1" applyFill="1"/>
    <xf numFmtId="0" fontId="25" fillId="28" borderId="0" xfId="199" applyFont="1" applyFill="1"/>
    <xf numFmtId="0" fontId="25" fillId="28" borderId="0" xfId="199" applyFont="1" applyFill="1" applyAlignment="1"/>
    <xf numFmtId="0" fontId="78" fillId="28" borderId="0" xfId="199" applyFont="1" applyFill="1" applyAlignment="1"/>
    <xf numFmtId="0" fontId="25" fillId="28" borderId="0" xfId="199" applyFont="1" applyFill="1" applyAlignment="1">
      <alignment horizontal="right"/>
    </xf>
    <xf numFmtId="0" fontId="78" fillId="28" borderId="0" xfId="199" applyFont="1" applyFill="1" applyAlignment="1">
      <alignment horizontal="right"/>
    </xf>
    <xf numFmtId="0" fontId="78" fillId="28" borderId="0" xfId="199" applyFont="1" applyFill="1"/>
    <xf numFmtId="0" fontId="68" fillId="28" borderId="0" xfId="0" applyFont="1" applyFill="1" applyBorder="1" applyAlignment="1">
      <alignment vertical="center"/>
    </xf>
    <xf numFmtId="0" fontId="61" fillId="28" borderId="0" xfId="199" applyFont="1" applyFill="1" applyBorder="1"/>
    <xf numFmtId="3" fontId="61" fillId="28" borderId="0" xfId="199" applyNumberFormat="1" applyFont="1" applyFill="1" applyBorder="1"/>
    <xf numFmtId="3" fontId="55" fillId="28" borderId="0" xfId="199" applyNumberFormat="1" applyFont="1" applyFill="1" applyBorder="1"/>
    <xf numFmtId="0" fontId="63" fillId="28" borderId="0" xfId="0" applyFont="1" applyFill="1" applyBorder="1" applyAlignment="1">
      <alignment vertical="center"/>
    </xf>
    <xf numFmtId="3" fontId="40" fillId="28" borderId="0" xfId="0" applyNumberFormat="1" applyFont="1" applyFill="1" applyBorder="1" applyAlignment="1">
      <alignment horizontal="left" wrapText="1"/>
    </xf>
    <xf numFmtId="0" fontId="40" fillId="28" borderId="0" xfId="199" applyFont="1" applyFill="1" applyBorder="1"/>
    <xf numFmtId="0" fontId="96" fillId="0" borderId="0" xfId="0" applyFont="1" applyBorder="1"/>
    <xf numFmtId="3" fontId="40" fillId="28" borderId="0" xfId="199" applyNumberFormat="1" applyFont="1" applyFill="1" applyBorder="1"/>
    <xf numFmtId="3" fontId="48" fillId="28" borderId="0" xfId="199" applyNumberFormat="1" applyFont="1" applyFill="1" applyBorder="1"/>
    <xf numFmtId="0" fontId="68" fillId="28" borderId="0" xfId="199" applyFont="1" applyFill="1" applyBorder="1"/>
    <xf numFmtId="0" fontId="68" fillId="0" borderId="0" xfId="0" applyFont="1" applyFill="1" applyBorder="1" applyAlignment="1">
      <alignment vertical="center"/>
    </xf>
    <xf numFmtId="0" fontId="63" fillId="0" borderId="0" xfId="0" applyFont="1" applyFill="1" applyBorder="1" applyAlignment="1">
      <alignment vertical="center"/>
    </xf>
    <xf numFmtId="0" fontId="70" fillId="0" borderId="0" xfId="199" applyFont="1" applyFill="1" applyBorder="1"/>
    <xf numFmtId="0" fontId="61" fillId="0" borderId="0" xfId="199" applyFont="1" applyFill="1" applyBorder="1"/>
    <xf numFmtId="0" fontId="55" fillId="0" borderId="0" xfId="199" applyFont="1" applyFill="1" applyBorder="1"/>
    <xf numFmtId="0" fontId="109" fillId="28" borderId="0" xfId="0" applyFont="1" applyFill="1" applyBorder="1" applyAlignment="1">
      <alignment horizontal="left"/>
    </xf>
    <xf numFmtId="0" fontId="108" fillId="28" borderId="0" xfId="0" applyFont="1" applyFill="1" applyBorder="1"/>
    <xf numFmtId="0" fontId="110" fillId="0" borderId="0" xfId="0" applyFont="1" applyAlignment="1">
      <alignment vertical="center"/>
    </xf>
    <xf numFmtId="2" fontId="68" fillId="28" borderId="0" xfId="0" applyNumberFormat="1" applyFont="1" applyFill="1"/>
    <xf numFmtId="0" fontId="49" fillId="28" borderId="0" xfId="0" applyFont="1" applyFill="1" applyBorder="1" applyAlignment="1">
      <alignment vertical="center" wrapText="1"/>
    </xf>
    <xf numFmtId="0" fontId="48" fillId="28" borderId="0" xfId="0" applyFont="1" applyFill="1" applyBorder="1" applyAlignment="1">
      <alignment wrapText="1"/>
    </xf>
    <xf numFmtId="0" fontId="47" fillId="22" borderId="20" xfId="213" applyFont="1" applyFill="1" applyBorder="1" applyAlignment="1">
      <alignment horizontal="center" vertical="center"/>
    </xf>
    <xf numFmtId="0" fontId="40" fillId="22" borderId="25" xfId="213" applyFont="1" applyFill="1" applyBorder="1" applyAlignment="1">
      <alignment horizontal="center" vertical="center"/>
    </xf>
    <xf numFmtId="0" fontId="57" fillId="22" borderId="20" xfId="213" applyFont="1" applyFill="1" applyBorder="1" applyAlignment="1">
      <alignment horizontal="center" vertical="center"/>
    </xf>
    <xf numFmtId="0" fontId="58" fillId="22" borderId="25" xfId="213" applyFont="1" applyFill="1" applyBorder="1" applyAlignment="1">
      <alignment horizontal="center" vertical="center"/>
    </xf>
    <xf numFmtId="0" fontId="47" fillId="22" borderId="19" xfId="213" applyFont="1" applyFill="1" applyBorder="1" applyAlignment="1">
      <alignment horizontal="center" vertical="center"/>
    </xf>
    <xf numFmtId="0" fontId="40" fillId="22" borderId="17" xfId="213" applyFont="1" applyFill="1" applyBorder="1" applyAlignment="1">
      <alignment horizontal="center" vertical="center"/>
    </xf>
    <xf numFmtId="0" fontId="57" fillId="22" borderId="19" xfId="213" applyFont="1" applyFill="1" applyBorder="1" applyAlignment="1">
      <alignment horizontal="center" vertical="center"/>
    </xf>
    <xf numFmtId="0" fontId="58" fillId="22" borderId="17" xfId="213" applyFont="1" applyFill="1" applyBorder="1" applyAlignment="1">
      <alignment horizontal="center" vertical="center"/>
    </xf>
    <xf numFmtId="0" fontId="58" fillId="22" borderId="21" xfId="213" applyFont="1" applyFill="1" applyBorder="1" applyAlignment="1">
      <alignment horizontal="center" vertical="center"/>
    </xf>
    <xf numFmtId="1" fontId="47" fillId="22" borderId="19" xfId="0" applyNumberFormat="1" applyFont="1" applyFill="1" applyBorder="1" applyAlignment="1">
      <alignment horizontal="center" vertical="center"/>
    </xf>
    <xf numFmtId="1" fontId="40" fillId="22" borderId="15" xfId="0" applyNumberFormat="1" applyFont="1" applyFill="1" applyBorder="1"/>
    <xf numFmtId="0" fontId="47" fillId="22" borderId="20" xfId="0" applyFont="1" applyFill="1" applyBorder="1" applyAlignment="1">
      <alignment horizontal="center" vertical="center"/>
    </xf>
    <xf numFmtId="0" fontId="40" fillId="0" borderId="25" xfId="0" applyFont="1" applyBorder="1" applyAlignment="1">
      <alignment horizontal="center" vertical="center"/>
    </xf>
    <xf numFmtId="0" fontId="57" fillId="22" borderId="20" xfId="0" applyFont="1" applyFill="1" applyBorder="1" applyAlignment="1">
      <alignment horizontal="center" vertical="center"/>
    </xf>
    <xf numFmtId="0" fontId="58" fillId="0" borderId="25" xfId="0" applyFont="1" applyBorder="1" applyAlignment="1">
      <alignment horizontal="center" vertical="center"/>
    </xf>
    <xf numFmtId="1" fontId="47" fillId="22" borderId="14" xfId="0" applyNumberFormat="1" applyFont="1" applyFill="1" applyBorder="1" applyAlignment="1">
      <alignment horizontal="center" vertical="center"/>
    </xf>
    <xf numFmtId="1" fontId="40" fillId="22" borderId="0" xfId="0" applyNumberFormat="1" applyFont="1" applyFill="1" applyBorder="1"/>
    <xf numFmtId="1" fontId="47" fillId="22" borderId="20" xfId="0" applyNumberFormat="1" applyFont="1" applyFill="1" applyBorder="1" applyAlignment="1">
      <alignment horizontal="center" vertical="center"/>
    </xf>
    <xf numFmtId="1" fontId="47" fillId="22" borderId="21" xfId="0" applyNumberFormat="1" applyFont="1" applyFill="1" applyBorder="1" applyAlignment="1">
      <alignment horizontal="center" vertical="center"/>
    </xf>
    <xf numFmtId="1" fontId="47" fillId="22" borderId="13" xfId="0" applyNumberFormat="1" applyFont="1" applyFill="1" applyBorder="1" applyAlignment="1">
      <alignment horizontal="center" vertical="center"/>
    </xf>
    <xf numFmtId="1" fontId="47" fillId="22" borderId="16" xfId="0" applyNumberFormat="1" applyFont="1" applyFill="1" applyBorder="1" applyAlignment="1">
      <alignment horizontal="center" vertical="center"/>
    </xf>
    <xf numFmtId="1" fontId="40" fillId="22" borderId="16" xfId="0" applyNumberFormat="1" applyFont="1" applyFill="1" applyBorder="1"/>
    <xf numFmtId="1" fontId="40" fillId="22" borderId="21" xfId="0" applyNumberFormat="1" applyFont="1" applyFill="1" applyBorder="1"/>
    <xf numFmtId="0" fontId="47" fillId="22" borderId="19" xfId="0" applyFont="1" applyFill="1" applyBorder="1" applyAlignment="1">
      <alignment horizontal="center" vertical="center"/>
    </xf>
    <xf numFmtId="0" fontId="40" fillId="22" borderId="15" xfId="0" applyFont="1" applyFill="1" applyBorder="1" applyAlignment="1">
      <alignment horizontal="center"/>
    </xf>
    <xf numFmtId="0" fontId="40" fillId="22" borderId="21" xfId="0" applyFont="1" applyFill="1" applyBorder="1" applyAlignment="1">
      <alignment horizontal="center"/>
    </xf>
    <xf numFmtId="0" fontId="40" fillId="22" borderId="25" xfId="0" applyFont="1" applyFill="1" applyBorder="1" applyAlignment="1">
      <alignment vertical="center"/>
    </xf>
    <xf numFmtId="0" fontId="58" fillId="22" borderId="25" xfId="0" applyFont="1" applyFill="1" applyBorder="1" applyAlignment="1">
      <alignment vertical="center"/>
    </xf>
    <xf numFmtId="0" fontId="47" fillId="22" borderId="14" xfId="0" applyFont="1" applyFill="1" applyBorder="1" applyAlignment="1">
      <alignment horizontal="center" vertical="center"/>
    </xf>
    <xf numFmtId="0" fontId="40" fillId="22" borderId="0" xfId="0" applyFont="1" applyFill="1" applyBorder="1" applyAlignment="1">
      <alignment horizontal="center"/>
    </xf>
    <xf numFmtId="0" fontId="58" fillId="22" borderId="21" xfId="0" applyFont="1" applyFill="1" applyBorder="1" applyAlignment="1">
      <alignment vertical="center"/>
    </xf>
    <xf numFmtId="0" fontId="40" fillId="0" borderId="25" xfId="0" applyFont="1" applyBorder="1" applyAlignment="1">
      <alignment vertical="center"/>
    </xf>
    <xf numFmtId="0" fontId="58" fillId="0" borderId="25" xfId="0" applyFont="1" applyBorder="1" applyAlignment="1">
      <alignment vertical="center"/>
    </xf>
    <xf numFmtId="0" fontId="47" fillId="28" borderId="22" xfId="200" applyFont="1" applyFill="1" applyBorder="1" applyAlignment="1">
      <alignment horizontal="center" vertical="center"/>
    </xf>
    <xf numFmtId="0" fontId="47" fillId="28" borderId="23" xfId="200" applyFont="1" applyFill="1" applyBorder="1" applyAlignment="1">
      <alignment horizontal="center" vertical="center"/>
    </xf>
    <xf numFmtId="0" fontId="47" fillId="28" borderId="24" xfId="200" applyFont="1" applyFill="1" applyBorder="1" applyAlignment="1">
      <alignment horizontal="center" vertical="center"/>
    </xf>
    <xf numFmtId="0" fontId="47" fillId="28" borderId="20" xfId="197" applyFont="1" applyFill="1" applyBorder="1" applyAlignment="1">
      <alignment horizontal="center" vertical="center"/>
    </xf>
    <xf numFmtId="0" fontId="47" fillId="28" borderId="25" xfId="197" applyFont="1" applyFill="1" applyBorder="1" applyAlignment="1">
      <alignment horizontal="center" vertical="center"/>
    </xf>
    <xf numFmtId="0" fontId="57" fillId="28" borderId="20" xfId="197" applyFont="1" applyFill="1" applyBorder="1" applyAlignment="1">
      <alignment horizontal="center" vertical="center"/>
    </xf>
    <xf numFmtId="0" fontId="57" fillId="28" borderId="25" xfId="197" applyFont="1" applyFill="1" applyBorder="1" applyAlignment="1">
      <alignment horizontal="center" vertical="center"/>
    </xf>
    <xf numFmtId="0" fontId="57" fillId="28" borderId="24" xfId="191" applyFont="1" applyFill="1" applyBorder="1" applyAlignment="1">
      <alignment horizontal="center" vertical="center"/>
    </xf>
    <xf numFmtId="0" fontId="57" fillId="28" borderId="3" xfId="121" applyFont="1" applyFill="1" applyBorder="1" applyAlignment="1">
      <alignment horizontal="center" vertical="center"/>
    </xf>
    <xf numFmtId="0" fontId="47" fillId="22" borderId="24" xfId="200" applyFont="1" applyFill="1" applyBorder="1" applyAlignment="1">
      <alignment horizontal="center" vertical="center"/>
    </xf>
    <xf numFmtId="0" fontId="47" fillId="22" borderId="22" xfId="200" applyFont="1" applyFill="1" applyBorder="1" applyAlignment="1">
      <alignment horizontal="center" vertical="center"/>
    </xf>
    <xf numFmtId="0" fontId="47" fillId="22" borderId="20" xfId="197" applyFont="1" applyFill="1" applyBorder="1" applyAlignment="1">
      <alignment horizontal="center" vertical="center"/>
    </xf>
    <xf numFmtId="0" fontId="47" fillId="22" borderId="25" xfId="197" applyFont="1" applyFill="1" applyBorder="1" applyAlignment="1">
      <alignment horizontal="center" vertical="center"/>
    </xf>
    <xf numFmtId="0" fontId="57" fillId="22" borderId="20" xfId="197" applyFont="1" applyFill="1" applyBorder="1" applyAlignment="1">
      <alignment horizontal="center" vertical="center"/>
    </xf>
    <xf numFmtId="0" fontId="57" fillId="22" borderId="25" xfId="197" applyFont="1" applyFill="1" applyBorder="1" applyAlignment="1">
      <alignment horizontal="center" vertical="center"/>
    </xf>
    <xf numFmtId="0" fontId="57" fillId="22" borderId="24" xfId="191" applyFont="1" applyFill="1" applyBorder="1" applyAlignment="1">
      <alignment horizontal="center" vertical="center"/>
    </xf>
    <xf numFmtId="0" fontId="57" fillId="22" borderId="24" xfId="121" applyFont="1" applyFill="1" applyBorder="1" applyAlignment="1">
      <alignment horizontal="center" vertical="center"/>
    </xf>
    <xf numFmtId="0" fontId="47" fillId="22" borderId="23" xfId="200" applyFont="1" applyFill="1" applyBorder="1" applyAlignment="1">
      <alignment horizontal="center" vertical="center"/>
    </xf>
    <xf numFmtId="0" fontId="69" fillId="28" borderId="20" xfId="232" applyFont="1" applyFill="1" applyBorder="1" applyAlignment="1">
      <alignment horizontal="center" vertical="center"/>
    </xf>
    <xf numFmtId="0" fontId="69" fillId="28" borderId="25" xfId="232" applyFont="1" applyFill="1" applyBorder="1" applyAlignment="1">
      <alignment horizontal="center" vertical="center"/>
    </xf>
    <xf numFmtId="0" fontId="48" fillId="28" borderId="0" xfId="0" applyFont="1" applyFill="1" applyAlignment="1">
      <alignment horizontal="left" wrapText="1"/>
    </xf>
    <xf numFmtId="0" fontId="48" fillId="28" borderId="0" xfId="0" applyFont="1" applyFill="1" applyBorder="1" applyAlignment="1">
      <alignment horizontal="left" wrapText="1"/>
    </xf>
    <xf numFmtId="0" fontId="40" fillId="22" borderId="0" xfId="0" applyFont="1" applyFill="1" applyAlignment="1">
      <alignment horizontal="left"/>
    </xf>
    <xf numFmtId="0" fontId="69" fillId="28" borderId="20" xfId="141" applyFont="1" applyFill="1" applyBorder="1" applyAlignment="1">
      <alignment horizontal="center" vertical="center" wrapText="1"/>
    </xf>
    <xf numFmtId="0" fontId="69" fillId="28" borderId="21" xfId="141" applyFont="1" applyFill="1" applyBorder="1" applyAlignment="1">
      <alignment horizontal="center" vertical="center" wrapText="1"/>
    </xf>
    <xf numFmtId="0" fontId="69" fillId="28" borderId="19" xfId="141" applyFont="1" applyFill="1" applyBorder="1" applyAlignment="1">
      <alignment horizontal="center" vertical="center" wrapText="1"/>
    </xf>
    <xf numFmtId="0" fontId="69" fillId="28" borderId="15" xfId="141" applyFont="1" applyFill="1" applyBorder="1" applyAlignment="1">
      <alignment horizontal="center" vertical="center" wrapText="1"/>
    </xf>
    <xf numFmtId="0" fontId="69" fillId="22" borderId="20" xfId="197" applyFont="1" applyFill="1" applyBorder="1" applyAlignment="1">
      <alignment horizontal="center" vertical="center"/>
    </xf>
    <xf numFmtId="0" fontId="69" fillId="22" borderId="25" xfId="197" applyFont="1" applyFill="1" applyBorder="1" applyAlignment="1">
      <alignment horizontal="center" vertical="center"/>
    </xf>
    <xf numFmtId="0" fontId="47" fillId="28" borderId="3" xfId="141" applyFont="1" applyFill="1" applyBorder="1" applyAlignment="1">
      <alignment horizontal="center" vertical="center" wrapText="1"/>
    </xf>
    <xf numFmtId="0" fontId="47" fillId="28" borderId="20" xfId="141" applyFont="1" applyFill="1" applyBorder="1" applyAlignment="1">
      <alignment horizontal="center" vertical="center" wrapText="1"/>
    </xf>
    <xf numFmtId="0" fontId="47" fillId="28" borderId="21" xfId="141" applyFont="1" applyFill="1" applyBorder="1" applyAlignment="1">
      <alignment horizontal="center" vertical="center" wrapText="1"/>
    </xf>
    <xf numFmtId="0" fontId="40" fillId="22" borderId="14" xfId="0" applyFont="1" applyFill="1" applyBorder="1" applyAlignment="1">
      <alignment vertical="center"/>
    </xf>
    <xf numFmtId="0" fontId="40" fillId="22" borderId="17" xfId="0" applyFont="1" applyFill="1" applyBorder="1" applyAlignment="1">
      <alignment vertical="center"/>
    </xf>
    <xf numFmtId="0" fontId="40" fillId="22" borderId="11" xfId="0" applyFont="1" applyFill="1" applyBorder="1" applyAlignment="1">
      <alignment vertical="center"/>
    </xf>
    <xf numFmtId="0" fontId="40" fillId="22" borderId="13" xfId="0" applyFont="1" applyFill="1" applyBorder="1" applyAlignment="1">
      <alignment vertical="center"/>
    </xf>
    <xf numFmtId="0" fontId="40" fillId="22" borderId="18" xfId="0" applyFont="1" applyFill="1" applyBorder="1" applyAlignment="1">
      <alignment vertical="center"/>
    </xf>
  </cellXfs>
  <cellStyles count="234">
    <cellStyle name="100" xfId="1"/>
    <cellStyle name="20% - Accent1" xfId="2"/>
    <cellStyle name="20% - Accent2" xfId="3"/>
    <cellStyle name="20% - Accent3" xfId="4"/>
    <cellStyle name="20% - Accent4" xfId="5"/>
    <cellStyle name="20% - Accent5" xfId="6"/>
    <cellStyle name="20% - Accent6" xfId="7"/>
    <cellStyle name="20% - Акцент1" xfId="8"/>
    <cellStyle name="20% - Акцент2" xfId="9"/>
    <cellStyle name="20% - Акцент3" xfId="10"/>
    <cellStyle name="20% - Акцент4" xfId="11"/>
    <cellStyle name="20% - Акцент5" xfId="12"/>
    <cellStyle name="20% - Акцент6" xfId="13"/>
    <cellStyle name="40% - Accent1" xfId="14"/>
    <cellStyle name="40% - Accent2" xfId="15"/>
    <cellStyle name="40% - Accent3" xfId="16"/>
    <cellStyle name="40% - Accent4" xfId="17"/>
    <cellStyle name="40% - Accent5" xfId="18"/>
    <cellStyle name="40% - Accent6" xfId="19"/>
    <cellStyle name="40% - Акцент1" xfId="20"/>
    <cellStyle name="40% - Акцент2" xfId="21"/>
    <cellStyle name="40% - Акцент3" xfId="22"/>
    <cellStyle name="40% - Акцент4" xfId="23"/>
    <cellStyle name="40% - Акцент5" xfId="24"/>
    <cellStyle name="40% - Акцент6" xfId="25"/>
    <cellStyle name="60% - Accent1" xfId="26"/>
    <cellStyle name="60% - Accent2" xfId="27"/>
    <cellStyle name="60% - Accent3" xfId="28"/>
    <cellStyle name="60% - Accent4" xfId="29"/>
    <cellStyle name="60% - Accent5" xfId="30"/>
    <cellStyle name="60% - Accent6" xfId="31"/>
    <cellStyle name="60% - Акцент1" xfId="32"/>
    <cellStyle name="60% - Акцент2" xfId="33"/>
    <cellStyle name="60% - Акцент3" xfId="34"/>
    <cellStyle name="60% - Акцент4" xfId="35"/>
    <cellStyle name="60% - Акцент5" xfId="36"/>
    <cellStyle name="60% - Акцент6" xfId="37"/>
    <cellStyle name="Accent1" xfId="38"/>
    <cellStyle name="Accent2" xfId="39"/>
    <cellStyle name="Accent3" xfId="40"/>
    <cellStyle name="Accent4" xfId="41"/>
    <cellStyle name="Accent5" xfId="42"/>
    <cellStyle name="Accent6" xfId="43"/>
    <cellStyle name="Aeia?nnueea" xfId="44"/>
    <cellStyle name="Ãèïåðññûëêà" xfId="45"/>
    <cellStyle name="Bad" xfId="46"/>
    <cellStyle name="Calculation" xfId="47"/>
    <cellStyle name="Check Cell" xfId="48"/>
    <cellStyle name="clsAltData" xfId="49"/>
    <cellStyle name="clsColumnHeader" xfId="50"/>
    <cellStyle name="clsData" xfId="51"/>
    <cellStyle name="clsDefault" xfId="52"/>
    <cellStyle name="clsReportFooter" xfId="53"/>
    <cellStyle name="clsReportHeader" xfId="54"/>
    <cellStyle name="clsRowHeader" xfId="55"/>
    <cellStyle name="Comma [0]" xfId="56"/>
    <cellStyle name="Comma [0]䧟Лист3" xfId="57"/>
    <cellStyle name="Comma [0]䧟Лист3 2" xfId="58"/>
    <cellStyle name="Comma_Лист1" xfId="59"/>
    <cellStyle name="Currency [0]" xfId="60"/>
    <cellStyle name="Currency_Лист1" xfId="61"/>
    <cellStyle name="Date" xfId="62"/>
    <cellStyle name="Explanatory Text" xfId="63"/>
    <cellStyle name="Fixed" xfId="64"/>
    <cellStyle name="Good" xfId="65"/>
    <cellStyle name="Heading 1" xfId="66"/>
    <cellStyle name="Heading 2" xfId="67"/>
    <cellStyle name="Heading 3" xfId="68"/>
    <cellStyle name="Heading 4" xfId="69"/>
    <cellStyle name="Heading1" xfId="70"/>
    <cellStyle name="Heading2" xfId="71"/>
    <cellStyle name="Iau?iue_Eeno1" xfId="72"/>
    <cellStyle name="Îáû÷íûé_Tranche" xfId="73"/>
    <cellStyle name="Input" xfId="74"/>
    <cellStyle name="Ioe?uaaaoayny aeia?nnueea" xfId="75"/>
    <cellStyle name="Îòêðûâàâøàÿñÿ ãèïåðññûëêà" xfId="76"/>
    <cellStyle name="Linked Cell" xfId="77"/>
    <cellStyle name="Neutral" xfId="78"/>
    <cellStyle name="Normal" xfId="79"/>
    <cellStyle name="Normal 2" xfId="80"/>
    <cellStyle name="Normal_Book1" xfId="81"/>
    <cellStyle name="Normal_Лист2 (2)" xfId="82"/>
    <cellStyle name="Note" xfId="83"/>
    <cellStyle name="Ôèíàíñîâûé_Tranche" xfId="84"/>
    <cellStyle name="Output" xfId="85"/>
    <cellStyle name="S0" xfId="86"/>
    <cellStyle name="S1" xfId="87"/>
    <cellStyle name="S2" xfId="88"/>
    <cellStyle name="S3" xfId="89"/>
    <cellStyle name="S4" xfId="90"/>
    <cellStyle name="S5" xfId="91"/>
    <cellStyle name="S6" xfId="92"/>
    <cellStyle name="Style 1" xfId="93"/>
    <cellStyle name="Title" xfId="94"/>
    <cellStyle name="Total" xfId="95"/>
    <cellStyle name="Warning Text" xfId="96"/>
    <cellStyle name="Акцентування1" xfId="97" builtinId="29" customBuiltin="1"/>
    <cellStyle name="Акцентування2" xfId="98" builtinId="33" customBuiltin="1"/>
    <cellStyle name="Акцентування3" xfId="99" builtinId="37" customBuiltin="1"/>
    <cellStyle name="Акцентування4" xfId="100" builtinId="41" customBuiltin="1"/>
    <cellStyle name="Акцентування5" xfId="101" builtinId="45" customBuiltin="1"/>
    <cellStyle name="Акцентування6" xfId="102" builtinId="49" customBuiltin="1"/>
    <cellStyle name="Ввід" xfId="103" builtinId="20" customBuiltin="1"/>
    <cellStyle name="Гарний" xfId="229" builtinId="26" customBuiltin="1"/>
    <cellStyle name="Гіперпосилання" xfId="106" builtinId="8"/>
    <cellStyle name="Заголовки до таблиць в бюлетень" xfId="107"/>
    <cellStyle name="Заголовок 1" xfId="108" builtinId="16" customBuiltin="1"/>
    <cellStyle name="Заголовок 2" xfId="109" builtinId="17" customBuiltin="1"/>
    <cellStyle name="Заголовок 3" xfId="110" builtinId="18" customBuiltin="1"/>
    <cellStyle name="Заголовок 4" xfId="111" builtinId="19" customBuiltin="1"/>
    <cellStyle name="Звичайний" xfId="0" builtinId="0"/>
    <cellStyle name="Звичайний 2" xfId="233"/>
    <cellStyle name="Зв'язана клітинка" xfId="225" builtinId="24" customBuiltin="1"/>
    <cellStyle name="Контрольна клітинка" xfId="113" builtinId="23" customBuiltin="1"/>
    <cellStyle name="Назва" xfId="114" builtinId="15" customBuiltin="1"/>
    <cellStyle name="Нейтральний" xfId="115" builtinId="28" customBuiltin="1"/>
    <cellStyle name="Обчислення" xfId="105" builtinId="22" customBuiltin="1"/>
    <cellStyle name="Обычный 10" xfId="116"/>
    <cellStyle name="Обычный 11" xfId="117"/>
    <cellStyle name="Обычный 12" xfId="118"/>
    <cellStyle name="Обычный 13" xfId="119"/>
    <cellStyle name="Обычный 14" xfId="120"/>
    <cellStyle name="Обычный 15" xfId="121"/>
    <cellStyle name="Обычный 16" xfId="122"/>
    <cellStyle name="Обычный 17" xfId="123"/>
    <cellStyle name="Обычный 18" xfId="124"/>
    <cellStyle name="Обычный 19" xfId="125"/>
    <cellStyle name="Обычный 2" xfId="126"/>
    <cellStyle name="Обычный 2 2" xfId="127"/>
    <cellStyle name="Обычный 2 2 2" xfId="128"/>
    <cellStyle name="Обычный 2 2 3" xfId="129"/>
    <cellStyle name="Обычный 2 2 4" xfId="130"/>
    <cellStyle name="Обычный 2 2 5" xfId="131"/>
    <cellStyle name="Обычный 2 2 6" xfId="132"/>
    <cellStyle name="Обычный 2 2 7" xfId="133"/>
    <cellStyle name="Обычный 2 2_ZB_3KV_2014" xfId="134"/>
    <cellStyle name="Обычный 2 3" xfId="135"/>
    <cellStyle name="Обычный 2 4" xfId="136"/>
    <cellStyle name="Обычный 2 5" xfId="137"/>
    <cellStyle name="Обычный 2 6" xfId="138"/>
    <cellStyle name="Обычный 2 7" xfId="139"/>
    <cellStyle name="Обычный 2_Borg_01_11_2012" xfId="140"/>
    <cellStyle name="Обычный 2_РЕГ.ВИД.Т+П  2014 рпб 6" xfId="141"/>
    <cellStyle name="Обычный 20" xfId="142"/>
    <cellStyle name="Обычный 21" xfId="143"/>
    <cellStyle name="Обычный 22" xfId="144"/>
    <cellStyle name="Обычный 23" xfId="145"/>
    <cellStyle name="Обычный 24" xfId="146"/>
    <cellStyle name="Обычный 25" xfId="147"/>
    <cellStyle name="Обычный 26" xfId="148"/>
    <cellStyle name="Обычный 27" xfId="149"/>
    <cellStyle name="Обычный 28" xfId="150"/>
    <cellStyle name="Обычный 29" xfId="151"/>
    <cellStyle name="Обычный 3" xfId="152"/>
    <cellStyle name="Обычный 3 2" xfId="153"/>
    <cellStyle name="Обычный 3 2 2" xfId="154"/>
    <cellStyle name="Обычный 3 2_borg01082010-prov_div" xfId="155"/>
    <cellStyle name="Обычный 3_ZB_3KV_2014" xfId="156"/>
    <cellStyle name="Обычный 30" xfId="157"/>
    <cellStyle name="Обычный 31" xfId="158"/>
    <cellStyle name="Обычный 32" xfId="159"/>
    <cellStyle name="Обычный 33" xfId="160"/>
    <cellStyle name="Обычный 34" xfId="161"/>
    <cellStyle name="Обычный 35" xfId="162"/>
    <cellStyle name="Обычный 36" xfId="163"/>
    <cellStyle name="Обычный 37" xfId="164"/>
    <cellStyle name="Обычный 38" xfId="165"/>
    <cellStyle name="Обычный 39" xfId="166"/>
    <cellStyle name="Обычный 4" xfId="167"/>
    <cellStyle name="Обычный 4 2" xfId="168"/>
    <cellStyle name="Обычный 4_ZB_3KV_2014" xfId="169"/>
    <cellStyle name="Обычный 40" xfId="170"/>
    <cellStyle name="Обычный 41" xfId="171"/>
    <cellStyle name="Обычный 42" xfId="172"/>
    <cellStyle name="Обычный 45" xfId="173"/>
    <cellStyle name="Обычный 46" xfId="174"/>
    <cellStyle name="Обычный 47" xfId="175"/>
    <cellStyle name="Обычный 48" xfId="176"/>
    <cellStyle name="Обычный 49" xfId="177"/>
    <cellStyle name="Обычный 5" xfId="178"/>
    <cellStyle name="Обычный 5 2" xfId="179"/>
    <cellStyle name="Обычный 50" xfId="180"/>
    <cellStyle name="Обычный 51" xfId="181"/>
    <cellStyle name="Обычный 52" xfId="182"/>
    <cellStyle name="Обычный 53" xfId="183"/>
    <cellStyle name="Обычный 54" xfId="184"/>
    <cellStyle name="Обычный 6" xfId="185"/>
    <cellStyle name="Обычный 6 2" xfId="186"/>
    <cellStyle name="Обычный 6_ZB_3KV_2014" xfId="187"/>
    <cellStyle name="Обычный 7" xfId="188"/>
    <cellStyle name="Обычный 8" xfId="189"/>
    <cellStyle name="Обычный 9" xfId="190"/>
    <cellStyle name="Обычный_3.1-Monetary Statistics(1.1-1.4)" xfId="191"/>
    <cellStyle name="Обычный_3.1-Monetary Statistics(1.1-1.4) 2" xfId="192"/>
    <cellStyle name="Обычный_BoP_main table(BPM6)" xfId="232"/>
    <cellStyle name="Обычный_DIN_aPB_rik_6G" xfId="193"/>
    <cellStyle name="Обычный_din_pb_6G" xfId="194"/>
    <cellStyle name="Обычный_fin1" xfId="231"/>
    <cellStyle name="Обычный_PLB_2006" xfId="195"/>
    <cellStyle name="Обычный_SURVEY=Copy of Ukraine SRFmeme(2)" xfId="196"/>
    <cellStyle name="Обычный_SURVEY=Copy of Ukraine SRFmeme(2) 2" xfId="197"/>
    <cellStyle name="Обычный_T4-ставки" xfId="198"/>
    <cellStyle name="Обычный_tabl" xfId="199"/>
    <cellStyle name="Обычный_Геогр.стр.2кв." xfId="200"/>
    <cellStyle name="Обычный_Дин.імпорт" xfId="201"/>
    <cellStyle name="Обычный_Динам_е_і_кв КПБ_ 6" xfId="202"/>
    <cellStyle name="Обычный_Динам_е_і_річна КПБ_ 6" xfId="203"/>
    <cellStyle name="Обычный_Експорт" xfId="204"/>
    <cellStyle name="Обычный_Лист5" xfId="205"/>
    <cellStyle name="Обычный_ПБ_2014_КПБ6_Вид" xfId="206"/>
    <cellStyle name="Обычный_ПБ_4кв2012_АНФОР_2" xfId="207"/>
    <cellStyle name="Обычный_РЕГ.ВИД.Т+П  2014 рпб 6" xfId="208"/>
    <cellStyle name="Обычный_Рос_КПБ6_р 12m" xfId="209"/>
    <cellStyle name="Обычный_Таб ек кв." xfId="210"/>
    <cellStyle name="Обычный_Таб. ім.рік" xfId="211"/>
    <cellStyle name="Обычный_Таб_ГС 5 -е  4 кв 2014 OK " xfId="212"/>
    <cellStyle name="Обычный_ТОВ_СТР_КВ_2011(КПБ6)" xfId="213"/>
    <cellStyle name="Підсумок" xfId="112" builtinId="25" customBuiltin="1"/>
    <cellStyle name="Поганий" xfId="214" builtinId="27" customBuiltin="1"/>
    <cellStyle name="Примітка" xfId="216" builtinId="10" customBuiltin="1"/>
    <cellStyle name="Процентный 2" xfId="217"/>
    <cellStyle name="Процентный 2 2" xfId="218"/>
    <cellStyle name="Процентный 2 3" xfId="219"/>
    <cellStyle name="Процентный 2 4" xfId="220"/>
    <cellStyle name="Процентный 2 5" xfId="221"/>
    <cellStyle name="Процентный 2 6" xfId="222"/>
    <cellStyle name="Процентный 2 7" xfId="223"/>
    <cellStyle name="Процентный 3" xfId="224"/>
    <cellStyle name="Результат" xfId="104" builtinId="21" customBuiltin="1"/>
    <cellStyle name="Стиль 1" xfId="226"/>
    <cellStyle name="Текст попередження" xfId="227" builtinId="11" customBuiltin="1"/>
    <cellStyle name="Текст пояснення" xfId="215" builtinId="53" customBuiltin="1"/>
    <cellStyle name="Финансовый 2" xfId="228"/>
    <cellStyle name="Шапка" xfId="230"/>
  </cellStyles>
  <dxfs count="0"/>
  <tableStyles count="0" defaultTableStyle="TableStyleMedium2" defaultPivotStyle="PivotStyleLight16"/>
  <colors>
    <mruColors>
      <color rgb="FFF856D5"/>
      <color rgb="FFC8089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0" i="0" u="none" strike="noStrike" baseline="0">
                <a:solidFill>
                  <a:srgbClr val="000000"/>
                </a:solidFill>
                <a:latin typeface="Arial Cyr"/>
                <a:ea typeface="Arial Cyr"/>
                <a:cs typeface="Arial Cyr"/>
              </a:defRPr>
            </a:pPr>
            <a:r>
              <a:rPr lang="uk-UA" sz="200" b="1" i="0" u="none" strike="noStrike" baseline="0">
                <a:solidFill>
                  <a:srgbClr val="000000"/>
                </a:solidFill>
                <a:latin typeface="Times New Roman"/>
                <a:cs typeface="Times New Roman"/>
              </a:rPr>
              <a:t>Eкспорт - імпорт послуг з подорожування                             </a:t>
            </a:r>
          </a:p>
          <a:p>
            <a:pPr>
              <a:defRPr sz="275" b="0" i="0" u="none" strike="noStrike" baseline="0">
                <a:solidFill>
                  <a:srgbClr val="000000"/>
                </a:solidFill>
                <a:latin typeface="Arial Cyr"/>
                <a:ea typeface="Arial Cyr"/>
                <a:cs typeface="Arial Cyr"/>
              </a:defRPr>
            </a:pPr>
            <a:endParaRPr lang="uk-UA" sz="200" b="1" i="0" u="none" strike="noStrike" baseline="0">
              <a:solidFill>
                <a:srgbClr val="000000"/>
              </a:solidFill>
              <a:latin typeface="Times New Roman"/>
              <a:cs typeface="Times New Roman"/>
            </a:endParaRPr>
          </a:p>
        </c:rich>
      </c:tx>
      <c:overlay val="0"/>
      <c:spPr>
        <a:noFill/>
        <a:ln w="25400">
          <a:noFill/>
        </a:ln>
      </c:spPr>
    </c:title>
    <c:autoTitleDeleted val="0"/>
    <c:plotArea>
      <c:layout/>
      <c:barChart>
        <c:barDir val="col"/>
        <c:grouping val="clustered"/>
        <c:varyColors val="0"/>
        <c:ser>
          <c:idx val="0"/>
          <c:order val="0"/>
          <c:tx>
            <c:strRef>
              <c:f>'2.5'!$A$7</c:f>
              <c:strCache>
                <c:ptCount val="1"/>
                <c:pt idx="0">
                  <c:v>                  Експорт</c:v>
                </c:pt>
              </c:strCache>
            </c:strRef>
          </c:tx>
          <c:spPr>
            <a:solidFill>
              <a:srgbClr val="0000FF"/>
            </a:solidFill>
            <a:ln w="12700">
              <a:solidFill>
                <a:srgbClr val="000000"/>
              </a:solidFill>
              <a:prstDash val="solid"/>
            </a:ln>
          </c:spPr>
          <c:invertIfNegative val="0"/>
          <c:cat>
            <c:numRef>
              <c:f>'2.5'!$J$6</c:f>
              <c:numCache>
                <c:formatCode>General</c:formatCode>
                <c:ptCount val="1"/>
                <c:pt idx="0">
                  <c:v>2011</c:v>
                </c:pt>
              </c:numCache>
            </c:numRef>
          </c:cat>
          <c:val>
            <c:numRef>
              <c:f>'2.5'!$J$8:$M$8</c:f>
              <c:numCache>
                <c:formatCode>#,##0</c:formatCode>
                <c:ptCount val="4"/>
                <c:pt idx="0">
                  <c:v>4294</c:v>
                </c:pt>
                <c:pt idx="1">
                  <c:v>4842</c:v>
                </c:pt>
                <c:pt idx="2">
                  <c:v>5083</c:v>
                </c:pt>
                <c:pt idx="3">
                  <c:v>1612</c:v>
                </c:pt>
              </c:numCache>
            </c:numRef>
          </c:val>
          <c:extLst>
            <c:ext xmlns:c16="http://schemas.microsoft.com/office/drawing/2014/chart" uri="{C3380CC4-5D6E-409C-BE32-E72D297353CC}">
              <c16:uniqueId val="{00000000-2504-4276-90E6-EEFC67978AD7}"/>
            </c:ext>
          </c:extLst>
        </c:ser>
        <c:ser>
          <c:idx val="1"/>
          <c:order val="1"/>
          <c:tx>
            <c:strRef>
              <c:f>'2.5'!$A$12</c:f>
              <c:strCache>
                <c:ptCount val="1"/>
                <c:pt idx="0">
                  <c:v>                  Імпорт</c:v>
                </c:pt>
              </c:strCache>
            </c:strRef>
          </c:tx>
          <c:spPr>
            <a:solidFill>
              <a:srgbClr val="FFFFCC"/>
            </a:solidFill>
            <a:ln w="12700">
              <a:solidFill>
                <a:srgbClr val="000000"/>
              </a:solidFill>
              <a:prstDash val="solid"/>
            </a:ln>
          </c:spPr>
          <c:invertIfNegative val="0"/>
          <c:cat>
            <c:numRef>
              <c:f>'2.5'!$J$6</c:f>
              <c:numCache>
                <c:formatCode>General</c:formatCode>
                <c:ptCount val="1"/>
                <c:pt idx="0">
                  <c:v>2011</c:v>
                </c:pt>
              </c:numCache>
            </c:numRef>
          </c:cat>
          <c:val>
            <c:numRef>
              <c:f>'2.5'!$J$12:$M$12</c:f>
              <c:numCache>
                <c:formatCode>#,##0</c:formatCode>
                <c:ptCount val="4"/>
              </c:numCache>
            </c:numRef>
          </c:val>
          <c:extLst>
            <c:ext xmlns:c16="http://schemas.microsoft.com/office/drawing/2014/chart" uri="{C3380CC4-5D6E-409C-BE32-E72D297353CC}">
              <c16:uniqueId val="{00000001-2504-4276-90E6-EEFC67978AD7}"/>
            </c:ext>
          </c:extLst>
        </c:ser>
        <c:dLbls>
          <c:showLegendKey val="0"/>
          <c:showVal val="0"/>
          <c:showCatName val="0"/>
          <c:showSerName val="0"/>
          <c:showPercent val="0"/>
          <c:showBubbleSize val="0"/>
        </c:dLbls>
        <c:gapWidth val="150"/>
        <c:axId val="286323632"/>
        <c:axId val="286325200"/>
      </c:barChart>
      <c:catAx>
        <c:axId val="2863236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uk-UA"/>
          </a:p>
        </c:txPr>
        <c:crossAx val="286325200"/>
        <c:crosses val="autoZero"/>
        <c:auto val="1"/>
        <c:lblAlgn val="ctr"/>
        <c:lblOffset val="100"/>
        <c:tickLblSkip val="1"/>
        <c:tickMarkSkip val="1"/>
        <c:noMultiLvlLbl val="0"/>
      </c:catAx>
      <c:valAx>
        <c:axId val="286325200"/>
        <c:scaling>
          <c:orientation val="minMax"/>
          <c:max val="7000"/>
        </c:scaling>
        <c:delete val="0"/>
        <c:axPos val="l"/>
        <c:title>
          <c:tx>
            <c:rich>
              <a:bodyPr/>
              <a:lstStyle/>
              <a:p>
                <a:pPr>
                  <a:defRPr sz="175" b="1" i="0" u="none" strike="noStrike" baseline="0">
                    <a:solidFill>
                      <a:srgbClr val="000000"/>
                    </a:solidFill>
                    <a:latin typeface="Times New Roman"/>
                    <a:ea typeface="Times New Roman"/>
                    <a:cs typeface="Times New Roman"/>
                  </a:defRPr>
                </a:pPr>
                <a:r>
                  <a:rPr lang="uk-UA"/>
                  <a:t>млн. дол. США</a:t>
                </a:r>
              </a:p>
            </c:rich>
          </c:tx>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uk-UA"/>
          </a:p>
        </c:txPr>
        <c:crossAx val="286323632"/>
        <c:crosses val="autoZero"/>
        <c:crossBetween val="between"/>
        <c:majorUnit val="1500"/>
        <c:minorUnit val="1000"/>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Times New Roman"/>
              <a:ea typeface="Times New Roman"/>
              <a:cs typeface="Times New Roman"/>
            </a:defRPr>
          </a:pPr>
          <a:endParaRPr lang="uk-UA"/>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Cyr"/>
          <a:ea typeface="Arial Cyr"/>
          <a:cs typeface="Arial Cyr"/>
        </a:defRPr>
      </a:pPr>
      <a:endParaRPr lang="uk-UA"/>
    </a:p>
  </c:txPr>
  <c:printSettings>
    <c:headerFooter alignWithMargins="0"/>
    <c:pageMargins b="1" l="0.75" r="0.75" t="1" header="0.5" footer="0.5"/>
    <c:pageSetup/>
  </c:printSettings>
</c:chartSpace>
</file>

<file path=xl/ctrlProps/ctrlProp1.xml><?xml version="1.0" encoding="utf-8"?>
<formControlPr xmlns="http://schemas.microsoft.com/office/spreadsheetml/2009/9/main" objectType="List" dx="26" fmlaLink="$A$1" fmlaRange="$A$3:$A$4" noThreeD="1" sel="1" val="0"/>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xdr:colOff>
          <xdr:row>0</xdr:row>
          <xdr:rowOff>25400</xdr:rowOff>
        </xdr:from>
        <xdr:to>
          <xdr:col>0</xdr:col>
          <xdr:colOff>609600</xdr:colOff>
          <xdr:row>1</xdr:row>
          <xdr:rowOff>63500</xdr:rowOff>
        </xdr:to>
        <xdr:sp macro="" textlink="">
          <xdr:nvSpPr>
            <xdr:cNvPr id="40961" name="List Box 1" hidden="1">
              <a:extLst>
                <a:ext uri="{63B3BB69-23CF-44E3-9099-C40C66FF867C}">
                  <a14:compatExt spid="_x0000_s409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2</xdr:col>
      <xdr:colOff>0</xdr:colOff>
      <xdr:row>68</xdr:row>
      <xdr:rowOff>0</xdr:rowOff>
    </xdr:from>
    <xdr:to>
      <xdr:col>12</xdr:col>
      <xdr:colOff>97692</xdr:colOff>
      <xdr:row>69</xdr:row>
      <xdr:rowOff>74186</xdr:rowOff>
    </xdr:to>
    <xdr:sp macro="" textlink="">
      <xdr:nvSpPr>
        <xdr:cNvPr id="2" name="Text Box 2"/>
        <xdr:cNvSpPr txBox="1">
          <a:spLocks noChangeArrowheads="1"/>
        </xdr:cNvSpPr>
      </xdr:nvSpPr>
      <xdr:spPr bwMode="auto">
        <a:xfrm>
          <a:off x="3649980" y="15369540"/>
          <a:ext cx="97692" cy="2536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1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11" name="Text Box 11"/>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12" name="Text Box 2"/>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1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1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1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1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1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1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1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2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21" name="Text Box 11"/>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22" name="Text Box 2"/>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2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2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2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2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2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2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2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3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31" name="Text Box 11"/>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32" name="Text Box 2"/>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3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3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3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3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3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3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3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4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41" name="Text Box 11"/>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42" name="Text Box 2"/>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4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4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4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4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4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4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4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5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51" name="Text Box 11"/>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52" name="Text Box 2"/>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5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5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5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5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5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5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5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6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61" name="Text Box 11"/>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62" name="Text Box 2"/>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6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6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6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6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6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6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6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7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71" name="Text Box 11"/>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72" name="Text Box 2"/>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7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7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7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7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7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7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7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8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81" name="Text Box 11"/>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82" name="Text Box 2"/>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8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8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8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8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8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8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8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68</xdr:row>
      <xdr:rowOff>0</xdr:rowOff>
    </xdr:from>
    <xdr:to>
      <xdr:col>12</xdr:col>
      <xdr:colOff>85725</xdr:colOff>
      <xdr:row>69</xdr:row>
      <xdr:rowOff>65031</xdr:rowOff>
    </xdr:to>
    <xdr:sp macro="" textlink="">
      <xdr:nvSpPr>
        <xdr:cNvPr id="9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38</xdr:row>
      <xdr:rowOff>0</xdr:rowOff>
    </xdr:from>
    <xdr:to>
      <xdr:col>13</xdr:col>
      <xdr:colOff>83820</xdr:colOff>
      <xdr:row>39</xdr:row>
      <xdr:rowOff>22050</xdr:rowOff>
    </xdr:to>
    <xdr:sp macro="" textlink="">
      <xdr:nvSpPr>
        <xdr:cNvPr id="38913" name="Text Box 2"/>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14" name="Text Box 3"/>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15" name="Text Box 4"/>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16" name="Text Box 5"/>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17" name="Text Box 6"/>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18" name="Text Box 7"/>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19" name="Text Box 8"/>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20" name="Text Box 9"/>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21" name="Text Box 10"/>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22" name="Text Box 11"/>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23" name="Text Box 2"/>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24" name="Text Box 3"/>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25" name="Text Box 4"/>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26" name="Text Box 5"/>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27" name="Text Box 6"/>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28" name="Text Box 7"/>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29" name="Text Box 8"/>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30" name="Text Box 9"/>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31" name="Text Box 10"/>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32" name="Text Box 11"/>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33" name="Text Box 2"/>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34" name="Text Box 3"/>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35" name="Text Box 4"/>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36" name="Text Box 5"/>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37" name="Text Box 6"/>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38" name="Text Box 7"/>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39" name="Text Box 8"/>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40" name="Text Box 9"/>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41" name="Text Box 10"/>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42" name="Text Box 11"/>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43" name="Text Box 2"/>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44" name="Text Box 3"/>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45" name="Text Box 4"/>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46" name="Text Box 5"/>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47" name="Text Box 6"/>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48" name="Text Box 7"/>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49" name="Text Box 8"/>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50" name="Text Box 9"/>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51" name="Text Box 10"/>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52" name="Text Box 11"/>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14</xdr:col>
      <xdr:colOff>0</xdr:colOff>
      <xdr:row>38</xdr:row>
      <xdr:rowOff>0</xdr:rowOff>
    </xdr:from>
    <xdr:ext cx="83820" cy="244548"/>
    <xdr:sp macro="" textlink="">
      <xdr:nvSpPr>
        <xdr:cNvPr id="42" name="Text Box 2"/>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43" name="Text Box 3"/>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44" name="Text Box 4"/>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45" name="Text Box 5"/>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46" name="Text Box 6"/>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47" name="Text Box 7"/>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48" name="Text Box 8"/>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49" name="Text Box 9"/>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50" name="Text Box 10"/>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51" name="Text Box 11"/>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72" name="Text Box 2"/>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73" name="Text Box 3"/>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74" name="Text Box 4"/>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75" name="Text Box 5"/>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76" name="Text Box 6"/>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77" name="Text Box 7"/>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78" name="Text Box 8"/>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79" name="Text Box 9"/>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80" name="Text Box 10"/>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81" name="Text Box 11"/>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82" name="Text Box 2"/>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83" name="Text Box 3"/>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84" name="Text Box 4"/>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85" name="Text Box 5"/>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86" name="Text Box 6"/>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87" name="Text Box 7"/>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88" name="Text Box 8"/>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89" name="Text Box 9"/>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90" name="Text Box 10"/>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91" name="Text Box 11"/>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92" name="Text Box 2"/>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93" name="Text Box 3"/>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94" name="Text Box 4"/>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95" name="Text Box 5"/>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96" name="Text Box 6"/>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97" name="Text Box 7"/>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98" name="Text Box 8"/>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99" name="Text Box 9"/>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100" name="Text Box 10"/>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101" name="Text Box 11"/>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02" name="Text Box 2"/>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03" name="Text Box 3"/>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04" name="Text Box 4"/>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05" name="Text Box 5"/>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06" name="Text Box 6"/>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07" name="Text Box 7"/>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08" name="Text Box 8"/>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09" name="Text Box 9"/>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10" name="Text Box 10"/>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11" name="Text Box 11"/>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32" name="Text Box 2"/>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33" name="Text Box 3"/>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34" name="Text Box 4"/>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35" name="Text Box 5"/>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36" name="Text Box 6"/>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37" name="Text Box 7"/>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38" name="Text Box 8"/>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39" name="Text Box 9"/>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40" name="Text Box 10"/>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41" name="Text Box 11"/>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42" name="Text Box 2"/>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43" name="Text Box 3"/>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44" name="Text Box 4"/>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45" name="Text Box 5"/>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46" name="Text Box 6"/>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47" name="Text Box 7"/>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48" name="Text Box 8"/>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49" name="Text Box 9"/>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50" name="Text Box 10"/>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51" name="Text Box 11"/>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36</xdr:row>
      <xdr:rowOff>0</xdr:rowOff>
    </xdr:from>
    <xdr:to>
      <xdr:col>13</xdr:col>
      <xdr:colOff>91440</xdr:colOff>
      <xdr:row>37</xdr:row>
      <xdr:rowOff>76200</xdr:rowOff>
    </xdr:to>
    <xdr:sp macro="" textlink="">
      <xdr:nvSpPr>
        <xdr:cNvPr id="39937" name="Text Box 2"/>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38" name="Text Box 3"/>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39" name="Text Box 4"/>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40" name="Text Box 5"/>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41" name="Text Box 6"/>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42" name="Text Box 7"/>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43" name="Text Box 8"/>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44" name="Text Box 9"/>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45" name="Text Box 10"/>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46" name="Text Box 11"/>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47" name="Text Box 2"/>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48" name="Text Box 3"/>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49" name="Text Box 4"/>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0" name="Text Box 5"/>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1" name="Text Box 6"/>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2" name="Text Box 7"/>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3" name="Text Box 8"/>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4" name="Text Box 9"/>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5" name="Text Box 10"/>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6" name="Text Box 11"/>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7" name="Text Box 2"/>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8" name="Text Box 3"/>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9" name="Text Box 4"/>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60" name="Text Box 5"/>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61" name="Text Box 6"/>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62" name="Text Box 7"/>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63" name="Text Box 8"/>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64" name="Text Box 9"/>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65" name="Text Box 10"/>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66" name="Text Box 11"/>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67" name="Text Box 2"/>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68" name="Text Box 3"/>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69" name="Text Box 4"/>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0" name="Text Box 5"/>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1" name="Text Box 6"/>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2" name="Text Box 7"/>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3" name="Text Box 8"/>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4" name="Text Box 9"/>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5" name="Text Box 10"/>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6" name="Text Box 11"/>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7" name="Text Box 2"/>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8" name="Text Box 3"/>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9" name="Text Box 4"/>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80" name="Text Box 5"/>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81" name="Text Box 6"/>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82" name="Text Box 7"/>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83" name="Text Box 8"/>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84" name="Text Box 9"/>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85" name="Text Box 10"/>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86" name="Text Box 11"/>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14</xdr:col>
      <xdr:colOff>0</xdr:colOff>
      <xdr:row>36</xdr:row>
      <xdr:rowOff>0</xdr:rowOff>
    </xdr:from>
    <xdr:ext cx="91440" cy="246647"/>
    <xdr:sp macro="" textlink="">
      <xdr:nvSpPr>
        <xdr:cNvPr id="52" name="Text Box 2"/>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53" name="Text Box 3"/>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54" name="Text Box 4"/>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55" name="Text Box 5"/>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56" name="Text Box 6"/>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57" name="Text Box 7"/>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58" name="Text Box 8"/>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59" name="Text Box 9"/>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60" name="Text Box 10"/>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61" name="Text Box 11"/>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62" name="Text Box 2"/>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63" name="Text Box 3"/>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64" name="Text Box 4"/>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65" name="Text Box 5"/>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66" name="Text Box 6"/>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67" name="Text Box 7"/>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68" name="Text Box 8"/>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69" name="Text Box 9"/>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70" name="Text Box 10"/>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71" name="Text Box 11"/>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72" name="Text Box 2"/>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73" name="Text Box 3"/>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74" name="Text Box 4"/>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75" name="Text Box 5"/>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76" name="Text Box 6"/>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77" name="Text Box 7"/>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78" name="Text Box 8"/>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79" name="Text Box 9"/>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80" name="Text Box 10"/>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81" name="Text Box 11"/>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82" name="Text Box 2"/>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83" name="Text Box 3"/>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84" name="Text Box 4"/>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85" name="Text Box 5"/>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86" name="Text Box 6"/>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87" name="Text Box 7"/>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88" name="Text Box 8"/>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89" name="Text Box 9"/>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90" name="Text Box 10"/>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91" name="Text Box 11"/>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20</xdr:col>
      <xdr:colOff>0</xdr:colOff>
      <xdr:row>23</xdr:row>
      <xdr:rowOff>0</xdr:rowOff>
    </xdr:from>
    <xdr:to>
      <xdr:col>23</xdr:col>
      <xdr:colOff>91440</xdr:colOff>
      <xdr:row>24</xdr:row>
      <xdr:rowOff>38100</xdr:rowOff>
    </xdr:to>
    <xdr:sp macro="" textlink="">
      <xdr:nvSpPr>
        <xdr:cNvPr id="36865" name="Text Box 2"/>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66" name="Text Box 3"/>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67" name="Text Box 4"/>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68" name="Text Box 5"/>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69" name="Text Box 6"/>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0" name="Text Box 7"/>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1" name="Text Box 8"/>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2" name="Text Box 9"/>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3" name="Text Box 10"/>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4" name="Text Box 11"/>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5" name="Text Box 2"/>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6" name="Text Box 3"/>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7" name="Text Box 4"/>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8" name="Text Box 5"/>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9" name="Text Box 6"/>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80" name="Text Box 7"/>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81" name="Text Box 8"/>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82" name="Text Box 9"/>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83" name="Text Box 10"/>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84" name="Text Box 11"/>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85" name="Text Box 2"/>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86" name="Text Box 3"/>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87" name="Text Box 4"/>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88" name="Text Box 5"/>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89" name="Text Box 6"/>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90" name="Text Box 7"/>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91" name="Text Box 8"/>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92" name="Text Box 9"/>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93" name="Text Box 10"/>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94" name="Text Box 11"/>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65" name="Text Box 2"/>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66" name="Text Box 3"/>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67" name="Text Box 4"/>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68" name="Text Box 5"/>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69" name="Text Box 6"/>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70" name="Text Box 7"/>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71" name="Text Box 8"/>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72" name="Text Box 9"/>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73" name="Text Box 10"/>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74" name="Text Box 11"/>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75" name="Text Box 2"/>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76" name="Text Box 3"/>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77" name="Text Box 4"/>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78" name="Text Box 5"/>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79" name="Text Box 6"/>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80" name="Text Box 7"/>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81" name="Text Box 8"/>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82" name="Text Box 9"/>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83" name="Text Box 10"/>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84" name="Text Box 11"/>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0</xdr:colOff>
      <xdr:row>23</xdr:row>
      <xdr:rowOff>0</xdr:rowOff>
    </xdr:from>
    <xdr:to>
      <xdr:col>23</xdr:col>
      <xdr:colOff>83820</xdr:colOff>
      <xdr:row>24</xdr:row>
      <xdr:rowOff>38101</xdr:rowOff>
    </xdr:to>
    <xdr:sp macro="" textlink="">
      <xdr:nvSpPr>
        <xdr:cNvPr id="37889" name="Text Box 2"/>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0" name="Text Box 3"/>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1" name="Text Box 4"/>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2" name="Text Box 5"/>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3" name="Text Box 6"/>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4" name="Text Box 7"/>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5" name="Text Box 8"/>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6" name="Text Box 9"/>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7" name="Text Box 10"/>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8" name="Text Box 11"/>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899" name="Text Box 2"/>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0" name="Text Box 3"/>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1" name="Text Box 4"/>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2" name="Text Box 5"/>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3" name="Text Box 6"/>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4" name="Text Box 7"/>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5" name="Text Box 8"/>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6" name="Text Box 9"/>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7" name="Text Box 10"/>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8" name="Text Box 11"/>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09" name="Text Box 2"/>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0" name="Text Box 3"/>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1" name="Text Box 4"/>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2" name="Text Box 5"/>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3" name="Text Box 6"/>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4" name="Text Box 7"/>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5" name="Text Box 8"/>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6" name="Text Box 9"/>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7" name="Text Box 10"/>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8" name="Text Box 11"/>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9" name="Text Box 2"/>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0" name="Text Box 3"/>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1" name="Text Box 4"/>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2" name="Text Box 5"/>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3" name="Text Box 6"/>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4" name="Text Box 7"/>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5" name="Text Box 8"/>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6" name="Text Box 9"/>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7" name="Text Box 10"/>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8" name="Text Box 11"/>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29" name="Text Box 2"/>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0" name="Text Box 3"/>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1" name="Text Box 4"/>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2" name="Text Box 5"/>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3" name="Text Box 6"/>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4" name="Text Box 7"/>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5" name="Text Box 8"/>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6" name="Text Box 9"/>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7" name="Text Box 10"/>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8" name="Text Box 11"/>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39" name="Text Box 2"/>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0" name="Text Box 3"/>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1" name="Text Box 4"/>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2" name="Text Box 5"/>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3" name="Text Box 6"/>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4" name="Text Box 7"/>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5" name="Text Box 8"/>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6" name="Text Box 9"/>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7" name="Text Box 10"/>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8" name="Text Box 11"/>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43</xdr:row>
      <xdr:rowOff>0</xdr:rowOff>
    </xdr:from>
    <xdr:to>
      <xdr:col>10</xdr:col>
      <xdr:colOff>91440</xdr:colOff>
      <xdr:row>44</xdr:row>
      <xdr:rowOff>15663</xdr:rowOff>
    </xdr:to>
    <xdr:sp macro="" textlink="">
      <xdr:nvSpPr>
        <xdr:cNvPr id="33793" name="Text Box 2"/>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794" name="Text Box 3"/>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795" name="Text Box 4"/>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796" name="Text Box 5"/>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797" name="Text Box 6"/>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798" name="Text Box 7"/>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799" name="Text Box 8"/>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0" name="Text Box 9"/>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1" name="Text Box 10"/>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2" name="Text Box 11"/>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3" name="Text Box 2"/>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4" name="Text Box 3"/>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5" name="Text Box 4"/>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6" name="Text Box 5"/>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7" name="Text Box 6"/>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8" name="Text Box 7"/>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9" name="Text Box 8"/>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10" name="Text Box 9"/>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11" name="Text Box 10"/>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12" name="Text Box 11"/>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13" name="Text Box 2"/>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14" name="Text Box 3"/>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15" name="Text Box 4"/>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16" name="Text Box 5"/>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17" name="Text Box 6"/>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18" name="Text Box 7"/>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19" name="Text Box 8"/>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0" name="Text Box 9"/>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1" name="Text Box 10"/>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2" name="Text Box 11"/>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3" name="Text Box 2"/>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4" name="Text Box 3"/>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5" name="Text Box 4"/>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6" name="Text Box 5"/>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7" name="Text Box 6"/>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8" name="Text Box 7"/>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9" name="Text Box 8"/>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30" name="Text Box 9"/>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31" name="Text Box 10"/>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32" name="Text Box 11"/>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33" name="Text Box 2"/>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34" name="Text Box 3"/>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35" name="Text Box 4"/>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36" name="Text Box 5"/>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37" name="Text Box 6"/>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38" name="Text Box 7"/>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39" name="Text Box 8"/>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0" name="Text Box 9"/>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1" name="Text Box 10"/>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2" name="Text Box 11"/>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3" name="Text Box 2"/>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4" name="Text Box 3"/>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5" name="Text Box 4"/>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6" name="Text Box 5"/>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7" name="Text Box 6"/>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8" name="Text Box 7"/>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9" name="Text Box 8"/>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50" name="Text Box 9"/>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51" name="Text Box 10"/>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52" name="Text Box 11"/>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53" name="Text Box 2"/>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54" name="Text Box 3"/>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55" name="Text Box 4"/>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56" name="Text Box 5"/>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57" name="Text Box 6"/>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58" name="Text Box 7"/>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59" name="Text Box 8"/>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0" name="Text Box 9"/>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1" name="Text Box 10"/>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2" name="Text Box 11"/>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3" name="Text Box 2"/>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4" name="Text Box 3"/>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5" name="Text Box 4"/>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6" name="Text Box 5"/>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7" name="Text Box 6"/>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8" name="Text Box 7"/>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9" name="Text Box 8"/>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70" name="Text Box 9"/>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71" name="Text Box 10"/>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72" name="Text Box 11"/>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73" name="Text Box 2"/>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74" name="Text Box 3"/>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75" name="Text Box 4"/>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76" name="Text Box 5"/>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77" name="Text Box 6"/>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78" name="Text Box 7"/>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79" name="Text Box 8"/>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80" name="Text Box 9"/>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81" name="Text Box 10"/>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82" name="Text Box 11"/>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83" name="Text Box 2"/>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84" name="Text Box 3"/>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85" name="Text Box 4"/>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86" name="Text Box 5"/>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87" name="Text Box 6"/>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88" name="Text Box 7"/>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89" name="Text Box 8"/>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90" name="Text Box 9"/>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91" name="Text Box 10"/>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92" name="Text Box 11"/>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93" name="Text Box 2"/>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94" name="Text Box 3"/>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95" name="Text Box 4"/>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96" name="Text Box 5"/>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97" name="Text Box 6"/>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98" name="Text Box 7"/>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99" name="Text Box 8"/>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0" name="Text Box 9"/>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1" name="Text Box 10"/>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2" name="Text Box 11"/>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3" name="Text Box 2"/>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4" name="Text Box 3"/>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5" name="Text Box 4"/>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6" name="Text Box 5"/>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7" name="Text Box 6"/>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8" name="Text Box 7"/>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9" name="Text Box 8"/>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10" name="Text Box 9"/>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11" name="Text Box 10"/>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12" name="Text Box 11"/>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13" name="Text Box 2"/>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14" name="Text Box 3"/>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15" name="Text Box 4"/>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16" name="Text Box 5"/>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17" name="Text Box 6"/>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18" name="Text Box 7"/>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19" name="Text Box 8"/>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0" name="Text Box 9"/>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1" name="Text Box 10"/>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2" name="Text Box 11"/>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3" name="Text Box 2"/>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4" name="Text Box 3"/>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5" name="Text Box 4"/>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6" name="Text Box 5"/>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7" name="Text Box 6"/>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8" name="Text Box 7"/>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9" name="Text Box 8"/>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30" name="Text Box 9"/>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31" name="Text Box 10"/>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32" name="Text Box 11"/>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33" name="Text Box 2"/>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34" name="Text Box 3"/>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35" name="Text Box 4"/>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36" name="Text Box 5"/>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37" name="Text Box 6"/>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38" name="Text Box 7"/>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39" name="Text Box 8"/>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0" name="Text Box 9"/>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1" name="Text Box 10"/>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2" name="Text Box 11"/>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3" name="Text Box 2"/>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4" name="Text Box 3"/>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5" name="Text Box 4"/>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6" name="Text Box 5"/>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7" name="Text Box 6"/>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8" name="Text Box 7"/>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9" name="Text Box 8"/>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50" name="Text Box 9"/>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51" name="Text Box 10"/>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52" name="Text Box 11"/>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53" name="Text Box 2"/>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54" name="Text Box 3"/>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55" name="Text Box 4"/>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56" name="Text Box 5"/>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57" name="Text Box 6"/>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58" name="Text Box 7"/>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59" name="Text Box 8"/>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60" name="Text Box 9"/>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61" name="Text Box 10"/>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62" name="Text Box 11"/>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63" name="Text Box 2"/>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64" name="Text Box 3"/>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65" name="Text Box 4"/>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66" name="Text Box 5"/>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67" name="Text Box 6"/>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68" name="Text Box 7"/>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69" name="Text Box 8"/>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70" name="Text Box 9"/>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71" name="Text Box 10"/>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72" name="Text Box 11"/>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73" name="Text Box 2"/>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74" name="Text Box 3"/>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75" name="Text Box 4"/>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76" name="Text Box 5"/>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77" name="Text Box 6"/>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78" name="Text Box 7"/>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79" name="Text Box 8"/>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0" name="Text Box 9"/>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1" name="Text Box 10"/>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2" name="Text Box 11"/>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3" name="Text Box 2"/>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4" name="Text Box 3"/>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5" name="Text Box 4"/>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6" name="Text Box 5"/>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7" name="Text Box 6"/>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8" name="Text Box 7"/>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9" name="Text Box 8"/>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90" name="Text Box 9"/>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91" name="Text Box 10"/>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92" name="Text Box 11"/>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93" name="Text Box 2"/>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94" name="Text Box 3"/>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95" name="Text Box 4"/>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96" name="Text Box 5"/>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97" name="Text Box 6"/>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98" name="Text Box 7"/>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99" name="Text Box 8"/>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0" name="Text Box 9"/>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1" name="Text Box 10"/>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2" name="Text Box 11"/>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3" name="Text Box 2"/>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4" name="Text Box 3"/>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5" name="Text Box 4"/>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6" name="Text Box 5"/>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7" name="Text Box 6"/>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8" name="Text Box 7"/>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9" name="Text Box 8"/>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10" name="Text Box 9"/>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11" name="Text Box 10"/>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12" name="Text Box 11"/>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13" name="Text Box 2"/>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14" name="Text Box 3"/>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15" name="Text Box 4"/>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16" name="Text Box 5"/>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17" name="Text Box 6"/>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18" name="Text Box 7"/>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19" name="Text Box 8"/>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20" name="Text Box 9"/>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21" name="Text Box 10"/>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22" name="Text Box 11"/>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44</xdr:row>
      <xdr:rowOff>0</xdr:rowOff>
    </xdr:from>
    <xdr:to>
      <xdr:col>11</xdr:col>
      <xdr:colOff>91440</xdr:colOff>
      <xdr:row>45</xdr:row>
      <xdr:rowOff>99055</xdr:rowOff>
    </xdr:to>
    <xdr:sp macro="" textlink="">
      <xdr:nvSpPr>
        <xdr:cNvPr id="2" name="Text Box 2"/>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3" name="Text Box 3"/>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4" name="Text Box 4"/>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5" name="Text Box 5"/>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6" name="Text Box 6"/>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7" name="Text Box 7"/>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8" name="Text Box 8"/>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9" name="Text Box 9"/>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10" name="Text Box 10"/>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11" name="Text Box 11"/>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12" name="Text Box 2"/>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13" name="Text Box 3"/>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14" name="Text Box 4"/>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15" name="Text Box 5"/>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16" name="Text Box 6"/>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17" name="Text Box 7"/>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18" name="Text Box 8"/>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19" name="Text Box 9"/>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20" name="Text Box 10"/>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21" name="Text Box 11"/>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22" name="Text Box 2"/>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23" name="Text Box 3"/>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24" name="Text Box 4"/>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25" name="Text Box 5"/>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26" name="Text Box 6"/>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27" name="Text Box 7"/>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28" name="Text Box 8"/>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29" name="Text Box 9"/>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30" name="Text Box 10"/>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31" name="Text Box 11"/>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32" name="Text Box 2"/>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33" name="Text Box 3"/>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34" name="Text Box 4"/>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35" name="Text Box 5"/>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36" name="Text Box 6"/>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37" name="Text Box 7"/>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38" name="Text Box 8"/>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39" name="Text Box 9"/>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0" name="Text Box 10"/>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1" name="Text Box 11"/>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2" name="Text Box 2"/>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3" name="Text Box 3"/>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4" name="Text Box 4"/>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5" name="Text Box 5"/>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6" name="Text Box 6"/>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7" name="Text Box 7"/>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8" name="Text Box 8"/>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9" name="Text Box 9"/>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50" name="Text Box 10"/>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51" name="Text Box 11"/>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52" name="Text Box 2"/>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53" name="Text Box 3"/>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54" name="Text Box 4"/>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55" name="Text Box 5"/>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56" name="Text Box 6"/>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57" name="Text Box 7"/>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58" name="Text Box 8"/>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59" name="Text Box 9"/>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60" name="Text Box 10"/>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61" name="Text Box 11"/>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62" name="Text Box 2"/>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63" name="Text Box 3"/>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64" name="Text Box 4"/>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65" name="Text Box 5"/>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66" name="Text Box 6"/>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67" name="Text Box 7"/>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68" name="Text Box 8"/>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69" name="Text Box 9"/>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70" name="Text Box 10"/>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71" name="Text Box 11"/>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72" name="Text Box 2"/>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73" name="Text Box 3"/>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74" name="Text Box 4"/>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75" name="Text Box 5"/>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76" name="Text Box 6"/>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77" name="Text Box 7"/>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78" name="Text Box 8"/>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79" name="Text Box 9"/>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0" name="Text Box 10"/>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1" name="Text Box 11"/>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2" name="Text Box 2"/>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3" name="Text Box 3"/>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4" name="Text Box 4"/>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5" name="Text Box 5"/>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6" name="Text Box 6"/>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7" name="Text Box 7"/>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8" name="Text Box 8"/>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9" name="Text Box 9"/>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90" name="Text Box 10"/>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91" name="Text Box 11"/>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92" name="Text Box 2"/>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93" name="Text Box 3"/>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94" name="Text Box 4"/>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95" name="Text Box 5"/>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96" name="Text Box 6"/>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97" name="Text Box 7"/>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98" name="Text Box 8"/>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99" name="Text Box 9"/>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100" name="Text Box 10"/>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101" name="Text Box 11"/>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02" name="Text Box 2"/>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03" name="Text Box 3"/>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04" name="Text Box 4"/>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05" name="Text Box 5"/>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06" name="Text Box 6"/>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07" name="Text Box 7"/>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08" name="Text Box 8"/>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09" name="Text Box 9"/>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0" name="Text Box 10"/>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1" name="Text Box 11"/>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2" name="Text Box 2"/>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3" name="Text Box 3"/>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4" name="Text Box 4"/>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5" name="Text Box 5"/>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6" name="Text Box 6"/>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7" name="Text Box 7"/>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8" name="Text Box 8"/>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9" name="Text Box 9"/>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0" name="Text Box 10"/>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1" name="Text Box 11"/>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2" name="Text Box 2"/>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3" name="Text Box 3"/>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4" name="Text Box 4"/>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5" name="Text Box 5"/>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6" name="Text Box 6"/>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7" name="Text Box 7"/>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8" name="Text Box 8"/>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9" name="Text Box 9"/>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30" name="Text Box 10"/>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31" name="Text Box 11"/>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44</xdr:row>
      <xdr:rowOff>0</xdr:rowOff>
    </xdr:from>
    <xdr:to>
      <xdr:col>11</xdr:col>
      <xdr:colOff>91440</xdr:colOff>
      <xdr:row>45</xdr:row>
      <xdr:rowOff>60958</xdr:rowOff>
    </xdr:to>
    <xdr:sp macro="" textlink="">
      <xdr:nvSpPr>
        <xdr:cNvPr id="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12" name="Text Box 2"/>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13" name="Text Box 3"/>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14" name="Text Box 4"/>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15" name="Text Box 5"/>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16" name="Text Box 6"/>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17" name="Text Box 7"/>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18" name="Text Box 8"/>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19" name="Text Box 9"/>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20" name="Text Box 10"/>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21" name="Text Box 11"/>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2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2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2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2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2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2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2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2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4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4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42" name="Text Box 2"/>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43" name="Text Box 3"/>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44" name="Text Box 4"/>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45" name="Text Box 5"/>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46" name="Text Box 6"/>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47" name="Text Box 7"/>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48" name="Text Box 8"/>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49" name="Text Box 9"/>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50" name="Text Box 10"/>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7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7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72" name="Text Box 2"/>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73" name="Text Box 3"/>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74" name="Text Box 4"/>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75" name="Text Box 5"/>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76" name="Text Box 6"/>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77" name="Text Box 7"/>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78" name="Text Box 8"/>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79" name="Text Box 9"/>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80" name="Text Box 10"/>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81" name="Text Box 11"/>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82" name="Text Box 2"/>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83" name="Text Box 3"/>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84" name="Text Box 4"/>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85" name="Text Box 5"/>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86" name="Text Box 6"/>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87" name="Text Box 7"/>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88" name="Text Box 8"/>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89" name="Text Box 9"/>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0" name="Text Box 10"/>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1" name="Text Box 11"/>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2" name="Text Box 2"/>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3" name="Text Box 3"/>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4" name="Text Box 4"/>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5" name="Text Box 5"/>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6" name="Text Box 6"/>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7" name="Text Box 7"/>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8" name="Text Box 8"/>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9" name="Text Box 9"/>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0" name="Text Box 10"/>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1" name="Text Box 11"/>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2" name="Text Box 2"/>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3" name="Text Box 3"/>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4" name="Text Box 4"/>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5" name="Text Box 5"/>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6" name="Text Box 6"/>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7" name="Text Box 7"/>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8" name="Text Box 8"/>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9" name="Text Box 9"/>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10" name="Text Box 10"/>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11" name="Text Box 11"/>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5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5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52" name="Text Box 2"/>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53" name="Text Box 3"/>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54" name="Text Box 4"/>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55" name="Text Box 5"/>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56" name="Text Box 6"/>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57" name="Text Box 7"/>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58" name="Text Box 8"/>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59" name="Text Box 9"/>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60" name="Text Box 10"/>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61" name="Text Box 11"/>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62" name="Text Box 2"/>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63" name="Text Box 3"/>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64" name="Text Box 4"/>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65" name="Text Box 5"/>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66" name="Text Box 6"/>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67" name="Text Box 7"/>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68" name="Text Box 8"/>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69" name="Text Box 9"/>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0" name="Text Box 10"/>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1" name="Text Box 11"/>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2" name="Text Box 2"/>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3" name="Text Box 3"/>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4" name="Text Box 4"/>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5" name="Text Box 5"/>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6" name="Text Box 6"/>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7" name="Text Box 7"/>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8" name="Text Box 8"/>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9" name="Text Box 9"/>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0" name="Text Box 10"/>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1" name="Text Box 11"/>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2" name="Text Box 2"/>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3" name="Text Box 3"/>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4" name="Text Box 4"/>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5" name="Text Box 5"/>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6" name="Text Box 6"/>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7" name="Text Box 7"/>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8" name="Text Box 8"/>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9" name="Text Box 9"/>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90" name="Text Box 10"/>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30079</xdr:colOff>
      <xdr:row>43</xdr:row>
      <xdr:rowOff>0</xdr:rowOff>
    </xdr:from>
    <xdr:to>
      <xdr:col>11</xdr:col>
      <xdr:colOff>91440</xdr:colOff>
      <xdr:row>45</xdr:row>
      <xdr:rowOff>45718</xdr:rowOff>
    </xdr:to>
    <xdr:sp macro="" textlink="">
      <xdr:nvSpPr>
        <xdr:cNvPr id="191" name="Text Box 11"/>
        <xdr:cNvSpPr txBox="1">
          <a:spLocks noChangeArrowheads="1"/>
        </xdr:cNvSpPr>
      </xdr:nvSpPr>
      <xdr:spPr bwMode="auto">
        <a:xfrm>
          <a:off x="3499184" y="11038974"/>
          <a:ext cx="91440" cy="216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198120</xdr:colOff>
      <xdr:row>22</xdr:row>
      <xdr:rowOff>0</xdr:rowOff>
    </xdr:from>
    <xdr:to>
      <xdr:col>13</xdr:col>
      <xdr:colOff>0</xdr:colOff>
      <xdr:row>22</xdr:row>
      <xdr:rowOff>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ld\Inna\&#1055;&#1054;&#1055;&#1045;&#1056;_&#1044;&#1040;&#1053;\2010\03\&#1041;&#1077;&#1088;&#1077;&#1079;&#1077;&#1085;&#1100;\Old\&#1052;&#1086;&#1080;%20&#1076;&#1086;&#1082;&#1091;&#1084;&#1077;&#1085;&#1090;&#1099;\My%20eBooks\03_Robochi%20faily\2008\Cur%20Acc\09\Documents%20and%20Settings\CSONG\Local%20Settings\Temporary%20Internet%20Files\OLK3\BOPuk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Old\Inna\&#1055;&#1054;&#1055;&#1045;&#1056;_&#1044;&#1040;&#1053;\2010\03\&#1041;&#1077;&#1088;&#1077;&#1079;&#1077;&#1085;&#1100;\Old\&#1052;&#1086;&#1080;%20&#1076;&#1086;&#1082;&#1091;&#1084;&#1077;&#1085;&#1090;&#1099;\My%20eBooks\03_Robochi%20faily\2008\Cur%20Acc\09\Documents%20and%20Settings\CSONG\Local%20Settings\Temporary%20Internet%20Files\OLK3\BOPuk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Old\Inna\&#1055;&#1054;&#1055;&#1045;&#1056;_&#1044;&#1040;&#1053;\2010\03\&#1041;&#1077;&#1088;&#1077;&#1079;&#1077;&#1085;&#1100;\Old\&#1052;&#1086;&#1080;%20&#1076;&#1086;&#1082;&#1091;&#1084;&#1077;&#1085;&#1090;&#1099;\My%20eBooks\03_Robochi%20faily\2008\Cur%20Acc\09\WINDOWS\TEMP\ukr2001%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Old\Inna\&#1055;&#1054;&#1055;&#1045;&#1056;_&#1044;&#1040;&#1053;\2010\03\&#1041;&#1077;&#1088;&#1077;&#1079;&#1077;&#1085;&#1100;\Old\&#1052;&#1086;&#1080;%20&#1076;&#1086;&#1082;&#1091;&#1084;&#1077;&#1085;&#1090;&#1099;\My%20eBooks\03_Robochi%20faily\2008\Cur%20Acc\09\WINDOWS\TEMP\ukr20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 val="PRIV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146024"/>
    </sheetNames>
    <sheetDataSet>
      <sheetData sheetId="0"/>
      <sheetData sheetId="1"/>
      <sheetData sheetId="2"/>
      <sheetData sheetId="3"/>
      <sheetData sheetId="4"/>
      <sheetData sheetId="5"/>
      <sheetData sheetId="6"/>
      <sheetData sheetId="7">
        <row r="13">
          <cell r="B13" t="str">
            <v>Country Name</v>
          </cell>
        </row>
      </sheetData>
      <sheetData sheetId="8"/>
      <sheetData sheetId="9"/>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 val="Macro1"/>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Links"/>
    </sheetNames>
    <sheetDataSet>
      <sheetData sheetId="0"/>
      <sheetData sheetId="1"/>
      <sheetData sheetId="2">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Input 1- Bas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Довідники"/>
    </sheetNames>
    <sheetDataSet>
      <sheetData sheetId="0"/>
      <sheetData sheetId="1"/>
      <sheetData sheetId="2">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dimension ref="A1:DZ166"/>
  <sheetViews>
    <sheetView tabSelected="1" zoomScale="63" zoomScaleNormal="63" workbookViewId="0">
      <selection activeCell="X5" sqref="X5"/>
    </sheetView>
  </sheetViews>
  <sheetFormatPr defaultColWidth="9.08984375" defaultRowHeight="12.5"/>
  <cols>
    <col min="1" max="1" width="10.36328125" style="1" customWidth="1"/>
    <col min="2" max="6" width="9.08984375" style="13"/>
    <col min="7" max="7" width="30.08984375" style="13" customWidth="1"/>
    <col min="8" max="11" width="9.08984375" style="13"/>
    <col min="12" max="33" width="9.08984375" style="13" customWidth="1"/>
    <col min="34" max="51" width="9.08984375" style="14" customWidth="1"/>
    <col min="52" max="82" width="9.08984375" style="13" customWidth="1"/>
    <col min="83" max="83" width="9.08984375" style="734" customWidth="1"/>
    <col min="84" max="107" width="9.08984375" style="469"/>
    <col min="108" max="130" width="9.08984375" style="14"/>
    <col min="131" max="16384" width="9.08984375" style="13"/>
  </cols>
  <sheetData>
    <row r="1" spans="1:130" s="4" customFormat="1" ht="19.5" customHeight="1">
      <c r="A1" s="1">
        <v>1</v>
      </c>
      <c r="B1" s="916" t="str">
        <f>IF('1'!$A$1=1,CG1,CS1)</f>
        <v>1.Зовнішня торгівля товарами (відповідно до КПБ6)</v>
      </c>
      <c r="C1" s="3"/>
      <c r="D1" s="3"/>
      <c r="E1" s="3"/>
      <c r="F1" s="3"/>
      <c r="G1" s="3"/>
      <c r="H1" s="3"/>
      <c r="I1" s="3"/>
      <c r="J1" s="3"/>
      <c r="AH1" s="7"/>
      <c r="AI1" s="7"/>
      <c r="AJ1" s="7"/>
      <c r="AK1" s="7"/>
      <c r="AL1" s="7"/>
      <c r="AM1" s="7"/>
      <c r="AN1" s="7"/>
      <c r="AO1" s="7"/>
      <c r="AP1" s="7"/>
      <c r="AQ1" s="7"/>
      <c r="AR1" s="7"/>
      <c r="AS1" s="7"/>
      <c r="AT1" s="7"/>
      <c r="AU1" s="7"/>
      <c r="AV1" s="7"/>
      <c r="AW1" s="7"/>
      <c r="AX1" s="7"/>
      <c r="AY1" s="7"/>
      <c r="CE1" s="729"/>
      <c r="CF1" s="727"/>
      <c r="CG1" s="1192" t="s">
        <v>96</v>
      </c>
      <c r="CH1" s="730"/>
      <c r="CI1" s="730"/>
      <c r="CJ1" s="730"/>
      <c r="CK1" s="730"/>
      <c r="CL1" s="730"/>
      <c r="CM1" s="730"/>
      <c r="CN1" s="730"/>
      <c r="CO1" s="730"/>
      <c r="CP1" s="727"/>
      <c r="CQ1" s="727"/>
      <c r="CR1" s="727"/>
      <c r="CS1" s="1192" t="s">
        <v>124</v>
      </c>
      <c r="CT1" s="730"/>
      <c r="CU1" s="730"/>
      <c r="CV1" s="730"/>
      <c r="CW1" s="730"/>
      <c r="CX1" s="730"/>
      <c r="CY1" s="730"/>
      <c r="CZ1" s="730"/>
      <c r="DA1" s="730"/>
      <c r="DB1" s="730"/>
      <c r="DC1" s="730"/>
      <c r="DD1" s="6"/>
      <c r="DE1" s="6"/>
      <c r="DF1" s="6"/>
      <c r="DG1" s="6"/>
      <c r="DH1" s="6"/>
      <c r="DI1" s="6"/>
      <c r="DJ1" s="6"/>
      <c r="DK1" s="6"/>
      <c r="DL1" s="6"/>
      <c r="DM1" s="7"/>
      <c r="DN1" s="7"/>
      <c r="DO1" s="7"/>
      <c r="DP1" s="7"/>
      <c r="DQ1" s="7"/>
      <c r="DR1" s="7"/>
      <c r="DS1" s="7"/>
      <c r="DT1" s="7"/>
      <c r="DU1" s="7"/>
      <c r="DV1" s="7"/>
      <c r="DW1" s="7"/>
      <c r="DX1" s="7"/>
      <c r="DY1" s="7"/>
      <c r="DZ1" s="7"/>
    </row>
    <row r="2" spans="1:130" s="2" customFormat="1" ht="20" customHeight="1">
      <c r="A2" s="1"/>
      <c r="B2" s="8" t="str">
        <f>IF('1'!$A$1=1,CG2,CS2)</f>
        <v>1.1 Динаміка товарної структури експорту</v>
      </c>
      <c r="AH2" s="5"/>
      <c r="AI2" s="5"/>
      <c r="AJ2" s="5"/>
      <c r="AK2" s="5"/>
      <c r="AL2" s="5"/>
      <c r="AM2" s="5"/>
      <c r="AN2" s="5"/>
      <c r="AO2" s="5"/>
      <c r="AP2" s="5"/>
      <c r="AQ2" s="5"/>
      <c r="AR2" s="5"/>
      <c r="AS2" s="5"/>
      <c r="AT2" s="5"/>
      <c r="AU2" s="5"/>
      <c r="AV2" s="5"/>
      <c r="AW2" s="5"/>
      <c r="AX2" s="5"/>
      <c r="AY2" s="5"/>
      <c r="CC2" s="9"/>
      <c r="CD2" s="9"/>
      <c r="CE2" s="731"/>
      <c r="CF2" s="728"/>
      <c r="CG2" s="912" t="s">
        <v>92</v>
      </c>
      <c r="CH2" s="728"/>
      <c r="CI2" s="728"/>
      <c r="CJ2" s="728"/>
      <c r="CK2" s="728"/>
      <c r="CL2" s="728"/>
      <c r="CM2" s="728"/>
      <c r="CN2" s="728"/>
      <c r="CO2" s="728"/>
      <c r="CP2" s="728"/>
      <c r="CQ2" s="728"/>
      <c r="CR2" s="728"/>
      <c r="CS2" s="728" t="s">
        <v>125</v>
      </c>
      <c r="CT2" s="730"/>
      <c r="CU2" s="730"/>
      <c r="CV2" s="730"/>
      <c r="CW2" s="730"/>
      <c r="CX2" s="730"/>
      <c r="CY2" s="730"/>
      <c r="CZ2" s="730"/>
      <c r="DA2" s="728"/>
      <c r="DB2" s="728"/>
      <c r="DC2" s="728"/>
      <c r="DD2" s="5"/>
      <c r="DE2" s="5"/>
      <c r="DF2" s="5"/>
      <c r="DG2" s="5"/>
      <c r="DH2" s="5"/>
      <c r="DI2" s="5"/>
      <c r="DJ2" s="5"/>
      <c r="DK2" s="5"/>
      <c r="DL2" s="5"/>
      <c r="DM2" s="5"/>
      <c r="DN2" s="5"/>
      <c r="DO2" s="5"/>
      <c r="DP2" s="5"/>
      <c r="DQ2" s="5"/>
      <c r="DR2" s="5"/>
      <c r="DS2" s="5"/>
      <c r="DT2" s="5"/>
      <c r="DU2" s="5"/>
      <c r="DV2" s="5"/>
      <c r="DW2" s="5"/>
      <c r="DX2" s="5"/>
      <c r="DY2" s="5"/>
      <c r="DZ2" s="5"/>
    </row>
    <row r="3" spans="1:130" s="11" customFormat="1" ht="20" customHeight="1">
      <c r="A3" s="10" t="s">
        <v>122</v>
      </c>
      <c r="B3" s="8" t="str">
        <f>IF('1'!$A$1=1,CG3,CS3)</f>
        <v>1.2 Динаміка товарної структури імпорту</v>
      </c>
      <c r="C3" s="8"/>
      <c r="D3" s="8"/>
      <c r="E3" s="8"/>
      <c r="F3" s="8"/>
      <c r="G3" s="8"/>
      <c r="H3" s="8"/>
      <c r="I3" s="2"/>
      <c r="J3" s="2"/>
      <c r="AH3" s="12"/>
      <c r="AI3" s="12"/>
      <c r="AJ3" s="12"/>
      <c r="AK3" s="12"/>
      <c r="AL3" s="12"/>
      <c r="AM3" s="12"/>
      <c r="AN3" s="12"/>
      <c r="AO3" s="12"/>
      <c r="AP3" s="12"/>
      <c r="AQ3" s="12"/>
      <c r="AR3" s="12"/>
      <c r="AS3" s="12"/>
      <c r="AT3" s="12"/>
      <c r="AU3" s="12"/>
      <c r="AV3" s="12"/>
      <c r="AW3" s="12"/>
      <c r="AX3" s="12"/>
      <c r="AY3" s="12"/>
      <c r="CE3" s="733"/>
      <c r="CF3" s="732"/>
      <c r="CG3" s="912" t="s">
        <v>93</v>
      </c>
      <c r="CH3" s="728"/>
      <c r="CI3" s="728"/>
      <c r="CJ3" s="728"/>
      <c r="CK3" s="728"/>
      <c r="CL3" s="728"/>
      <c r="CM3" s="728"/>
      <c r="CN3" s="728"/>
      <c r="CO3" s="728"/>
      <c r="CP3" s="732"/>
      <c r="CQ3" s="732"/>
      <c r="CR3" s="732"/>
      <c r="CS3" s="728" t="s">
        <v>126</v>
      </c>
      <c r="CT3" s="730"/>
      <c r="CU3" s="730"/>
      <c r="CV3" s="730"/>
      <c r="CW3" s="730"/>
      <c r="CX3" s="730"/>
      <c r="CY3" s="730"/>
      <c r="CZ3" s="730"/>
      <c r="DA3" s="728"/>
      <c r="DB3" s="728"/>
      <c r="DC3" s="728"/>
      <c r="DD3" s="5"/>
      <c r="DE3" s="5"/>
      <c r="DF3" s="5"/>
      <c r="DG3" s="5"/>
      <c r="DH3" s="5"/>
      <c r="DI3" s="5"/>
      <c r="DJ3" s="5"/>
      <c r="DK3" s="5"/>
      <c r="DL3" s="5"/>
      <c r="DM3" s="12"/>
      <c r="DN3" s="12"/>
      <c r="DO3" s="12"/>
      <c r="DP3" s="12"/>
      <c r="DQ3" s="12"/>
      <c r="DR3" s="12"/>
      <c r="DS3" s="12"/>
      <c r="DT3" s="12"/>
      <c r="DU3" s="12"/>
      <c r="DV3" s="12"/>
      <c r="DW3" s="12"/>
      <c r="DX3" s="12"/>
      <c r="DY3" s="12"/>
      <c r="DZ3" s="12"/>
    </row>
    <row r="4" spans="1:130" s="11" customFormat="1" ht="20" customHeight="1">
      <c r="A4" s="10" t="s">
        <v>123</v>
      </c>
      <c r="B4" s="8" t="str">
        <f>IF('1'!$A$1=1,CG4,CS4)</f>
        <v>1.3 Динаміка експорту товарів за широкими економічними категоріями</v>
      </c>
      <c r="C4" s="8"/>
      <c r="D4" s="8"/>
      <c r="E4" s="8"/>
      <c r="F4" s="8"/>
      <c r="G4" s="8"/>
      <c r="H4" s="8"/>
      <c r="I4" s="2"/>
      <c r="J4" s="2"/>
      <c r="AH4" s="12"/>
      <c r="AI4" s="12"/>
      <c r="AJ4" s="12"/>
      <c r="AK4" s="12"/>
      <c r="AL4" s="12"/>
      <c r="AM4" s="12"/>
      <c r="AN4" s="12"/>
      <c r="AO4" s="12"/>
      <c r="AP4" s="12"/>
      <c r="AQ4" s="12"/>
      <c r="AR4" s="12"/>
      <c r="AS4" s="12"/>
      <c r="AT4" s="12"/>
      <c r="AU4" s="12"/>
      <c r="AV4" s="12"/>
      <c r="AW4" s="12"/>
      <c r="AX4" s="12"/>
      <c r="AY4" s="12"/>
      <c r="CE4" s="733"/>
      <c r="CF4" s="732"/>
      <c r="CG4" s="912" t="s">
        <v>94</v>
      </c>
      <c r="CH4" s="728"/>
      <c r="CI4" s="728"/>
      <c r="CJ4" s="728"/>
      <c r="CK4" s="728"/>
      <c r="CL4" s="728"/>
      <c r="CM4" s="728"/>
      <c r="CN4" s="728"/>
      <c r="CO4" s="728"/>
      <c r="CP4" s="732"/>
      <c r="CQ4" s="732"/>
      <c r="CR4" s="732"/>
      <c r="CS4" s="728" t="s">
        <v>127</v>
      </c>
      <c r="CT4" s="730"/>
      <c r="CU4" s="730"/>
      <c r="CV4" s="730"/>
      <c r="CW4" s="730"/>
      <c r="CX4" s="730"/>
      <c r="CY4" s="730"/>
      <c r="CZ4" s="730"/>
      <c r="DA4" s="728"/>
      <c r="DB4" s="728"/>
      <c r="DC4" s="728"/>
      <c r="DD4" s="5"/>
      <c r="DE4" s="5"/>
      <c r="DF4" s="5"/>
      <c r="DG4" s="5"/>
      <c r="DH4" s="5"/>
      <c r="DI4" s="5"/>
      <c r="DJ4" s="5"/>
      <c r="DK4" s="5"/>
      <c r="DL4" s="5"/>
      <c r="DM4" s="12"/>
      <c r="DN4" s="12"/>
      <c r="DO4" s="12"/>
      <c r="DP4" s="12"/>
      <c r="DQ4" s="12"/>
      <c r="DR4" s="12"/>
      <c r="DS4" s="12"/>
      <c r="DT4" s="12"/>
      <c r="DU4" s="12"/>
      <c r="DV4" s="12"/>
      <c r="DW4" s="12"/>
      <c r="DX4" s="12"/>
      <c r="DY4" s="12"/>
      <c r="DZ4" s="12"/>
    </row>
    <row r="5" spans="1:130" s="11" customFormat="1" ht="20" customHeight="1">
      <c r="A5" s="10"/>
      <c r="B5" s="8" t="str">
        <f>IF('1'!$A$1=1,CG5,CS5)</f>
        <v xml:space="preserve">1.4 Структура експорту за широкими економічними категоріями у розрізі товарних груп </v>
      </c>
      <c r="C5" s="8"/>
      <c r="D5" s="8"/>
      <c r="E5" s="8"/>
      <c r="F5" s="8"/>
      <c r="G5" s="8"/>
      <c r="H5" s="8"/>
      <c r="I5" s="2"/>
      <c r="J5" s="2"/>
      <c r="AH5" s="12"/>
      <c r="AI5" s="12"/>
      <c r="AJ5" s="12"/>
      <c r="AK5" s="12"/>
      <c r="AL5" s="12"/>
      <c r="AM5" s="12"/>
      <c r="AN5" s="12"/>
      <c r="AO5" s="12"/>
      <c r="AP5" s="12"/>
      <c r="AQ5" s="12"/>
      <c r="AR5" s="12"/>
      <c r="AS5" s="12"/>
      <c r="AT5" s="12"/>
      <c r="AU5" s="12"/>
      <c r="AV5" s="12"/>
      <c r="AW5" s="12"/>
      <c r="AX5" s="12"/>
      <c r="AY5" s="12"/>
      <c r="CE5" s="733"/>
      <c r="CF5" s="732"/>
      <c r="CG5" s="912" t="s">
        <v>95</v>
      </c>
      <c r="CH5" s="728"/>
      <c r="CI5" s="728"/>
      <c r="CJ5" s="728"/>
      <c r="CK5" s="728"/>
      <c r="CL5" s="728"/>
      <c r="CM5" s="728"/>
      <c r="CN5" s="728"/>
      <c r="CO5" s="728"/>
      <c r="CP5" s="732"/>
      <c r="CQ5" s="732"/>
      <c r="CR5" s="732"/>
      <c r="CS5" s="728" t="s">
        <v>128</v>
      </c>
      <c r="CT5" s="730"/>
      <c r="CU5" s="730"/>
      <c r="CV5" s="730"/>
      <c r="CW5" s="730"/>
      <c r="CX5" s="730"/>
      <c r="CY5" s="730"/>
      <c r="CZ5" s="730"/>
      <c r="DA5" s="728"/>
      <c r="DB5" s="728"/>
      <c r="DC5" s="728"/>
      <c r="DD5" s="5"/>
      <c r="DE5" s="5"/>
      <c r="DF5" s="5"/>
      <c r="DG5" s="5"/>
      <c r="DH5" s="5"/>
      <c r="DI5" s="5"/>
      <c r="DJ5" s="5"/>
      <c r="DK5" s="5"/>
      <c r="DL5" s="5"/>
      <c r="DM5" s="12"/>
      <c r="DN5" s="12"/>
      <c r="DO5" s="12"/>
      <c r="DP5" s="12"/>
      <c r="DQ5" s="12"/>
      <c r="DR5" s="12"/>
      <c r="DS5" s="12"/>
      <c r="DT5" s="12"/>
      <c r="DU5" s="12"/>
      <c r="DV5" s="12"/>
      <c r="DW5" s="12"/>
      <c r="DX5" s="12"/>
      <c r="DY5" s="12"/>
      <c r="DZ5" s="12"/>
    </row>
    <row r="6" spans="1:130" s="11" customFormat="1" ht="20" customHeight="1">
      <c r="A6" s="10"/>
      <c r="B6" s="8" t="str">
        <f>IF('1'!$A$1=1,CG6,CS6)</f>
        <v>1.5 Динаміка імпорту товарів за широкими економічними категоріями</v>
      </c>
      <c r="C6" s="8"/>
      <c r="D6" s="8"/>
      <c r="E6" s="8"/>
      <c r="F6" s="8"/>
      <c r="G6" s="8"/>
      <c r="H6" s="8"/>
      <c r="I6" s="2"/>
      <c r="J6" s="2"/>
      <c r="AH6" s="12"/>
      <c r="AI6" s="12"/>
      <c r="AJ6" s="12"/>
      <c r="AK6" s="12"/>
      <c r="AL6" s="12"/>
      <c r="AM6" s="12"/>
      <c r="AN6" s="12"/>
      <c r="AO6" s="12"/>
      <c r="AP6" s="12"/>
      <c r="AQ6" s="12"/>
      <c r="AR6" s="12"/>
      <c r="AS6" s="12"/>
      <c r="AT6" s="12"/>
      <c r="AU6" s="12"/>
      <c r="AV6" s="12"/>
      <c r="AW6" s="12"/>
      <c r="AX6" s="12"/>
      <c r="AY6" s="12"/>
      <c r="CE6" s="733"/>
      <c r="CF6" s="732"/>
      <c r="CG6" s="912" t="s">
        <v>371</v>
      </c>
      <c r="CH6" s="728"/>
      <c r="CI6" s="728"/>
      <c r="CJ6" s="728"/>
      <c r="CK6" s="728"/>
      <c r="CL6" s="728"/>
      <c r="CM6" s="728"/>
      <c r="CN6" s="728"/>
      <c r="CO6" s="728"/>
      <c r="CP6" s="732"/>
      <c r="CQ6" s="732"/>
      <c r="CR6" s="732"/>
      <c r="CS6" s="728" t="s">
        <v>372</v>
      </c>
      <c r="CT6" s="730"/>
      <c r="CU6" s="730"/>
      <c r="CV6" s="730"/>
      <c r="CW6" s="730"/>
      <c r="CX6" s="730"/>
      <c r="CY6" s="730"/>
      <c r="CZ6" s="730"/>
      <c r="DA6" s="728"/>
      <c r="DB6" s="728"/>
      <c r="DC6" s="728"/>
      <c r="DD6" s="5"/>
      <c r="DE6" s="5"/>
      <c r="DF6" s="5"/>
      <c r="DG6" s="5"/>
      <c r="DH6" s="5"/>
      <c r="DI6" s="5"/>
      <c r="DJ6" s="5"/>
      <c r="DK6" s="5"/>
      <c r="DL6" s="5"/>
      <c r="DM6" s="12"/>
      <c r="DN6" s="12"/>
      <c r="DO6" s="12"/>
      <c r="DP6" s="12"/>
      <c r="DQ6" s="12"/>
      <c r="DR6" s="12"/>
      <c r="DS6" s="12"/>
      <c r="DT6" s="12"/>
      <c r="DU6" s="12"/>
      <c r="DV6" s="12"/>
      <c r="DW6" s="12"/>
      <c r="DX6" s="12"/>
      <c r="DY6" s="12"/>
      <c r="DZ6" s="12"/>
    </row>
    <row r="7" spans="1:130" s="11" customFormat="1" ht="20" customHeight="1">
      <c r="A7" s="10"/>
      <c r="B7" s="8" t="str">
        <f>IF('1'!$A$1=1,CG7,CS7)</f>
        <v xml:space="preserve">1.6 Структура імпорту за широкими економічними категоріями  у розрізі товарних груп </v>
      </c>
      <c r="C7" s="8"/>
      <c r="D7" s="8"/>
      <c r="E7" s="8"/>
      <c r="F7" s="8"/>
      <c r="G7" s="8"/>
      <c r="H7" s="8"/>
      <c r="I7" s="2"/>
      <c r="J7" s="2"/>
      <c r="AH7" s="12"/>
      <c r="AI7" s="12"/>
      <c r="AJ7" s="12"/>
      <c r="AK7" s="12"/>
      <c r="AL7" s="12"/>
      <c r="AM7" s="12"/>
      <c r="AN7" s="12"/>
      <c r="AO7" s="12"/>
      <c r="AP7" s="12"/>
      <c r="AQ7" s="12"/>
      <c r="AR7" s="12"/>
      <c r="AS7" s="12"/>
      <c r="AT7" s="12"/>
      <c r="AU7" s="12"/>
      <c r="AV7" s="12"/>
      <c r="AW7" s="12"/>
      <c r="AX7" s="12"/>
      <c r="AY7" s="12"/>
      <c r="CE7" s="733"/>
      <c r="CF7" s="732"/>
      <c r="CG7" s="912" t="s">
        <v>373</v>
      </c>
      <c r="CH7" s="728"/>
      <c r="CI7" s="728"/>
      <c r="CJ7" s="728"/>
      <c r="CK7" s="728"/>
      <c r="CL7" s="728"/>
      <c r="CM7" s="728"/>
      <c r="CN7" s="728"/>
      <c r="CO7" s="728"/>
      <c r="CP7" s="732"/>
      <c r="CQ7" s="732"/>
      <c r="CR7" s="732"/>
      <c r="CS7" s="728" t="s">
        <v>374</v>
      </c>
      <c r="CT7" s="730"/>
      <c r="CU7" s="730"/>
      <c r="CV7" s="730"/>
      <c r="CW7" s="730"/>
      <c r="CX7" s="730"/>
      <c r="CY7" s="730"/>
      <c r="CZ7" s="730"/>
      <c r="DA7" s="728"/>
      <c r="DB7" s="728"/>
      <c r="DC7" s="728"/>
      <c r="DD7" s="5"/>
      <c r="DE7" s="5"/>
      <c r="DF7" s="5"/>
      <c r="DG7" s="5"/>
      <c r="DH7" s="5"/>
      <c r="DI7" s="5"/>
      <c r="DJ7" s="5"/>
      <c r="DK7" s="5"/>
      <c r="DL7" s="5"/>
      <c r="DM7" s="12"/>
      <c r="DN7" s="12"/>
      <c r="DO7" s="12"/>
      <c r="DP7" s="12"/>
      <c r="DQ7" s="12"/>
      <c r="DR7" s="12"/>
      <c r="DS7" s="12"/>
      <c r="DT7" s="12"/>
      <c r="DU7" s="12"/>
      <c r="DV7" s="12"/>
      <c r="DW7" s="12"/>
      <c r="DX7" s="12"/>
      <c r="DY7" s="12"/>
      <c r="DZ7" s="12"/>
    </row>
    <row r="8" spans="1:130" s="11" customFormat="1" ht="20" customHeight="1">
      <c r="A8" s="1291"/>
      <c r="B8" s="8" t="str">
        <f>IF('1'!$A$1=1,CG8,CS8)</f>
        <v>1.7 Розподіл експорту товарів за географічними регіонами</v>
      </c>
      <c r="C8" s="1292"/>
      <c r="D8" s="1292"/>
      <c r="E8" s="1292"/>
      <c r="F8" s="1292"/>
      <c r="G8" s="1292"/>
      <c r="H8" s="8"/>
      <c r="I8" s="2"/>
      <c r="J8" s="2"/>
      <c r="AH8" s="12"/>
      <c r="AI8" s="12"/>
      <c r="AJ8" s="12"/>
      <c r="AK8" s="12"/>
      <c r="AL8" s="12"/>
      <c r="AM8" s="12"/>
      <c r="AN8" s="12"/>
      <c r="AO8" s="12"/>
      <c r="AP8" s="12"/>
      <c r="AQ8" s="12"/>
      <c r="AR8" s="12"/>
      <c r="AS8" s="12"/>
      <c r="AT8" s="12"/>
      <c r="AU8" s="12"/>
      <c r="AV8" s="12"/>
      <c r="AW8" s="12"/>
      <c r="AX8" s="12"/>
      <c r="AY8" s="12"/>
      <c r="CE8" s="733"/>
      <c r="CF8" s="732"/>
      <c r="CG8" s="912" t="s">
        <v>375</v>
      </c>
      <c r="CH8" s="728"/>
      <c r="CI8" s="728"/>
      <c r="CJ8" s="728"/>
      <c r="CK8" s="728"/>
      <c r="CL8" s="728"/>
      <c r="CM8" s="728"/>
      <c r="CN8" s="728"/>
      <c r="CO8" s="728"/>
      <c r="CP8" s="732"/>
      <c r="CQ8" s="732"/>
      <c r="CR8" s="732"/>
      <c r="CS8" s="728" t="s">
        <v>376</v>
      </c>
      <c r="CT8" s="730"/>
      <c r="CU8" s="730"/>
      <c r="CV8" s="730"/>
      <c r="CW8" s="730"/>
      <c r="CX8" s="730"/>
      <c r="CY8" s="730"/>
      <c r="CZ8" s="730"/>
      <c r="DA8" s="728"/>
      <c r="DB8" s="728"/>
      <c r="DC8" s="728"/>
      <c r="DD8" s="5"/>
      <c r="DE8" s="5"/>
      <c r="DF8" s="5"/>
      <c r="DG8" s="5"/>
      <c r="DH8" s="5"/>
      <c r="DI8" s="5"/>
      <c r="DJ8" s="5"/>
      <c r="DK8" s="5"/>
      <c r="DL8" s="5"/>
      <c r="DM8" s="12"/>
      <c r="DN8" s="12"/>
      <c r="DO8" s="12"/>
      <c r="DP8" s="12"/>
      <c r="DQ8" s="12"/>
      <c r="DR8" s="12"/>
      <c r="DS8" s="12"/>
      <c r="DT8" s="12"/>
      <c r="DU8" s="12"/>
      <c r="DV8" s="12"/>
      <c r="DW8" s="12"/>
      <c r="DX8" s="12"/>
      <c r="DY8" s="12"/>
      <c r="DZ8" s="12"/>
    </row>
    <row r="9" spans="1:130" s="11" customFormat="1" ht="20" customHeight="1">
      <c r="A9" s="1291"/>
      <c r="B9" s="8" t="str">
        <f>IF('1'!$A$1=1,CG9,CS9)</f>
        <v xml:space="preserve">1.8 Розподіл імпорту товарів за географічними регіонами </v>
      </c>
      <c r="C9" s="1292"/>
      <c r="D9" s="1292"/>
      <c r="E9" s="1292"/>
      <c r="F9" s="1292"/>
      <c r="G9" s="1292"/>
      <c r="H9" s="8"/>
      <c r="I9" s="2"/>
      <c r="J9" s="2"/>
      <c r="AH9" s="12"/>
      <c r="AI9" s="12"/>
      <c r="AJ9" s="12"/>
      <c r="AK9" s="12"/>
      <c r="AL9" s="12"/>
      <c r="AM9" s="12"/>
      <c r="AN9" s="12"/>
      <c r="AO9" s="12"/>
      <c r="AP9" s="12"/>
      <c r="AQ9" s="12"/>
      <c r="AR9" s="12"/>
      <c r="AS9" s="12"/>
      <c r="AT9" s="12"/>
      <c r="AU9" s="12"/>
      <c r="AV9" s="12"/>
      <c r="AW9" s="12"/>
      <c r="AX9" s="12"/>
      <c r="AY9" s="12"/>
      <c r="CE9" s="733"/>
      <c r="CF9" s="732"/>
      <c r="CG9" s="912" t="s">
        <v>377</v>
      </c>
      <c r="CH9" s="728"/>
      <c r="CI9" s="728"/>
      <c r="CJ9" s="728"/>
      <c r="CK9" s="728"/>
      <c r="CL9" s="728"/>
      <c r="CM9" s="728"/>
      <c r="CN9" s="728"/>
      <c r="CO9" s="728"/>
      <c r="CP9" s="732"/>
      <c r="CQ9" s="732"/>
      <c r="CR9" s="732"/>
      <c r="CS9" s="728" t="s">
        <v>378</v>
      </c>
      <c r="CT9" s="730"/>
      <c r="CU9" s="730"/>
      <c r="CV9" s="730"/>
      <c r="CW9" s="730"/>
      <c r="CX9" s="730"/>
      <c r="CY9" s="730"/>
      <c r="CZ9" s="730"/>
      <c r="DA9" s="728"/>
      <c r="DB9" s="728"/>
      <c r="DC9" s="728"/>
      <c r="DD9" s="5"/>
      <c r="DE9" s="5"/>
      <c r="DF9" s="5"/>
      <c r="DG9" s="5"/>
      <c r="DH9" s="5"/>
      <c r="DI9" s="5"/>
      <c r="DJ9" s="5"/>
      <c r="DK9" s="5"/>
      <c r="DL9" s="5"/>
      <c r="DM9" s="12"/>
      <c r="DN9" s="12"/>
      <c r="DO9" s="12"/>
      <c r="DP9" s="12"/>
      <c r="DQ9" s="12"/>
      <c r="DR9" s="12"/>
      <c r="DS9" s="12"/>
      <c r="DT9" s="12"/>
      <c r="DU9" s="12"/>
      <c r="DV9" s="12"/>
      <c r="DW9" s="12"/>
      <c r="DX9" s="12"/>
      <c r="DY9" s="12"/>
      <c r="DZ9" s="12"/>
    </row>
    <row r="10" spans="1:130" s="11" customFormat="1" ht="20" customHeight="1">
      <c r="A10" s="10"/>
      <c r="B10" s="8" t="str">
        <f>IF('1'!$A$1=1,CG10,CS10)</f>
        <v>1.9 Питома вага країн - основних торговельних партнерів України в загальному обсязі товарообороту за 2024 рік</v>
      </c>
      <c r="C10" s="8"/>
      <c r="D10" s="8"/>
      <c r="E10" s="8"/>
      <c r="F10" s="8"/>
      <c r="G10" s="8"/>
      <c r="H10" s="8"/>
      <c r="I10" s="2"/>
      <c r="J10" s="2"/>
      <c r="AH10" s="12"/>
      <c r="AI10" s="12"/>
      <c r="AJ10" s="12"/>
      <c r="AK10" s="12"/>
      <c r="AL10" s="12"/>
      <c r="AM10" s="12"/>
      <c r="AN10" s="12"/>
      <c r="AO10" s="12"/>
      <c r="AP10" s="12"/>
      <c r="AQ10" s="12"/>
      <c r="AR10" s="12"/>
      <c r="AS10" s="12"/>
      <c r="AT10" s="12"/>
      <c r="AU10" s="12"/>
      <c r="AV10" s="12"/>
      <c r="AW10" s="12"/>
      <c r="AX10" s="12"/>
      <c r="AY10" s="12"/>
      <c r="CE10" s="733"/>
      <c r="CF10" s="732"/>
      <c r="CG10" s="912" t="s">
        <v>599</v>
      </c>
      <c r="CH10" s="728"/>
      <c r="CI10" s="728"/>
      <c r="CJ10" s="728"/>
      <c r="CK10" s="728"/>
      <c r="CL10" s="728"/>
      <c r="CM10" s="728"/>
      <c r="CN10" s="728"/>
      <c r="CO10" s="728"/>
      <c r="CP10" s="732"/>
      <c r="CQ10" s="732"/>
      <c r="CR10" s="732"/>
      <c r="CS10" s="728" t="s">
        <v>600</v>
      </c>
      <c r="CT10" s="730"/>
      <c r="CU10" s="730"/>
      <c r="CV10" s="730"/>
      <c r="CW10" s="730"/>
      <c r="CX10" s="730"/>
      <c r="CY10" s="730"/>
      <c r="CZ10" s="730"/>
      <c r="DA10" s="728"/>
      <c r="DB10" s="728"/>
      <c r="DC10" s="728"/>
      <c r="DD10" s="5"/>
      <c r="DE10" s="5"/>
      <c r="DF10" s="5"/>
      <c r="DG10" s="5"/>
      <c r="DH10" s="5"/>
      <c r="DI10" s="5"/>
      <c r="DJ10" s="5"/>
      <c r="DK10" s="5"/>
      <c r="DL10" s="5"/>
      <c r="DM10" s="12"/>
      <c r="DN10" s="12"/>
      <c r="DO10" s="12"/>
      <c r="DP10" s="12"/>
      <c r="DQ10" s="12"/>
      <c r="DR10" s="12"/>
      <c r="DS10" s="12"/>
      <c r="DT10" s="12"/>
      <c r="DU10" s="12"/>
      <c r="DV10" s="12"/>
      <c r="DW10" s="12"/>
      <c r="DX10" s="12"/>
      <c r="DY10" s="12"/>
      <c r="DZ10" s="12"/>
    </row>
    <row r="11" spans="1:130" s="11" customFormat="1" ht="20" customHeight="1">
      <c r="A11" s="10"/>
      <c r="B11" s="8" t="str">
        <f>IF('1'!$A$1=1,CG11,CS11)</f>
        <v xml:space="preserve">1.10 Динаміка експорту товарів у розрізі країн світу </v>
      </c>
      <c r="C11" s="8"/>
      <c r="D11" s="8"/>
      <c r="E11" s="8"/>
      <c r="F11" s="8"/>
      <c r="G11" s="8"/>
      <c r="H11" s="8"/>
      <c r="I11" s="2"/>
      <c r="J11" s="2"/>
      <c r="AH11" s="12"/>
      <c r="AI11" s="12"/>
      <c r="AJ11" s="12"/>
      <c r="AK11" s="12"/>
      <c r="AL11" s="12"/>
      <c r="AM11" s="12"/>
      <c r="AN11" s="12"/>
      <c r="AO11" s="12"/>
      <c r="AP11" s="12"/>
      <c r="AQ11" s="12"/>
      <c r="AR11" s="12"/>
      <c r="AS11" s="12"/>
      <c r="AT11" s="12"/>
      <c r="AU11" s="12"/>
      <c r="AV11" s="12"/>
      <c r="AW11" s="12"/>
      <c r="AX11" s="12"/>
      <c r="AY11" s="12"/>
      <c r="CE11" s="733"/>
      <c r="CF11" s="732"/>
      <c r="CG11" s="912" t="s">
        <v>379</v>
      </c>
      <c r="CH11" s="728"/>
      <c r="CI11" s="728"/>
      <c r="CJ11" s="728"/>
      <c r="CK11" s="728"/>
      <c r="CL11" s="728"/>
      <c r="CM11" s="728"/>
      <c r="CN11" s="728"/>
      <c r="CO11" s="728"/>
      <c r="CP11" s="732"/>
      <c r="CQ11" s="732"/>
      <c r="CR11" s="732"/>
      <c r="CS11" s="728" t="s">
        <v>380</v>
      </c>
      <c r="CT11" s="730"/>
      <c r="CU11" s="730"/>
      <c r="CV11" s="730"/>
      <c r="CW11" s="730"/>
      <c r="CX11" s="730"/>
      <c r="CY11" s="730"/>
      <c r="CZ11" s="730"/>
      <c r="DA11" s="728"/>
      <c r="DB11" s="728"/>
      <c r="DC11" s="728"/>
      <c r="DD11" s="5"/>
      <c r="DE11" s="5"/>
      <c r="DF11" s="5"/>
      <c r="DG11" s="5"/>
      <c r="DH11" s="5"/>
      <c r="DI11" s="5"/>
      <c r="DJ11" s="5"/>
      <c r="DK11" s="5"/>
      <c r="DL11" s="5"/>
      <c r="DM11" s="12"/>
      <c r="DN11" s="12"/>
      <c r="DO11" s="12"/>
      <c r="DP11" s="12"/>
      <c r="DQ11" s="12"/>
      <c r="DR11" s="12"/>
      <c r="DS11" s="12"/>
      <c r="DT11" s="12"/>
      <c r="DU11" s="12"/>
      <c r="DV11" s="12"/>
      <c r="DW11" s="12"/>
      <c r="DX11" s="12"/>
      <c r="DY11" s="12"/>
      <c r="DZ11" s="12"/>
    </row>
    <row r="12" spans="1:130" s="11" customFormat="1" ht="20" customHeight="1">
      <c r="A12" s="10"/>
      <c r="B12" s="8" t="str">
        <f>IF('1'!$A$1=1,CG12,CS12)</f>
        <v>1.11 Динаміка імпорту товарів у розрізі країн світу</v>
      </c>
      <c r="C12" s="8"/>
      <c r="D12" s="8"/>
      <c r="E12" s="8"/>
      <c r="F12" s="8"/>
      <c r="G12" s="8"/>
      <c r="H12" s="8"/>
      <c r="I12" s="2"/>
      <c r="J12" s="2"/>
      <c r="AH12" s="12"/>
      <c r="AI12" s="12"/>
      <c r="AJ12" s="12"/>
      <c r="AK12" s="12"/>
      <c r="AL12" s="12"/>
      <c r="AM12" s="12"/>
      <c r="AN12" s="12"/>
      <c r="AO12" s="12"/>
      <c r="AP12" s="12"/>
      <c r="AQ12" s="12"/>
      <c r="AR12" s="12"/>
      <c r="AS12" s="12"/>
      <c r="AT12" s="12"/>
      <c r="AU12" s="12"/>
      <c r="AV12" s="12"/>
      <c r="AW12" s="12"/>
      <c r="AX12" s="12"/>
      <c r="AY12" s="12"/>
      <c r="CE12" s="733"/>
      <c r="CF12" s="732"/>
      <c r="CG12" s="912" t="s">
        <v>381</v>
      </c>
      <c r="CH12" s="728"/>
      <c r="CI12" s="728"/>
      <c r="CJ12" s="728"/>
      <c r="CK12" s="728"/>
      <c r="CL12" s="728"/>
      <c r="CM12" s="728"/>
      <c r="CN12" s="728"/>
      <c r="CO12" s="728"/>
      <c r="CP12" s="732"/>
      <c r="CQ12" s="732"/>
      <c r="CR12" s="732"/>
      <c r="CS12" s="728" t="s">
        <v>382</v>
      </c>
      <c r="CT12" s="730"/>
      <c r="CU12" s="730"/>
      <c r="CV12" s="730"/>
      <c r="CW12" s="730"/>
      <c r="CX12" s="730"/>
      <c r="CY12" s="730"/>
      <c r="CZ12" s="730"/>
      <c r="DA12" s="728"/>
      <c r="DB12" s="728"/>
      <c r="DC12" s="728"/>
      <c r="DD12" s="5"/>
      <c r="DE12" s="5"/>
      <c r="DF12" s="5"/>
      <c r="DG12" s="5"/>
      <c r="DH12" s="5"/>
      <c r="DI12" s="5"/>
      <c r="DJ12" s="5"/>
      <c r="DK12" s="5"/>
      <c r="DL12" s="5"/>
      <c r="DM12" s="12"/>
      <c r="DN12" s="12"/>
      <c r="DO12" s="12"/>
      <c r="DP12" s="12"/>
      <c r="DQ12" s="12"/>
      <c r="DR12" s="12"/>
      <c r="DS12" s="12"/>
      <c r="DT12" s="12"/>
      <c r="DU12" s="12"/>
      <c r="DV12" s="12"/>
      <c r="DW12" s="12"/>
      <c r="DX12" s="12"/>
      <c r="DY12" s="12"/>
      <c r="DZ12" s="12"/>
    </row>
    <row r="13" spans="1:130" s="11" customFormat="1" ht="20" customHeight="1">
      <c r="A13" s="10"/>
      <c r="B13" s="1052" t="str">
        <f>IF('1'!$A$1=1,CG13,CS13)</f>
        <v>2. Зовнішня торгівля послугами (відповідно до КПБ6)</v>
      </c>
      <c r="C13" s="8"/>
      <c r="D13" s="8"/>
      <c r="E13" s="8"/>
      <c r="F13" s="8"/>
      <c r="G13" s="8"/>
      <c r="H13" s="8"/>
      <c r="I13" s="2"/>
      <c r="J13" s="2"/>
      <c r="AH13" s="12"/>
      <c r="AI13" s="12"/>
      <c r="AJ13" s="12"/>
      <c r="AK13" s="12"/>
      <c r="AL13" s="12"/>
      <c r="AM13" s="12"/>
      <c r="AN13" s="12"/>
      <c r="AO13" s="12"/>
      <c r="AP13" s="12"/>
      <c r="AQ13" s="12"/>
      <c r="AR13" s="12"/>
      <c r="AS13" s="12"/>
      <c r="AT13" s="12"/>
      <c r="AU13" s="12"/>
      <c r="AV13" s="12"/>
      <c r="AW13" s="12"/>
      <c r="AX13" s="12"/>
      <c r="AY13" s="12"/>
      <c r="CE13" s="733"/>
      <c r="CF13" s="732"/>
      <c r="CG13" s="1191" t="s">
        <v>517</v>
      </c>
      <c r="CH13" s="728"/>
      <c r="CI13" s="728"/>
      <c r="CJ13" s="728"/>
      <c r="CK13" s="728"/>
      <c r="CL13" s="728"/>
      <c r="CM13" s="728"/>
      <c r="CN13" s="728"/>
      <c r="CO13" s="728"/>
      <c r="CP13" s="732"/>
      <c r="CQ13" s="732"/>
      <c r="CR13" s="732"/>
      <c r="CS13" s="1192" t="s">
        <v>362</v>
      </c>
      <c r="CT13" s="730"/>
      <c r="CU13" s="730"/>
      <c r="CV13" s="730"/>
      <c r="CW13" s="730"/>
      <c r="CX13" s="730"/>
      <c r="CY13" s="730"/>
      <c r="CZ13" s="730"/>
      <c r="DA13" s="728"/>
      <c r="DB13" s="728"/>
      <c r="DC13" s="728"/>
      <c r="DD13" s="5"/>
      <c r="DE13" s="5"/>
      <c r="DF13" s="5"/>
      <c r="DG13" s="5"/>
      <c r="DH13" s="5"/>
      <c r="DI13" s="5"/>
      <c r="DJ13" s="5"/>
      <c r="DK13" s="5"/>
      <c r="DL13" s="5"/>
      <c r="DM13" s="12"/>
      <c r="DN13" s="12"/>
      <c r="DO13" s="12" t="s">
        <v>362</v>
      </c>
      <c r="DP13" s="12"/>
      <c r="DQ13" s="12"/>
      <c r="DR13" s="12"/>
      <c r="DS13" s="12"/>
      <c r="DT13" s="12"/>
      <c r="DU13" s="12"/>
      <c r="DV13" s="12"/>
      <c r="DW13" s="12"/>
      <c r="DX13" s="12"/>
      <c r="DY13" s="12"/>
      <c r="DZ13" s="12"/>
    </row>
    <row r="14" spans="1:130" s="11" customFormat="1" ht="20" customHeight="1">
      <c r="A14" s="10"/>
      <c r="B14" s="8" t="str">
        <f>IF('1'!$A$1=1,CG14,CS14)</f>
        <v xml:space="preserve">2.1 Динаміка експорту послуг за видами </v>
      </c>
      <c r="C14" s="8"/>
      <c r="D14" s="8"/>
      <c r="E14" s="8"/>
      <c r="F14" s="8"/>
      <c r="G14" s="8"/>
      <c r="H14" s="8"/>
      <c r="I14" s="2"/>
      <c r="J14" s="2"/>
      <c r="AH14" s="12"/>
      <c r="AI14" s="12"/>
      <c r="AJ14" s="12"/>
      <c r="AK14" s="12"/>
      <c r="AL14" s="12"/>
      <c r="AM14" s="12"/>
      <c r="AN14" s="12"/>
      <c r="AO14" s="12"/>
      <c r="AP14" s="12"/>
      <c r="AQ14" s="12"/>
      <c r="AR14" s="12"/>
      <c r="AS14" s="12"/>
      <c r="AT14" s="12"/>
      <c r="AU14" s="12"/>
      <c r="AV14" s="12"/>
      <c r="AW14" s="12"/>
      <c r="AX14" s="12"/>
      <c r="AY14" s="12"/>
      <c r="CE14" s="733"/>
      <c r="CF14" s="732"/>
      <c r="CG14" s="912" t="s">
        <v>496</v>
      </c>
      <c r="CH14" s="728"/>
      <c r="CI14" s="728"/>
      <c r="CJ14" s="728"/>
      <c r="CK14" s="728"/>
      <c r="CL14" s="728"/>
      <c r="CM14" s="728"/>
      <c r="CN14" s="728"/>
      <c r="CO14" s="728"/>
      <c r="CP14" s="732"/>
      <c r="CQ14" s="732"/>
      <c r="CR14" s="732"/>
      <c r="CS14" s="728" t="s">
        <v>363</v>
      </c>
      <c r="CT14" s="730"/>
      <c r="CU14" s="730"/>
      <c r="CV14" s="730"/>
      <c r="CW14" s="730"/>
      <c r="CX14" s="730"/>
      <c r="CY14" s="730"/>
      <c r="CZ14" s="730"/>
      <c r="DA14" s="728"/>
      <c r="DB14" s="728"/>
      <c r="DC14" s="728"/>
      <c r="DD14" s="5"/>
      <c r="DE14" s="5"/>
      <c r="DF14" s="5"/>
      <c r="DG14" s="5"/>
      <c r="DH14" s="5"/>
      <c r="DI14" s="5"/>
      <c r="DJ14" s="5"/>
      <c r="DK14" s="5"/>
      <c r="DL14" s="5"/>
      <c r="DM14" s="12"/>
      <c r="DN14" s="12"/>
      <c r="DO14" s="12" t="s">
        <v>363</v>
      </c>
      <c r="DP14" s="12"/>
      <c r="DQ14" s="12"/>
      <c r="DR14" s="12"/>
      <c r="DS14" s="12"/>
      <c r="DT14" s="12"/>
      <c r="DU14" s="12"/>
      <c r="DV14" s="12"/>
      <c r="DW14" s="12"/>
      <c r="DX14" s="12"/>
      <c r="DY14" s="12"/>
      <c r="DZ14" s="12"/>
    </row>
    <row r="15" spans="1:130" s="11" customFormat="1" ht="20" customHeight="1">
      <c r="A15" s="10"/>
      <c r="B15" s="8" t="str">
        <f>IF('1'!$A$1=1,CG15,CS15)</f>
        <v xml:space="preserve">2.2 Динаміка імпорту послуг за видами </v>
      </c>
      <c r="C15" s="8"/>
      <c r="D15" s="8"/>
      <c r="E15" s="8"/>
      <c r="F15" s="8"/>
      <c r="G15" s="8"/>
      <c r="H15" s="8"/>
      <c r="I15" s="2"/>
      <c r="J15" s="2"/>
      <c r="AH15" s="12"/>
      <c r="AI15" s="12"/>
      <c r="AJ15" s="12"/>
      <c r="AK15" s="12"/>
      <c r="AL15" s="12"/>
      <c r="AM15" s="12"/>
      <c r="AN15" s="12"/>
      <c r="AO15" s="12"/>
      <c r="AP15" s="12"/>
      <c r="AQ15" s="12"/>
      <c r="AR15" s="12"/>
      <c r="AS15" s="12"/>
      <c r="AT15" s="12"/>
      <c r="AU15" s="12"/>
      <c r="AV15" s="12"/>
      <c r="AW15" s="12"/>
      <c r="AX15" s="12"/>
      <c r="AY15" s="12"/>
      <c r="CE15" s="733"/>
      <c r="CF15" s="732"/>
      <c r="CG15" s="912" t="s">
        <v>497</v>
      </c>
      <c r="CH15" s="728"/>
      <c r="CI15" s="728"/>
      <c r="CJ15" s="728"/>
      <c r="CK15" s="728"/>
      <c r="CL15" s="728"/>
      <c r="CM15" s="728"/>
      <c r="CN15" s="728"/>
      <c r="CO15" s="728"/>
      <c r="CP15" s="732"/>
      <c r="CQ15" s="732"/>
      <c r="CR15" s="732"/>
      <c r="CS15" s="728" t="s">
        <v>364</v>
      </c>
      <c r="CT15" s="730"/>
      <c r="CU15" s="730"/>
      <c r="CV15" s="730"/>
      <c r="CW15" s="730"/>
      <c r="CX15" s="730"/>
      <c r="CY15" s="730"/>
      <c r="CZ15" s="730"/>
      <c r="DA15" s="728"/>
      <c r="DB15" s="728"/>
      <c r="DC15" s="728"/>
      <c r="DD15" s="5"/>
      <c r="DE15" s="5"/>
      <c r="DF15" s="5"/>
      <c r="DG15" s="5"/>
      <c r="DH15" s="5"/>
      <c r="DI15" s="5"/>
      <c r="DJ15" s="5"/>
      <c r="DK15" s="5"/>
      <c r="DL15" s="5"/>
      <c r="DM15" s="12"/>
      <c r="DN15" s="12"/>
      <c r="DO15" s="12" t="s">
        <v>364</v>
      </c>
      <c r="DP15" s="12"/>
      <c r="DQ15" s="12"/>
      <c r="DR15" s="12"/>
      <c r="DS15" s="12"/>
      <c r="DT15" s="12"/>
      <c r="DU15" s="12"/>
      <c r="DV15" s="12"/>
      <c r="DW15" s="12"/>
      <c r="DX15" s="12"/>
      <c r="DY15" s="12"/>
      <c r="DZ15" s="12"/>
    </row>
    <row r="16" spans="1:130" s="11" customFormat="1" ht="20" customHeight="1">
      <c r="A16" s="10"/>
      <c r="B16" s="8" t="str">
        <f>IF('1'!$A$1=1,CG16,CS16)</f>
        <v>2.3 Динаміка експорту комп'ютерних послуг за основними країнами - партнерами</v>
      </c>
      <c r="C16" s="8"/>
      <c r="D16" s="8"/>
      <c r="E16" s="8"/>
      <c r="F16" s="8"/>
      <c r="G16" s="8"/>
      <c r="H16" s="8"/>
      <c r="I16" s="2"/>
      <c r="J16" s="2"/>
      <c r="AH16" s="12"/>
      <c r="AI16" s="12"/>
      <c r="AJ16" s="12"/>
      <c r="AK16" s="12"/>
      <c r="AL16" s="12"/>
      <c r="AM16" s="12"/>
      <c r="AN16" s="12"/>
      <c r="AO16" s="12"/>
      <c r="AP16" s="12"/>
      <c r="AQ16" s="12"/>
      <c r="AR16" s="12"/>
      <c r="AS16" s="12"/>
      <c r="AT16" s="12"/>
      <c r="AU16" s="12"/>
      <c r="AV16" s="12"/>
      <c r="AW16" s="12"/>
      <c r="AX16" s="12"/>
      <c r="AY16" s="12"/>
      <c r="CE16" s="733"/>
      <c r="CF16" s="732"/>
      <c r="CG16" s="912" t="s">
        <v>369</v>
      </c>
      <c r="CH16" s="728"/>
      <c r="CI16" s="728"/>
      <c r="CJ16" s="728"/>
      <c r="CK16" s="728"/>
      <c r="CL16" s="728"/>
      <c r="CM16" s="728"/>
      <c r="CN16" s="728"/>
      <c r="CO16" s="728"/>
      <c r="CP16" s="732"/>
      <c r="CQ16" s="732"/>
      <c r="CR16" s="732"/>
      <c r="CS16" s="728" t="s">
        <v>383</v>
      </c>
      <c r="CT16" s="730"/>
      <c r="CU16" s="730"/>
      <c r="CV16" s="730"/>
      <c r="CW16" s="730"/>
      <c r="CX16" s="730"/>
      <c r="CY16" s="730"/>
      <c r="CZ16" s="730"/>
      <c r="DA16" s="728"/>
      <c r="DB16" s="728"/>
      <c r="DC16" s="728"/>
      <c r="DD16" s="5"/>
      <c r="DE16" s="5"/>
      <c r="DF16" s="5"/>
      <c r="DG16" s="5"/>
      <c r="DH16" s="5"/>
      <c r="DI16" s="5"/>
      <c r="DJ16" s="5"/>
      <c r="DK16" s="5"/>
      <c r="DL16" s="5"/>
      <c r="DM16" s="12"/>
      <c r="DN16" s="12"/>
      <c r="DO16" s="12" t="s">
        <v>366</v>
      </c>
      <c r="DP16" s="12"/>
      <c r="DQ16" s="12"/>
      <c r="DR16" s="12"/>
      <c r="DS16" s="12"/>
      <c r="DT16" s="12"/>
      <c r="DU16" s="12"/>
      <c r="DV16" s="12"/>
      <c r="DW16" s="12"/>
      <c r="DX16" s="12"/>
      <c r="DY16" s="12"/>
      <c r="DZ16" s="12"/>
    </row>
    <row r="17" spans="1:130" s="11" customFormat="1" ht="20" customHeight="1">
      <c r="A17" s="10"/>
      <c r="B17" s="8" t="str">
        <f>IF('1'!$A$1=1,CG17,CS17)</f>
        <v>2.4 Динаміка імпорту комп'ютерних послуг за основними країнами -  партнерами</v>
      </c>
      <c r="C17" s="8"/>
      <c r="D17" s="8"/>
      <c r="E17" s="8"/>
      <c r="F17" s="8"/>
      <c r="G17" s="8"/>
      <c r="H17" s="8"/>
      <c r="I17" s="2"/>
      <c r="J17" s="2"/>
      <c r="AH17" s="12"/>
      <c r="AI17" s="12"/>
      <c r="AJ17" s="12"/>
      <c r="AK17" s="12"/>
      <c r="AL17" s="12"/>
      <c r="AM17" s="12"/>
      <c r="AN17" s="12"/>
      <c r="AO17" s="12"/>
      <c r="AP17" s="12"/>
      <c r="AQ17" s="12"/>
      <c r="AR17" s="12"/>
      <c r="AS17" s="12"/>
      <c r="AT17" s="12"/>
      <c r="AU17" s="12"/>
      <c r="AV17" s="12"/>
      <c r="AW17" s="12"/>
      <c r="AX17" s="12"/>
      <c r="AY17" s="12"/>
      <c r="CE17" s="733"/>
      <c r="CF17" s="732"/>
      <c r="CG17" s="912" t="s">
        <v>370</v>
      </c>
      <c r="CH17" s="728"/>
      <c r="CI17" s="728"/>
      <c r="CJ17" s="728"/>
      <c r="CK17" s="728"/>
      <c r="CL17" s="728"/>
      <c r="CM17" s="728"/>
      <c r="CN17" s="728"/>
      <c r="CO17" s="728"/>
      <c r="CP17" s="732"/>
      <c r="CQ17" s="732"/>
      <c r="CR17" s="732"/>
      <c r="CS17" s="728" t="s">
        <v>384</v>
      </c>
      <c r="CT17" s="730"/>
      <c r="CU17" s="730"/>
      <c r="CV17" s="730"/>
      <c r="CW17" s="730"/>
      <c r="CX17" s="730"/>
      <c r="CY17" s="730"/>
      <c r="CZ17" s="730"/>
      <c r="DA17" s="728"/>
      <c r="DB17" s="728"/>
      <c r="DC17" s="728"/>
      <c r="DD17" s="5"/>
      <c r="DE17" s="5"/>
      <c r="DF17" s="5"/>
      <c r="DG17" s="5"/>
      <c r="DH17" s="5"/>
      <c r="DI17" s="5"/>
      <c r="DJ17" s="5"/>
      <c r="DK17" s="5"/>
      <c r="DL17" s="5"/>
      <c r="DM17" s="12"/>
      <c r="DN17" s="12"/>
      <c r="DO17" s="12" t="s">
        <v>367</v>
      </c>
      <c r="DP17" s="12"/>
      <c r="DQ17" s="12"/>
      <c r="DR17" s="12"/>
      <c r="DS17" s="12"/>
      <c r="DT17" s="12"/>
      <c r="DU17" s="12"/>
      <c r="DV17" s="12"/>
      <c r="DW17" s="12"/>
      <c r="DX17" s="12"/>
      <c r="DY17" s="12"/>
      <c r="DZ17" s="12"/>
    </row>
    <row r="18" spans="1:130" s="11" customFormat="1" ht="20" customHeight="1">
      <c r="A18" s="10"/>
      <c r="B18" s="8" t="str">
        <f>IF('1'!$A$1=1,CG18,CS18)</f>
        <v>2.5 Динаміка експорту та імпорту послуг (за статтею "Подорожі")</v>
      </c>
      <c r="C18" s="8"/>
      <c r="D18" s="8"/>
      <c r="E18" s="8"/>
      <c r="F18" s="8"/>
      <c r="G18" s="8"/>
      <c r="H18" s="8"/>
      <c r="I18" s="2"/>
      <c r="J18" s="2"/>
      <c r="AH18" s="12"/>
      <c r="AI18" s="12"/>
      <c r="AJ18" s="12"/>
      <c r="AK18" s="12"/>
      <c r="AL18" s="12"/>
      <c r="AM18" s="12"/>
      <c r="AN18" s="12"/>
      <c r="AO18" s="12"/>
      <c r="AP18" s="12"/>
      <c r="AQ18" s="12"/>
      <c r="AR18" s="12"/>
      <c r="AS18" s="12"/>
      <c r="AT18" s="12"/>
      <c r="AU18" s="12"/>
      <c r="AV18" s="12"/>
      <c r="AW18" s="12"/>
      <c r="AX18" s="12"/>
      <c r="AY18" s="12"/>
      <c r="CE18" s="733"/>
      <c r="CF18" s="732"/>
      <c r="CG18" s="912" t="s">
        <v>361</v>
      </c>
      <c r="CH18" s="728"/>
      <c r="CI18" s="728"/>
      <c r="CJ18" s="728"/>
      <c r="CK18" s="728"/>
      <c r="CL18" s="728"/>
      <c r="CM18" s="728"/>
      <c r="CN18" s="728"/>
      <c r="CO18" s="728"/>
      <c r="CP18" s="732"/>
      <c r="CQ18" s="732"/>
      <c r="CR18" s="732"/>
      <c r="CS18" s="728" t="s">
        <v>365</v>
      </c>
      <c r="CT18" s="730"/>
      <c r="CU18" s="730"/>
      <c r="CV18" s="730"/>
      <c r="CW18" s="730"/>
      <c r="CX18" s="730"/>
      <c r="CY18" s="730"/>
      <c r="CZ18" s="730"/>
      <c r="DA18" s="728"/>
      <c r="DB18" s="728"/>
      <c r="DC18" s="728"/>
      <c r="DD18" s="5"/>
      <c r="DE18" s="5"/>
      <c r="DF18" s="5"/>
      <c r="DG18" s="5"/>
      <c r="DH18" s="5"/>
      <c r="DI18" s="5"/>
      <c r="DJ18" s="5"/>
      <c r="DK18" s="5"/>
      <c r="DL18" s="5"/>
      <c r="DM18" s="12"/>
      <c r="DN18" s="12"/>
      <c r="DO18" s="12" t="s">
        <v>365</v>
      </c>
      <c r="DP18" s="12"/>
      <c r="DQ18" s="12"/>
      <c r="DR18" s="12"/>
      <c r="DS18" s="12"/>
      <c r="DT18" s="12"/>
      <c r="DU18" s="12"/>
      <c r="DV18" s="12"/>
      <c r="DW18" s="12"/>
      <c r="DX18" s="12"/>
      <c r="DY18" s="12"/>
      <c r="DZ18" s="12"/>
    </row>
    <row r="19" spans="1:130" s="11" customFormat="1" ht="20" customHeight="1">
      <c r="A19" s="10"/>
      <c r="B19" s="1052" t="str">
        <f>IF('1'!$A$1=1,AK57,AK58)</f>
        <v xml:space="preserve">3. Зовнішня торгівля товарами та послугами </v>
      </c>
      <c r="C19" s="8"/>
      <c r="D19" s="8"/>
      <c r="E19" s="8"/>
      <c r="F19" s="8"/>
      <c r="G19" s="8"/>
      <c r="H19" s="8"/>
      <c r="I19" s="2"/>
      <c r="J19" s="2"/>
      <c r="AH19" s="12"/>
      <c r="AI19" s="12"/>
      <c r="AJ19" s="12"/>
      <c r="AK19" s="12"/>
      <c r="AL19" s="12"/>
      <c r="AM19" s="12"/>
      <c r="AN19" s="12"/>
      <c r="AO19" s="12"/>
      <c r="AP19" s="12"/>
      <c r="AQ19" s="12"/>
      <c r="AR19" s="12"/>
      <c r="AS19" s="12"/>
      <c r="AT19" s="12"/>
      <c r="AU19" s="12"/>
      <c r="AV19" s="12"/>
      <c r="AW19" s="12"/>
      <c r="AX19" s="12"/>
      <c r="AY19" s="12"/>
      <c r="CE19" s="733"/>
      <c r="CF19" s="732"/>
      <c r="CG19" s="912"/>
      <c r="CH19" s="728"/>
      <c r="CI19" s="728"/>
      <c r="CJ19" s="728"/>
      <c r="CK19" s="728"/>
      <c r="CL19" s="728"/>
      <c r="CM19" s="728"/>
      <c r="CN19" s="728"/>
      <c r="CO19" s="728"/>
      <c r="CP19" s="732"/>
      <c r="CQ19" s="732"/>
      <c r="CR19" s="732"/>
      <c r="CS19" s="728"/>
      <c r="CT19" s="730"/>
      <c r="CU19" s="730"/>
      <c r="CV19" s="730"/>
      <c r="CW19" s="730"/>
      <c r="CX19" s="730"/>
      <c r="CY19" s="730"/>
      <c r="CZ19" s="730"/>
      <c r="DA19" s="728"/>
      <c r="DB19" s="728"/>
      <c r="DC19" s="728"/>
      <c r="DD19" s="5"/>
      <c r="DE19" s="5"/>
      <c r="DF19" s="5"/>
      <c r="DG19" s="5"/>
      <c r="DH19" s="5"/>
      <c r="DI19" s="5"/>
      <c r="DJ19" s="5"/>
      <c r="DK19" s="5"/>
      <c r="DL19" s="5"/>
      <c r="DM19" s="12"/>
      <c r="DN19" s="12"/>
      <c r="DO19" s="12"/>
      <c r="DP19" s="12"/>
      <c r="DQ19" s="12"/>
      <c r="DR19" s="12"/>
      <c r="DS19" s="12"/>
      <c r="DT19" s="12"/>
      <c r="DU19" s="12"/>
      <c r="DV19" s="12"/>
      <c r="DW19" s="12"/>
      <c r="DX19" s="12"/>
      <c r="DY19" s="12"/>
      <c r="DZ19" s="12"/>
    </row>
    <row r="20" spans="1:130" s="11" customFormat="1" ht="20" customHeight="1">
      <c r="A20" s="1291"/>
      <c r="B20" s="8" t="str">
        <f>IF('1'!$A$1=1,"3.1 Розподіл зовнішньої торгівлі товарами та послугами за географічними регіонами","3.1 Breakdown of External Trade in Goods and Services by Geographical Region")</f>
        <v>3.1 Розподіл зовнішньої торгівлі товарами та послугами за географічними регіонами</v>
      </c>
      <c r="C20" s="1292"/>
      <c r="D20" s="1292"/>
      <c r="E20" s="1292"/>
      <c r="F20" s="1292"/>
      <c r="G20" s="1292"/>
      <c r="H20" s="8"/>
      <c r="I20" s="2"/>
      <c r="J20" s="2"/>
      <c r="AH20" s="12"/>
      <c r="AI20" s="12"/>
      <c r="AJ20" s="12"/>
      <c r="AK20" s="12"/>
      <c r="AL20" s="12"/>
      <c r="AM20" s="12"/>
      <c r="AN20" s="12"/>
      <c r="AO20" s="12"/>
      <c r="AP20" s="12"/>
      <c r="AQ20" s="12"/>
      <c r="AR20" s="12"/>
      <c r="AS20" s="12"/>
      <c r="AT20" s="12"/>
      <c r="AU20" s="12"/>
      <c r="AV20" s="12"/>
      <c r="AW20" s="12"/>
      <c r="AX20" s="12"/>
      <c r="AY20" s="12"/>
      <c r="CE20" s="733"/>
      <c r="CF20" s="732"/>
      <c r="CG20" s="912"/>
      <c r="CH20" s="728"/>
      <c r="CI20" s="728"/>
      <c r="CJ20" s="728"/>
      <c r="CK20" s="728"/>
      <c r="CL20" s="728"/>
      <c r="CM20" s="728"/>
      <c r="CN20" s="728"/>
      <c r="CO20" s="728"/>
      <c r="CP20" s="732"/>
      <c r="CQ20" s="732"/>
      <c r="CR20" s="732"/>
      <c r="CS20" s="728"/>
      <c r="CT20" s="730"/>
      <c r="CU20" s="730"/>
      <c r="CV20" s="730"/>
      <c r="CW20" s="730"/>
      <c r="CX20" s="730"/>
      <c r="CY20" s="730"/>
      <c r="CZ20" s="730"/>
      <c r="DA20" s="728"/>
      <c r="DB20" s="728"/>
      <c r="DC20" s="728"/>
      <c r="DD20" s="5"/>
      <c r="DE20" s="5"/>
      <c r="DF20" s="5"/>
      <c r="DG20" s="5"/>
      <c r="DH20" s="5"/>
      <c r="DI20" s="5"/>
      <c r="DJ20" s="5"/>
      <c r="DK20" s="5"/>
      <c r="DL20" s="5"/>
      <c r="DM20" s="12"/>
      <c r="DN20" s="12"/>
      <c r="DO20" s="12"/>
      <c r="DP20" s="12"/>
      <c r="DQ20" s="12"/>
      <c r="DR20" s="12"/>
      <c r="DS20" s="12"/>
      <c r="DT20" s="12"/>
      <c r="DU20" s="12"/>
      <c r="DV20" s="12"/>
      <c r="DW20" s="12"/>
      <c r="DX20" s="12"/>
      <c r="DY20" s="12"/>
      <c r="DZ20" s="12"/>
    </row>
    <row r="21" spans="1:130" s="11" customFormat="1" ht="20" customHeight="1">
      <c r="A21" s="10"/>
      <c r="B21" s="8" t="str">
        <f>IF('1'!$A$1=1,"3.2 Узгодження даних з зовнішньої торгівлі товарами та послугами (Державна служба статистики України) з підсумковими паказниками за методологією платіжного балансу відповідно до КПБ6 (Національний банк України)","3.2 Reconciliation of the External Trade in Goods and Services data (the State Statistics Service of Ukraine) to the Totals in the Balance of Payments on the BPM6 methodology (the National Bank of Ukraine)" )</f>
        <v>3.2 Узгодження даних з зовнішньої торгівлі товарами та послугами (Державна служба статистики України) з підсумковими паказниками за методологією платіжного балансу відповідно до КПБ6 (Національний банк України)</v>
      </c>
      <c r="C21" s="8"/>
      <c r="D21" s="8"/>
      <c r="E21" s="8"/>
      <c r="F21" s="8"/>
      <c r="G21" s="8"/>
      <c r="H21" s="8"/>
      <c r="I21" s="2"/>
      <c r="J21" s="2"/>
      <c r="AH21" s="12"/>
      <c r="AI21" s="12"/>
      <c r="AJ21" s="12"/>
      <c r="AK21" s="12"/>
      <c r="AL21" s="12"/>
      <c r="AM21" s="12"/>
      <c r="AN21" s="12"/>
      <c r="AO21" s="12"/>
      <c r="AP21" s="12"/>
      <c r="AQ21" s="12"/>
      <c r="AR21" s="12"/>
      <c r="AS21" s="12"/>
      <c r="AT21" s="12"/>
      <c r="AU21" s="12"/>
      <c r="AV21" s="12"/>
      <c r="AW21" s="12"/>
      <c r="AX21" s="12"/>
      <c r="AY21" s="12"/>
      <c r="CE21" s="733"/>
      <c r="CF21" s="732"/>
      <c r="CG21" s="912"/>
      <c r="CH21" s="728"/>
      <c r="CI21" s="728"/>
      <c r="CJ21" s="728"/>
      <c r="CK21" s="728"/>
      <c r="CL21" s="728"/>
      <c r="CM21" s="728"/>
      <c r="CN21" s="728"/>
      <c r="CO21" s="728"/>
      <c r="CP21" s="732"/>
      <c r="CQ21" s="732"/>
      <c r="CR21" s="732"/>
      <c r="CS21" s="728"/>
      <c r="CT21" s="730"/>
      <c r="CU21" s="730"/>
      <c r="CV21" s="730"/>
      <c r="CW21" s="730"/>
      <c r="CX21" s="730"/>
      <c r="CY21" s="730"/>
      <c r="CZ21" s="730"/>
      <c r="DA21" s="728"/>
      <c r="DB21" s="728"/>
      <c r="DC21" s="728"/>
      <c r="DD21" s="5"/>
      <c r="DE21" s="5"/>
      <c r="DF21" s="5"/>
      <c r="DG21" s="5"/>
      <c r="DH21" s="5"/>
      <c r="DI21" s="5"/>
      <c r="DJ21" s="5"/>
      <c r="DK21" s="5"/>
      <c r="DL21" s="5"/>
      <c r="DM21" s="12"/>
      <c r="DN21" s="12"/>
      <c r="DO21" s="12"/>
      <c r="DP21" s="12"/>
      <c r="DQ21" s="12"/>
      <c r="DR21" s="12"/>
      <c r="DS21" s="12"/>
      <c r="DT21" s="12"/>
      <c r="DU21" s="12"/>
      <c r="DV21" s="12"/>
      <c r="DW21" s="12"/>
      <c r="DX21" s="12"/>
      <c r="DY21" s="12"/>
      <c r="DZ21" s="12"/>
    </row>
    <row r="22" spans="1:130" s="11" customFormat="1" ht="20" customHeight="1">
      <c r="A22" s="10"/>
      <c r="B22" s="8"/>
      <c r="C22" s="8"/>
      <c r="D22" s="8"/>
      <c r="E22" s="8"/>
      <c r="F22" s="8"/>
      <c r="G22" s="8"/>
      <c r="H22" s="8"/>
      <c r="I22" s="2"/>
      <c r="J22" s="2"/>
      <c r="AH22" s="12"/>
      <c r="AI22" s="12"/>
      <c r="AJ22" s="12"/>
      <c r="AK22" s="12"/>
      <c r="AL22" s="12"/>
      <c r="AM22" s="12"/>
      <c r="AN22" s="12"/>
      <c r="AO22" s="12"/>
      <c r="AP22" s="12"/>
      <c r="AQ22" s="12"/>
      <c r="AR22" s="12"/>
      <c r="AS22" s="12"/>
      <c r="AT22" s="12"/>
      <c r="AU22" s="12"/>
      <c r="AV22" s="12"/>
      <c r="AW22" s="12"/>
      <c r="AX22" s="12"/>
      <c r="AY22" s="12"/>
      <c r="CE22" s="733"/>
      <c r="CF22" s="732"/>
      <c r="CG22" s="912"/>
      <c r="CH22" s="728"/>
      <c r="CI22" s="728"/>
      <c r="CJ22" s="728"/>
      <c r="CK22" s="728"/>
      <c r="CL22" s="728"/>
      <c r="CM22" s="728"/>
      <c r="CN22" s="728"/>
      <c r="CO22" s="728"/>
      <c r="CP22" s="732"/>
      <c r="CQ22" s="732"/>
      <c r="CR22" s="732"/>
      <c r="CS22" s="728"/>
      <c r="CT22" s="730"/>
      <c r="CU22" s="730"/>
      <c r="CV22" s="730"/>
      <c r="CW22" s="730"/>
      <c r="CX22" s="730"/>
      <c r="CY22" s="730"/>
      <c r="CZ22" s="730"/>
      <c r="DA22" s="728"/>
      <c r="DB22" s="728"/>
      <c r="DC22" s="728"/>
      <c r="DD22" s="5"/>
      <c r="DE22" s="5"/>
      <c r="DF22" s="5"/>
      <c r="DG22" s="5"/>
      <c r="DH22" s="5"/>
      <c r="DI22" s="5"/>
      <c r="DJ22" s="5"/>
      <c r="DK22" s="5"/>
      <c r="DL22" s="5"/>
      <c r="DM22" s="12"/>
      <c r="DN22" s="12"/>
      <c r="DO22" s="12"/>
      <c r="DP22" s="12"/>
      <c r="DQ22" s="12"/>
      <c r="DR22" s="12"/>
      <c r="DS22" s="12"/>
      <c r="DT22" s="12"/>
      <c r="DU22" s="12"/>
      <c r="DV22" s="12"/>
      <c r="DW22" s="12"/>
      <c r="DX22" s="12"/>
      <c r="DY22" s="12"/>
      <c r="DZ22" s="12"/>
    </row>
    <row r="23" spans="1:130" s="11" customFormat="1" ht="20" customHeight="1">
      <c r="A23" s="10"/>
      <c r="B23" s="1058" t="str">
        <f>IF('1'!$A$1=1,B58,B59)</f>
        <v>Дата останнього оновлення: 31.12.2025</v>
      </c>
      <c r="C23" s="8"/>
      <c r="D23" s="8"/>
      <c r="E23" s="8"/>
      <c r="F23" s="8"/>
      <c r="G23" s="8"/>
      <c r="H23" s="8"/>
      <c r="I23" s="2"/>
      <c r="J23" s="2"/>
      <c r="AH23" s="12"/>
      <c r="AI23" s="12"/>
      <c r="AJ23" s="12"/>
      <c r="AK23" s="12"/>
      <c r="AL23" s="12"/>
      <c r="AM23" s="12"/>
      <c r="AN23" s="12"/>
      <c r="AO23" s="12"/>
      <c r="AP23" s="12"/>
      <c r="AQ23" s="12"/>
      <c r="AR23" s="12"/>
      <c r="AS23" s="12"/>
      <c r="AT23" s="12"/>
      <c r="AU23" s="12"/>
      <c r="AV23" s="12"/>
      <c r="AW23" s="12"/>
      <c r="AX23" s="12"/>
      <c r="AY23" s="12"/>
      <c r="CE23" s="733"/>
      <c r="CF23" s="732"/>
      <c r="CG23" s="912"/>
      <c r="CH23" s="728"/>
      <c r="CI23" s="728"/>
      <c r="CJ23" s="728"/>
      <c r="CK23" s="728"/>
      <c r="CL23" s="728"/>
      <c r="CM23" s="728"/>
      <c r="CN23" s="728"/>
      <c r="CO23" s="728"/>
      <c r="CP23" s="732"/>
      <c r="CQ23" s="732"/>
      <c r="CR23" s="732"/>
      <c r="CS23" s="728"/>
      <c r="CT23" s="730"/>
      <c r="CU23" s="730"/>
      <c r="CV23" s="730"/>
      <c r="CW23" s="730"/>
      <c r="CX23" s="730"/>
      <c r="CY23" s="730"/>
      <c r="CZ23" s="730"/>
      <c r="DA23" s="728"/>
      <c r="DB23" s="728"/>
      <c r="DC23" s="728"/>
      <c r="DD23" s="5"/>
      <c r="DE23" s="5"/>
      <c r="DF23" s="5"/>
      <c r="DG23" s="5"/>
      <c r="DH23" s="5"/>
      <c r="DI23" s="5"/>
      <c r="DJ23" s="5"/>
      <c r="DK23" s="5"/>
      <c r="DL23" s="5"/>
      <c r="DM23" s="12"/>
      <c r="DN23" s="12"/>
      <c r="DO23" s="12"/>
      <c r="DP23" s="12"/>
      <c r="DQ23" s="12"/>
      <c r="DR23" s="12"/>
      <c r="DS23" s="12"/>
      <c r="DT23" s="12"/>
      <c r="DU23" s="12"/>
      <c r="DV23" s="12"/>
      <c r="DW23" s="12"/>
      <c r="DX23" s="12"/>
      <c r="DY23" s="12"/>
      <c r="DZ23" s="12"/>
    </row>
    <row r="24" spans="1:130" s="11" customFormat="1" ht="20" customHeight="1">
      <c r="A24" s="10"/>
      <c r="B24" s="8"/>
      <c r="C24" s="8"/>
      <c r="D24" s="8"/>
      <c r="E24" s="8"/>
      <c r="F24" s="8"/>
      <c r="G24" s="8"/>
      <c r="H24" s="8"/>
      <c r="I24" s="2"/>
      <c r="J24" s="2"/>
      <c r="AH24" s="12"/>
      <c r="AI24" s="12"/>
      <c r="AJ24" s="12"/>
      <c r="AK24" s="12"/>
      <c r="AL24" s="12"/>
      <c r="AM24" s="12"/>
      <c r="AN24" s="12"/>
      <c r="AO24" s="12"/>
      <c r="AP24" s="12"/>
      <c r="AQ24" s="12"/>
      <c r="AR24" s="12"/>
      <c r="AS24" s="12"/>
      <c r="AT24" s="12"/>
      <c r="AU24" s="12"/>
      <c r="AV24" s="12"/>
      <c r="AW24" s="12"/>
      <c r="AX24" s="12"/>
      <c r="AY24" s="12"/>
      <c r="CE24" s="733"/>
      <c r="CF24" s="732"/>
      <c r="CG24" s="912"/>
      <c r="CH24" s="728"/>
      <c r="CI24" s="728"/>
      <c r="CJ24" s="728"/>
      <c r="CK24" s="728"/>
      <c r="CL24" s="728"/>
      <c r="CM24" s="728"/>
      <c r="CN24" s="728"/>
      <c r="CO24" s="728"/>
      <c r="CP24" s="732"/>
      <c r="CQ24" s="732"/>
      <c r="CR24" s="732"/>
      <c r="CS24" s="728"/>
      <c r="CT24" s="730"/>
      <c r="CU24" s="730"/>
      <c r="CV24" s="730"/>
      <c r="CW24" s="730"/>
      <c r="CX24" s="730"/>
      <c r="CY24" s="730"/>
      <c r="CZ24" s="730"/>
      <c r="DA24" s="728"/>
      <c r="DB24" s="728"/>
      <c r="DC24" s="728"/>
      <c r="DD24" s="5"/>
      <c r="DE24" s="5"/>
      <c r="DF24" s="5"/>
      <c r="DG24" s="5"/>
      <c r="DH24" s="5"/>
      <c r="DI24" s="5"/>
      <c r="DJ24" s="5"/>
      <c r="DK24" s="5"/>
      <c r="DL24" s="5"/>
      <c r="DM24" s="12"/>
      <c r="DN24" s="12"/>
      <c r="DO24" s="12"/>
      <c r="DP24" s="12"/>
      <c r="DQ24" s="12"/>
      <c r="DR24" s="12"/>
      <c r="DS24" s="12"/>
      <c r="DT24" s="12"/>
      <c r="DU24" s="12"/>
      <c r="DV24" s="12"/>
      <c r="DW24" s="12"/>
      <c r="DX24" s="12"/>
      <c r="DY24" s="12"/>
      <c r="DZ24" s="12"/>
    </row>
    <row r="25" spans="1:130" ht="16" customHeight="1">
      <c r="B25" s="915"/>
      <c r="C25" s="915"/>
      <c r="D25" s="915"/>
      <c r="E25" s="915"/>
      <c r="F25" s="915"/>
      <c r="G25" s="915"/>
      <c r="H25" s="8"/>
      <c r="I25" s="21"/>
      <c r="J25" s="21"/>
      <c r="CG25" s="728"/>
      <c r="CH25" s="736"/>
      <c r="CI25" s="736"/>
      <c r="CJ25" s="736"/>
      <c r="CK25" s="736"/>
      <c r="CL25" s="736"/>
      <c r="CM25" s="737"/>
      <c r="CN25" s="737"/>
      <c r="CO25" s="737"/>
      <c r="CS25" s="728"/>
      <c r="CT25" s="736"/>
      <c r="CU25" s="736"/>
      <c r="CV25" s="736"/>
      <c r="CW25" s="736"/>
      <c r="CX25" s="736"/>
      <c r="CY25" s="737"/>
      <c r="CZ25" s="737"/>
      <c r="DA25" s="737"/>
      <c r="DB25" s="737"/>
      <c r="DC25" s="737"/>
      <c r="DD25" s="17"/>
      <c r="DE25" s="17"/>
      <c r="DF25" s="17"/>
      <c r="DG25" s="17"/>
      <c r="DH25" s="17"/>
      <c r="DI25" s="17"/>
      <c r="DJ25" s="17"/>
      <c r="DK25" s="17"/>
      <c r="DL25" s="17"/>
    </row>
    <row r="27" spans="1:130" s="954" customFormat="1">
      <c r="B27" s="1298" t="str">
        <f>IF('1'!$A$1=1,B152,B160)</f>
        <v xml:space="preserve"> До показників торгівлі товарами включаються обсяги поштових відправлень, які до 2025 року містили інформацію тільки щодо посилок, які оподатковувалися. </v>
      </c>
      <c r="C27" s="1299"/>
      <c r="D27" s="1299"/>
      <c r="E27" s="1299"/>
      <c r="F27" s="1299"/>
      <c r="G27" s="1299"/>
      <c r="H27" s="1299"/>
      <c r="I27" s="1299"/>
      <c r="J27" s="1299"/>
      <c r="K27" s="1299"/>
      <c r="L27" s="1299"/>
      <c r="M27" s="1299"/>
      <c r="N27" s="1299"/>
      <c r="O27" s="1299"/>
      <c r="P27" s="1299"/>
      <c r="Q27" s="1299"/>
      <c r="CE27" s="734"/>
      <c r="CF27" s="734"/>
      <c r="CG27" s="734"/>
      <c r="CH27" s="734"/>
      <c r="CI27" s="734"/>
      <c r="CJ27" s="734"/>
      <c r="CK27" s="734"/>
      <c r="CL27" s="734"/>
      <c r="CM27" s="734"/>
      <c r="CN27" s="734"/>
      <c r="CO27" s="734"/>
      <c r="CP27" s="734"/>
      <c r="CQ27" s="734"/>
      <c r="CR27" s="734"/>
      <c r="CS27" s="734"/>
      <c r="CT27" s="734"/>
      <c r="CU27" s="734"/>
      <c r="CV27" s="734"/>
      <c r="CW27" s="734"/>
      <c r="CX27" s="734"/>
      <c r="CY27" s="734"/>
      <c r="CZ27" s="734"/>
      <c r="DA27" s="734"/>
      <c r="DB27" s="734"/>
      <c r="DC27" s="734"/>
    </row>
    <row r="28" spans="1:130" s="954" customFormat="1" ht="16" customHeight="1">
      <c r="B28" s="1298" t="str">
        <f>IF('1'!$A$1=1,B153,B161)</f>
        <v xml:space="preserve"> Упродовж 2024 року Державна митна служба України реалізувала перехід на електронну систему митного оформлення поштових та експрес-відправлень, </v>
      </c>
      <c r="C28" s="1299"/>
      <c r="D28" s="1299"/>
      <c r="E28" s="1299"/>
      <c r="F28" s="1299"/>
      <c r="G28" s="1299"/>
      <c r="H28" s="1299"/>
      <c r="I28" s="1299"/>
      <c r="J28" s="1299"/>
      <c r="K28" s="1299"/>
      <c r="L28" s="1299"/>
      <c r="M28" s="1299"/>
      <c r="N28" s="1299"/>
      <c r="O28" s="1299"/>
      <c r="P28" s="1299"/>
      <c r="Q28" s="1299"/>
      <c r="CE28" s="734"/>
      <c r="CF28" s="734"/>
      <c r="CG28" s="734"/>
      <c r="CH28" s="734"/>
      <c r="CI28" s="734"/>
      <c r="CJ28" s="734"/>
      <c r="CK28" s="734"/>
      <c r="CL28" s="734"/>
      <c r="CM28" s="734"/>
      <c r="CN28" s="734"/>
      <c r="CO28" s="734"/>
      <c r="CP28" s="734"/>
      <c r="CQ28" s="734"/>
      <c r="CR28" s="734"/>
      <c r="CS28" s="734"/>
      <c r="CT28" s="734"/>
      <c r="CU28" s="734"/>
      <c r="CV28" s="734"/>
      <c r="CW28" s="734"/>
      <c r="CX28" s="734"/>
      <c r="CY28" s="734"/>
      <c r="CZ28" s="734"/>
      <c r="DA28" s="734"/>
      <c r="DB28" s="734"/>
      <c r="DC28" s="734"/>
    </row>
    <row r="29" spans="1:130" s="954" customFormat="1" ht="14" customHeight="1">
      <c r="B29" s="1298" t="str">
        <f>IF('1'!$A$1=1,B154,B162)</f>
        <v xml:space="preserve"> що дозволило суттєво збільшити охоплення поштових відправлень.</v>
      </c>
      <c r="C29" s="1299"/>
      <c r="D29" s="1299"/>
      <c r="E29" s="1299"/>
      <c r="F29" s="1299"/>
      <c r="G29" s="1299"/>
      <c r="H29" s="1299"/>
      <c r="I29" s="1299"/>
      <c r="J29" s="1299"/>
      <c r="K29" s="1299"/>
      <c r="L29" s="1299"/>
      <c r="M29" s="1299"/>
      <c r="N29" s="1299"/>
      <c r="O29" s="1299"/>
      <c r="P29" s="1299"/>
      <c r="Q29" s="1299"/>
      <c r="CE29" s="734"/>
      <c r="CF29" s="734"/>
      <c r="CG29" s="734"/>
      <c r="CH29" s="734"/>
      <c r="CI29" s="734"/>
      <c r="CJ29" s="734"/>
      <c r="CK29" s="734"/>
      <c r="CL29" s="734"/>
      <c r="CM29" s="734"/>
      <c r="CN29" s="734"/>
      <c r="CO29" s="734"/>
      <c r="CP29" s="734"/>
      <c r="CQ29" s="734"/>
      <c r="CR29" s="734"/>
      <c r="CS29" s="734"/>
      <c r="CT29" s="734"/>
      <c r="CU29" s="734"/>
      <c r="CV29" s="734"/>
      <c r="CW29" s="734"/>
      <c r="CX29" s="734"/>
      <c r="CY29" s="734"/>
      <c r="CZ29" s="734"/>
      <c r="DA29" s="734"/>
      <c r="DB29" s="734"/>
      <c r="DC29" s="734"/>
    </row>
    <row r="30" spans="1:130" s="954" customFormat="1" ht="14" customHeight="1">
      <c r="B30" s="1298" t="str">
        <f>IF('1'!$A$1=1,B155,B163)</f>
        <v xml:space="preserve"> Зважаючи на системний характер змін у даних щодо обсягів поштових відправлень та з метою забезпечення співставності показників платіжного балансу </v>
      </c>
      <c r="C30" s="1299"/>
      <c r="D30" s="1299"/>
      <c r="E30" s="1299"/>
      <c r="F30" s="1299"/>
      <c r="G30" s="1299"/>
      <c r="H30" s="1299"/>
      <c r="I30" s="1299"/>
      <c r="J30" s="1299"/>
      <c r="K30" s="1299"/>
      <c r="L30" s="1299"/>
      <c r="M30" s="1299"/>
      <c r="N30" s="1299"/>
      <c r="O30" s="1299"/>
      <c r="P30" s="1299"/>
      <c r="Q30" s="1299"/>
      <c r="CE30" s="734"/>
      <c r="CF30" s="734"/>
      <c r="CG30" s="734"/>
      <c r="CH30" s="734"/>
      <c r="CI30" s="734"/>
      <c r="CJ30" s="734"/>
      <c r="CK30" s="734"/>
      <c r="CL30" s="734"/>
      <c r="CM30" s="734"/>
      <c r="CN30" s="734"/>
      <c r="CO30" s="734"/>
      <c r="CP30" s="734"/>
      <c r="CQ30" s="734"/>
      <c r="CR30" s="734"/>
      <c r="CS30" s="734"/>
      <c r="CT30" s="734"/>
      <c r="CU30" s="734"/>
      <c r="CV30" s="734"/>
      <c r="CW30" s="734"/>
      <c r="CX30" s="734"/>
      <c r="CY30" s="734"/>
      <c r="CZ30" s="734"/>
      <c r="DA30" s="734"/>
      <c r="DB30" s="734"/>
      <c r="DC30" s="734"/>
    </row>
    <row r="31" spans="1:130" s="954" customFormat="1" ht="14" customHeight="1">
      <c r="B31" s="1298" t="str">
        <f>IF('1'!$A$1=1,B156,B164)</f>
        <v xml:space="preserve"> було здійснено перегляд  даних щодо експорту-імпорту товарів, що надходили у вигляді поштових відправлень за 2020-2023 роки.</v>
      </c>
      <c r="C31" s="1299"/>
      <c r="D31" s="1299"/>
      <c r="E31" s="1299"/>
      <c r="F31" s="1299"/>
      <c r="G31" s="1299"/>
      <c r="H31" s="1299"/>
      <c r="I31" s="1299"/>
      <c r="J31" s="1299"/>
      <c r="K31" s="1299"/>
      <c r="L31" s="1299"/>
      <c r="M31" s="1299"/>
      <c r="N31" s="1299"/>
      <c r="O31" s="1299"/>
      <c r="P31" s="1299"/>
      <c r="Q31" s="1299"/>
      <c r="CE31" s="734"/>
      <c r="CF31" s="734"/>
      <c r="CG31" s="734"/>
      <c r="CH31" s="734"/>
      <c r="CI31" s="734"/>
      <c r="CJ31" s="734"/>
      <c r="CK31" s="734"/>
      <c r="CL31" s="734"/>
      <c r="CM31" s="734"/>
      <c r="CN31" s="734"/>
      <c r="CO31" s="734"/>
      <c r="CP31" s="734"/>
      <c r="CQ31" s="734"/>
      <c r="CR31" s="734"/>
      <c r="CS31" s="734"/>
      <c r="CT31" s="734"/>
      <c r="CU31" s="734"/>
      <c r="CV31" s="734"/>
      <c r="CW31" s="734"/>
      <c r="CX31" s="734"/>
      <c r="CY31" s="734"/>
      <c r="CZ31" s="734"/>
      <c r="DA31" s="734"/>
      <c r="DB31" s="734"/>
      <c r="DC31" s="734"/>
    </row>
    <row r="32" spans="1:130" s="954" customFormat="1" ht="14" customHeight="1">
      <c r="B32" s="1298" t="str">
        <f>IF('1'!$A$1=1,B157,B165)</f>
        <v xml:space="preserve"> В результаті обсяги імпорту товарів було збільшено у 2020 році на 1 459 млн дол. США,  2021 – на 2 083 млн дол. США, 2022 - на  926 млн дол. США, 2023 – на 1 589  млн дол. США. </v>
      </c>
      <c r="C32" s="1299"/>
      <c r="D32" s="1299"/>
      <c r="E32" s="1299"/>
      <c r="F32" s="1299"/>
      <c r="G32" s="1299"/>
      <c r="H32" s="1299"/>
      <c r="I32" s="1299"/>
      <c r="J32" s="1299"/>
      <c r="K32" s="1299"/>
      <c r="L32" s="1299"/>
      <c r="M32" s="1299"/>
      <c r="N32" s="1299"/>
      <c r="O32" s="1299"/>
      <c r="P32" s="1299"/>
      <c r="Q32" s="1299"/>
      <c r="CE32" s="734"/>
      <c r="CF32" s="734"/>
      <c r="CG32" s="734"/>
      <c r="CH32" s="734"/>
      <c r="CI32" s="734"/>
      <c r="CJ32" s="734"/>
      <c r="CK32" s="734"/>
      <c r="CL32" s="734"/>
      <c r="CM32" s="734"/>
      <c r="CN32" s="734"/>
      <c r="CO32" s="734"/>
      <c r="CP32" s="734"/>
      <c r="CQ32" s="734"/>
      <c r="CR32" s="734"/>
      <c r="CS32" s="734"/>
      <c r="CT32" s="734"/>
      <c r="CU32" s="734"/>
      <c r="CV32" s="734"/>
      <c r="CW32" s="734"/>
      <c r="CX32" s="734"/>
      <c r="CY32" s="734"/>
      <c r="CZ32" s="734"/>
      <c r="DA32" s="734"/>
      <c r="DB32" s="734"/>
      <c r="DC32" s="734"/>
    </row>
    <row r="33" spans="2:107" s="954" customFormat="1" ht="18" customHeight="1">
      <c r="B33" s="1298" t="str">
        <f>IF('1'!$A$1=1,B158,B166)</f>
        <v xml:space="preserve"> Обсяги поштового експорту було збільшено відповідно на  440 млн дол. США,  508 млн дол. США, 276 млн дол. США та 336 млн дол. США.</v>
      </c>
      <c r="C33" s="1299"/>
      <c r="D33" s="1299"/>
      <c r="E33" s="1299"/>
      <c r="F33" s="1299"/>
      <c r="G33" s="1299"/>
      <c r="H33" s="1299"/>
      <c r="I33" s="1299"/>
      <c r="J33" s="1299"/>
      <c r="K33" s="1299"/>
      <c r="L33" s="1299"/>
      <c r="M33" s="1299"/>
      <c r="N33" s="1299"/>
      <c r="O33" s="1299"/>
      <c r="P33" s="1299"/>
      <c r="Q33" s="1299"/>
      <c r="CE33" s="734"/>
      <c r="CF33" s="734"/>
      <c r="CG33" s="734"/>
      <c r="CH33" s="734"/>
      <c r="CI33" s="734"/>
      <c r="CJ33" s="734"/>
      <c r="CK33" s="734"/>
      <c r="CL33" s="734"/>
      <c r="CM33" s="734"/>
      <c r="CN33" s="734"/>
      <c r="CO33" s="734"/>
      <c r="CP33" s="734"/>
      <c r="CQ33" s="734"/>
      <c r="CR33" s="734"/>
      <c r="CS33" s="734"/>
      <c r="CT33" s="734"/>
      <c r="CU33" s="734"/>
      <c r="CV33" s="734"/>
      <c r="CW33" s="734"/>
      <c r="CX33" s="734"/>
      <c r="CY33" s="734"/>
      <c r="CZ33" s="734"/>
      <c r="DA33" s="734"/>
      <c r="DB33" s="734"/>
      <c r="DC33" s="734"/>
    </row>
    <row r="34" spans="2:107" s="954" customFormat="1" ht="21" customHeight="1">
      <c r="CE34" s="734"/>
      <c r="CF34" s="734"/>
      <c r="CG34" s="734"/>
      <c r="CH34" s="734"/>
      <c r="CI34" s="734"/>
      <c r="CJ34" s="734"/>
      <c r="CK34" s="734"/>
      <c r="CL34" s="734"/>
      <c r="CM34" s="734"/>
      <c r="CN34" s="734"/>
      <c r="CO34" s="734"/>
      <c r="CP34" s="734"/>
      <c r="CQ34" s="734"/>
      <c r="CR34" s="734"/>
      <c r="CS34" s="734"/>
      <c r="CT34" s="734"/>
      <c r="CU34" s="734"/>
      <c r="CV34" s="734"/>
      <c r="CW34" s="734"/>
      <c r="CX34" s="734"/>
      <c r="CY34" s="734"/>
      <c r="CZ34" s="734"/>
      <c r="DA34" s="734"/>
      <c r="DB34" s="734"/>
      <c r="DC34" s="734"/>
    </row>
    <row r="35" spans="2:107" s="954" customFormat="1">
      <c r="CE35" s="734"/>
      <c r="CF35" s="734"/>
      <c r="CG35" s="734"/>
      <c r="CH35" s="734"/>
      <c r="CI35" s="734"/>
      <c r="CJ35" s="734"/>
      <c r="CK35" s="734"/>
      <c r="CL35" s="734"/>
      <c r="CM35" s="734"/>
      <c r="CN35" s="734"/>
      <c r="CO35" s="734"/>
      <c r="CP35" s="734"/>
      <c r="CQ35" s="734"/>
      <c r="CR35" s="734"/>
      <c r="CS35" s="734"/>
      <c r="CT35" s="734"/>
      <c r="CU35" s="734"/>
      <c r="CV35" s="734"/>
      <c r="CW35" s="734"/>
      <c r="CX35" s="734"/>
      <c r="CY35" s="734"/>
      <c r="CZ35" s="734"/>
      <c r="DA35" s="734"/>
      <c r="DB35" s="734"/>
      <c r="DC35" s="734"/>
    </row>
    <row r="36" spans="2:107" s="954" customFormat="1">
      <c r="CE36" s="734"/>
      <c r="CF36" s="734"/>
      <c r="CG36" s="734"/>
      <c r="CH36" s="734"/>
      <c r="CI36" s="734"/>
      <c r="CJ36" s="734"/>
      <c r="CK36" s="734"/>
      <c r="CL36" s="734"/>
      <c r="CM36" s="734"/>
      <c r="CN36" s="734"/>
      <c r="CO36" s="734"/>
      <c r="CP36" s="734"/>
      <c r="CQ36" s="734"/>
      <c r="CR36" s="734"/>
      <c r="CS36" s="734"/>
      <c r="CT36" s="734"/>
      <c r="CU36" s="734"/>
      <c r="CV36" s="734"/>
      <c r="CW36" s="734"/>
      <c r="CX36" s="734"/>
      <c r="CY36" s="734"/>
      <c r="CZ36" s="734"/>
      <c r="DA36" s="734"/>
      <c r="DB36" s="734"/>
      <c r="DC36" s="734"/>
    </row>
    <row r="37" spans="2:107" s="954" customFormat="1">
      <c r="CE37" s="734"/>
      <c r="CF37" s="734"/>
      <c r="CG37" s="734"/>
      <c r="CH37" s="734"/>
      <c r="CI37" s="734"/>
      <c r="CJ37" s="734"/>
      <c r="CK37" s="734"/>
      <c r="CL37" s="734"/>
      <c r="CM37" s="734"/>
      <c r="CN37" s="734"/>
      <c r="CO37" s="734"/>
      <c r="CP37" s="734"/>
      <c r="CQ37" s="734"/>
      <c r="CR37" s="734"/>
      <c r="CS37" s="734"/>
      <c r="CT37" s="734"/>
      <c r="CU37" s="734"/>
      <c r="CV37" s="734"/>
      <c r="CW37" s="734"/>
      <c r="CX37" s="734"/>
      <c r="CY37" s="734"/>
      <c r="CZ37" s="734"/>
      <c r="DA37" s="734"/>
      <c r="DB37" s="734"/>
      <c r="DC37" s="734"/>
    </row>
    <row r="55" spans="2:107" s="954" customFormat="1">
      <c r="CE55" s="734"/>
      <c r="CF55" s="734"/>
      <c r="CG55" s="734"/>
      <c r="CH55" s="734"/>
      <c r="CI55" s="734"/>
      <c r="CJ55" s="734"/>
      <c r="CK55" s="734"/>
      <c r="CL55" s="734"/>
      <c r="CM55" s="734"/>
      <c r="CN55" s="734"/>
      <c r="CO55" s="734"/>
      <c r="CP55" s="734"/>
      <c r="CQ55" s="734"/>
      <c r="CR55" s="734"/>
      <c r="CS55" s="734"/>
      <c r="CT55" s="734"/>
      <c r="CU55" s="734"/>
      <c r="CV55" s="734"/>
      <c r="CW55" s="734"/>
      <c r="CX55" s="734"/>
      <c r="CY55" s="734"/>
      <c r="CZ55" s="734"/>
      <c r="DA55" s="734"/>
      <c r="DB55" s="734"/>
      <c r="DC55" s="734"/>
    </row>
    <row r="56" spans="2:107" s="954" customFormat="1">
      <c r="CE56" s="734"/>
      <c r="CF56" s="734"/>
      <c r="CG56" s="734"/>
      <c r="CH56" s="734"/>
      <c r="CI56" s="734"/>
      <c r="CJ56" s="734"/>
      <c r="CK56" s="734"/>
      <c r="CL56" s="734"/>
      <c r="CM56" s="734"/>
      <c r="CN56" s="734"/>
      <c r="CO56" s="734"/>
      <c r="CP56" s="734"/>
      <c r="CQ56" s="734"/>
      <c r="CR56" s="734"/>
      <c r="CS56" s="734"/>
      <c r="CT56" s="734"/>
      <c r="CU56" s="734"/>
      <c r="CV56" s="734"/>
      <c r="CW56" s="734"/>
      <c r="CX56" s="734"/>
      <c r="CY56" s="734"/>
      <c r="CZ56" s="734"/>
      <c r="DA56" s="734"/>
      <c r="DB56" s="734"/>
      <c r="DC56" s="734"/>
    </row>
    <row r="57" spans="2:107" s="954" customFormat="1" ht="13">
      <c r="AK57" s="917" t="s">
        <v>368</v>
      </c>
      <c r="AL57" s="734"/>
      <c r="AM57" s="734"/>
      <c r="AN57" s="734"/>
      <c r="AO57" s="734"/>
      <c r="CE57" s="734"/>
      <c r="CF57" s="734"/>
      <c r="CG57" s="734"/>
      <c r="CH57" s="734"/>
      <c r="CI57" s="734"/>
      <c r="CJ57" s="734"/>
      <c r="CK57" s="734"/>
      <c r="CL57" s="734"/>
      <c r="CM57" s="734"/>
      <c r="CN57" s="734"/>
      <c r="CO57" s="734"/>
      <c r="CP57" s="734"/>
      <c r="CQ57" s="734"/>
      <c r="CR57" s="734"/>
      <c r="CS57" s="734"/>
      <c r="CT57" s="734"/>
      <c r="CU57" s="734"/>
      <c r="CV57" s="734"/>
      <c r="CW57" s="734"/>
      <c r="CX57" s="734"/>
      <c r="CY57" s="734"/>
      <c r="CZ57" s="734"/>
      <c r="DA57" s="734"/>
      <c r="DB57" s="734"/>
      <c r="DC57" s="734"/>
    </row>
    <row r="58" spans="2:107" s="14" customFormat="1" ht="13">
      <c r="B58" s="1293" t="s">
        <v>631</v>
      </c>
      <c r="AK58" s="1294" t="s">
        <v>530</v>
      </c>
      <c r="AL58" s="469"/>
      <c r="AM58" s="469"/>
      <c r="AN58" s="469"/>
      <c r="AO58" s="469"/>
      <c r="CE58" s="469"/>
      <c r="CF58" s="469"/>
      <c r="CG58" s="469"/>
      <c r="CH58" s="469"/>
      <c r="CI58" s="469"/>
      <c r="CJ58" s="469"/>
      <c r="CK58" s="469"/>
      <c r="CL58" s="469"/>
      <c r="CM58" s="469"/>
      <c r="CN58" s="469"/>
      <c r="CO58" s="469"/>
      <c r="CP58" s="469"/>
      <c r="CQ58" s="469"/>
      <c r="CR58" s="469"/>
      <c r="CS58" s="469"/>
      <c r="CT58" s="469"/>
      <c r="CU58" s="469"/>
      <c r="CV58" s="469"/>
      <c r="CW58" s="469"/>
      <c r="CX58" s="469"/>
      <c r="CY58" s="469"/>
      <c r="CZ58" s="469"/>
      <c r="DA58" s="469"/>
      <c r="DB58" s="469"/>
      <c r="DC58" s="469"/>
    </row>
    <row r="59" spans="2:107" s="14" customFormat="1" ht="13">
      <c r="B59" s="1293" t="s">
        <v>632</v>
      </c>
      <c r="CE59" s="469"/>
      <c r="CF59" s="469"/>
      <c r="CG59" s="469"/>
      <c r="CH59" s="469"/>
      <c r="CI59" s="469"/>
      <c r="CJ59" s="469"/>
      <c r="CK59" s="469"/>
      <c r="CL59" s="469"/>
      <c r="CM59" s="469"/>
      <c r="CN59" s="469"/>
      <c r="CO59" s="469"/>
      <c r="CP59" s="469"/>
      <c r="CQ59" s="469"/>
      <c r="CR59" s="469"/>
      <c r="CS59" s="469"/>
      <c r="CT59" s="469"/>
      <c r="CU59" s="469"/>
      <c r="CV59" s="469"/>
      <c r="CW59" s="469"/>
      <c r="CX59" s="469"/>
      <c r="CY59" s="469"/>
      <c r="CZ59" s="469"/>
      <c r="DA59" s="469"/>
      <c r="DB59" s="469"/>
      <c r="DC59" s="469"/>
    </row>
    <row r="60" spans="2:107" s="954" customFormat="1">
      <c r="CE60" s="734"/>
      <c r="CF60" s="734"/>
      <c r="CG60" s="734"/>
      <c r="CH60" s="734"/>
      <c r="CI60" s="734"/>
      <c r="CJ60" s="734"/>
      <c r="CK60" s="734"/>
      <c r="CL60" s="734"/>
      <c r="CM60" s="734"/>
      <c r="CN60" s="734"/>
      <c r="CO60" s="734"/>
      <c r="CP60" s="734"/>
      <c r="CQ60" s="734"/>
      <c r="CR60" s="734"/>
      <c r="CS60" s="734"/>
      <c r="CT60" s="734"/>
      <c r="CU60" s="734"/>
      <c r="CV60" s="734"/>
      <c r="CW60" s="734"/>
      <c r="CX60" s="734"/>
      <c r="CY60" s="734"/>
      <c r="CZ60" s="734"/>
      <c r="DA60" s="734"/>
      <c r="DB60" s="734"/>
      <c r="DC60" s="734"/>
    </row>
    <row r="61" spans="2:107" s="954" customFormat="1">
      <c r="CE61" s="734"/>
      <c r="CF61" s="734"/>
      <c r="CG61" s="734"/>
      <c r="CH61" s="734"/>
      <c r="CI61" s="734"/>
      <c r="CJ61" s="734"/>
      <c r="CK61" s="734"/>
      <c r="CL61" s="734"/>
      <c r="CM61" s="734"/>
      <c r="CN61" s="734"/>
      <c r="CO61" s="734"/>
      <c r="CP61" s="734"/>
      <c r="CQ61" s="734"/>
      <c r="CR61" s="734"/>
      <c r="CS61" s="734"/>
      <c r="CT61" s="734"/>
      <c r="CU61" s="734"/>
      <c r="CV61" s="734"/>
      <c r="CW61" s="734"/>
      <c r="CX61" s="734"/>
      <c r="CY61" s="734"/>
      <c r="CZ61" s="734"/>
      <c r="DA61" s="734"/>
      <c r="DB61" s="734"/>
      <c r="DC61" s="734"/>
    </row>
    <row r="62" spans="2:107" s="954" customFormat="1">
      <c r="CE62" s="734"/>
      <c r="CF62" s="734"/>
      <c r="CG62" s="734"/>
      <c r="CH62" s="734"/>
      <c r="CI62" s="734"/>
      <c r="CJ62" s="734"/>
      <c r="CK62" s="734"/>
      <c r="CL62" s="734"/>
      <c r="CM62" s="734"/>
      <c r="CN62" s="734"/>
      <c r="CO62" s="734"/>
      <c r="CP62" s="734"/>
      <c r="CQ62" s="734"/>
      <c r="CR62" s="734"/>
      <c r="CS62" s="734"/>
      <c r="CT62" s="734"/>
      <c r="CU62" s="734"/>
      <c r="CV62" s="734"/>
      <c r="CW62" s="734"/>
      <c r="CX62" s="734"/>
      <c r="CY62" s="734"/>
      <c r="CZ62" s="734"/>
      <c r="DA62" s="734"/>
      <c r="DB62" s="734"/>
      <c r="DC62" s="734"/>
    </row>
    <row r="63" spans="2:107" s="954" customFormat="1">
      <c r="CE63" s="734"/>
      <c r="CF63" s="734"/>
      <c r="CG63" s="734"/>
      <c r="CH63" s="734"/>
      <c r="CI63" s="734"/>
      <c r="CJ63" s="734"/>
      <c r="CK63" s="734"/>
      <c r="CL63" s="734"/>
      <c r="CM63" s="734"/>
      <c r="CN63" s="734"/>
      <c r="CO63" s="734"/>
      <c r="CP63" s="734"/>
      <c r="CQ63" s="734"/>
      <c r="CR63" s="734"/>
      <c r="CS63" s="734"/>
      <c r="CT63" s="734"/>
      <c r="CU63" s="734"/>
      <c r="CV63" s="734"/>
      <c r="CW63" s="734"/>
      <c r="CX63" s="734"/>
      <c r="CY63" s="734"/>
      <c r="CZ63" s="734"/>
      <c r="DA63" s="734"/>
      <c r="DB63" s="734"/>
      <c r="DC63" s="734"/>
    </row>
    <row r="64" spans="2:107" s="954" customFormat="1">
      <c r="CE64" s="734"/>
      <c r="CF64" s="734"/>
      <c r="CG64" s="734"/>
      <c r="CH64" s="734"/>
      <c r="CI64" s="734"/>
      <c r="CJ64" s="734"/>
      <c r="CK64" s="734"/>
      <c r="CL64" s="734"/>
      <c r="CM64" s="734"/>
      <c r="CN64" s="734"/>
      <c r="CO64" s="734"/>
      <c r="CP64" s="734"/>
      <c r="CQ64" s="734"/>
      <c r="CR64" s="734"/>
      <c r="CS64" s="734"/>
      <c r="CT64" s="734"/>
      <c r="CU64" s="734"/>
      <c r="CV64" s="734"/>
      <c r="CW64" s="734"/>
      <c r="CX64" s="734"/>
      <c r="CY64" s="734"/>
      <c r="CZ64" s="734"/>
      <c r="DA64" s="734"/>
      <c r="DB64" s="734"/>
      <c r="DC64" s="734"/>
    </row>
    <row r="65" spans="83:107" s="954" customFormat="1">
      <c r="CE65" s="734"/>
      <c r="CF65" s="734"/>
      <c r="CG65" s="734"/>
      <c r="CH65" s="734"/>
      <c r="CI65" s="734"/>
      <c r="CJ65" s="734"/>
      <c r="CK65" s="734"/>
      <c r="CL65" s="734"/>
      <c r="CM65" s="734"/>
      <c r="CN65" s="734"/>
      <c r="CO65" s="734"/>
      <c r="CP65" s="734"/>
      <c r="CQ65" s="734"/>
      <c r="CR65" s="734"/>
      <c r="CS65" s="734"/>
      <c r="CT65" s="734"/>
      <c r="CU65" s="734"/>
      <c r="CV65" s="734"/>
      <c r="CW65" s="734"/>
      <c r="CX65" s="734"/>
      <c r="CY65" s="734"/>
      <c r="CZ65" s="734"/>
      <c r="DA65" s="734"/>
      <c r="DB65" s="734"/>
      <c r="DC65" s="734"/>
    </row>
    <row r="66" spans="83:107" s="954" customFormat="1">
      <c r="CE66" s="734"/>
      <c r="CF66" s="734"/>
      <c r="CG66" s="734"/>
      <c r="CH66" s="734"/>
      <c r="CI66" s="734"/>
      <c r="CJ66" s="734"/>
      <c r="CK66" s="734"/>
      <c r="CL66" s="734"/>
      <c r="CM66" s="734"/>
      <c r="CN66" s="734"/>
      <c r="CO66" s="734"/>
      <c r="CP66" s="734"/>
      <c r="CQ66" s="734"/>
      <c r="CR66" s="734"/>
      <c r="CS66" s="734"/>
      <c r="CT66" s="734"/>
      <c r="CU66" s="734"/>
      <c r="CV66" s="734"/>
      <c r="CW66" s="734"/>
      <c r="CX66" s="734"/>
      <c r="CY66" s="734"/>
      <c r="CZ66" s="734"/>
      <c r="DA66" s="734"/>
      <c r="DB66" s="734"/>
      <c r="DC66" s="734"/>
    </row>
    <row r="67" spans="83:107" s="954" customFormat="1">
      <c r="CE67" s="734"/>
      <c r="CF67" s="734"/>
      <c r="CG67" s="734"/>
      <c r="CH67" s="734"/>
      <c r="CI67" s="734"/>
      <c r="CJ67" s="734"/>
      <c r="CK67" s="734"/>
      <c r="CL67" s="734"/>
      <c r="CM67" s="734"/>
      <c r="CN67" s="734"/>
      <c r="CO67" s="734"/>
      <c r="CP67" s="734"/>
      <c r="CQ67" s="734"/>
      <c r="CR67" s="734"/>
      <c r="CS67" s="734"/>
      <c r="CT67" s="734"/>
      <c r="CU67" s="734"/>
      <c r="CV67" s="734"/>
      <c r="CW67" s="734"/>
      <c r="CX67" s="734"/>
      <c r="CY67" s="734"/>
      <c r="CZ67" s="734"/>
      <c r="DA67" s="734"/>
      <c r="DB67" s="734"/>
      <c r="DC67" s="734"/>
    </row>
    <row r="68" spans="83:107" s="954" customFormat="1">
      <c r="CE68" s="734"/>
      <c r="CF68" s="734"/>
      <c r="CG68" s="734"/>
      <c r="CH68" s="734"/>
      <c r="CI68" s="734"/>
      <c r="CJ68" s="734"/>
      <c r="CK68" s="734"/>
      <c r="CL68" s="734"/>
      <c r="CM68" s="734"/>
      <c r="CN68" s="734"/>
      <c r="CO68" s="734"/>
      <c r="CP68" s="734"/>
      <c r="CQ68" s="734"/>
      <c r="CR68" s="734"/>
      <c r="CS68" s="734"/>
      <c r="CT68" s="734"/>
      <c r="CU68" s="734"/>
      <c r="CV68" s="734"/>
      <c r="CW68" s="734"/>
      <c r="CX68" s="734"/>
      <c r="CY68" s="734"/>
      <c r="CZ68" s="734"/>
      <c r="DA68" s="734"/>
      <c r="DB68" s="734"/>
      <c r="DC68" s="734"/>
    </row>
    <row r="152" spans="2:17">
      <c r="B152" s="1336" t="s">
        <v>633</v>
      </c>
      <c r="C152" s="1337"/>
      <c r="D152" s="1337"/>
      <c r="E152" s="1337"/>
      <c r="F152" s="1337"/>
      <c r="G152" s="1337"/>
      <c r="H152" s="1337"/>
      <c r="I152" s="1337"/>
      <c r="J152" s="1337"/>
      <c r="K152" s="1337"/>
      <c r="L152" s="1337"/>
      <c r="M152" s="1337"/>
      <c r="N152" s="1337"/>
      <c r="O152" s="1337"/>
      <c r="P152" s="1337"/>
      <c r="Q152" s="1337"/>
    </row>
    <row r="153" spans="2:17">
      <c r="B153" s="1336" t="s">
        <v>634</v>
      </c>
      <c r="C153" s="1337"/>
      <c r="D153" s="1337"/>
      <c r="E153" s="1337"/>
      <c r="F153" s="1337"/>
      <c r="G153" s="1337"/>
      <c r="H153" s="1337"/>
      <c r="I153" s="1337"/>
      <c r="J153" s="1337"/>
      <c r="K153" s="1337"/>
      <c r="L153" s="1337"/>
      <c r="M153" s="1337"/>
      <c r="N153" s="1337"/>
      <c r="O153" s="1337"/>
      <c r="P153" s="1337"/>
      <c r="Q153" s="1337"/>
    </row>
    <row r="154" spans="2:17" ht="13">
      <c r="B154" s="1301" t="s">
        <v>635</v>
      </c>
      <c r="C154" s="1302"/>
      <c r="D154" s="1302"/>
      <c r="E154" s="1302"/>
      <c r="F154" s="1302"/>
      <c r="G154" s="1302"/>
      <c r="H154" s="1302"/>
      <c r="I154" s="1302"/>
      <c r="J154" s="1302"/>
      <c r="K154" s="1302"/>
      <c r="L154" s="1302"/>
      <c r="M154" s="1302"/>
      <c r="N154" s="1302"/>
      <c r="O154" s="1302"/>
      <c r="P154" s="1302"/>
      <c r="Q154" s="1302"/>
    </row>
    <row r="155" spans="2:17">
      <c r="B155" s="1336" t="s">
        <v>636</v>
      </c>
      <c r="C155" s="1337"/>
      <c r="D155" s="1337"/>
      <c r="E155" s="1337"/>
      <c r="F155" s="1337"/>
      <c r="G155" s="1337"/>
      <c r="H155" s="1337"/>
      <c r="I155" s="1337"/>
      <c r="J155" s="1337"/>
      <c r="K155" s="1337"/>
      <c r="L155" s="1337"/>
      <c r="M155" s="1337"/>
      <c r="N155" s="1337"/>
      <c r="O155" s="1337"/>
      <c r="P155" s="1337"/>
      <c r="Q155" s="1337"/>
    </row>
    <row r="156" spans="2:17">
      <c r="B156" s="1336" t="s">
        <v>637</v>
      </c>
      <c r="C156" s="1337"/>
      <c r="D156" s="1337"/>
      <c r="E156" s="1337"/>
      <c r="F156" s="1337"/>
      <c r="G156" s="1337"/>
      <c r="H156" s="1337"/>
      <c r="I156" s="1337"/>
      <c r="J156" s="1337"/>
      <c r="K156" s="1337"/>
      <c r="L156" s="1337"/>
      <c r="M156" s="1337"/>
      <c r="N156" s="1337"/>
      <c r="O156" s="1337"/>
      <c r="P156" s="1337"/>
      <c r="Q156" s="1337"/>
    </row>
    <row r="157" spans="2:17" ht="13">
      <c r="B157" s="730" t="s">
        <v>638</v>
      </c>
      <c r="C157" s="737"/>
      <c r="D157" s="737"/>
      <c r="E157" s="737"/>
      <c r="F157" s="737"/>
      <c r="G157" s="737"/>
      <c r="H157" s="737"/>
      <c r="I157" s="737"/>
      <c r="J157" s="737"/>
      <c r="K157" s="737"/>
      <c r="L157" s="737"/>
      <c r="M157" s="737"/>
      <c r="N157" s="737"/>
      <c r="O157" s="737"/>
      <c r="P157" s="737"/>
      <c r="Q157" s="737"/>
    </row>
    <row r="158" spans="2:17" ht="13">
      <c r="B158" s="730" t="s">
        <v>639</v>
      </c>
      <c r="C158" s="737"/>
      <c r="D158" s="737"/>
      <c r="E158" s="737"/>
      <c r="F158" s="737"/>
      <c r="G158" s="737"/>
      <c r="H158" s="737"/>
      <c r="I158" s="737"/>
      <c r="J158" s="737"/>
      <c r="K158" s="737"/>
      <c r="L158" s="737"/>
      <c r="M158" s="737"/>
      <c r="N158" s="737"/>
      <c r="O158" s="737"/>
      <c r="P158" s="737"/>
      <c r="Q158" s="737"/>
    </row>
    <row r="159" spans="2:17">
      <c r="B159" s="14"/>
      <c r="C159" s="14"/>
      <c r="D159" s="14"/>
      <c r="E159" s="14"/>
      <c r="F159" s="14"/>
      <c r="G159" s="14"/>
      <c r="H159" s="14"/>
      <c r="I159" s="14"/>
      <c r="J159" s="14"/>
      <c r="K159" s="14"/>
      <c r="L159" s="14"/>
      <c r="M159" s="14"/>
      <c r="N159" s="14"/>
      <c r="O159" s="14"/>
      <c r="P159" s="14"/>
      <c r="Q159" s="14"/>
    </row>
    <row r="160" spans="2:17" ht="13">
      <c r="B160" s="1301" t="s">
        <v>640</v>
      </c>
      <c r="C160" s="469"/>
      <c r="D160" s="469"/>
      <c r="E160" s="469"/>
      <c r="F160" s="469"/>
      <c r="G160" s="469"/>
      <c r="H160" s="469"/>
      <c r="I160" s="469"/>
      <c r="J160" s="469"/>
      <c r="K160" s="469"/>
      <c r="L160" s="469"/>
      <c r="M160" s="469"/>
      <c r="N160" s="469"/>
      <c r="O160" s="469"/>
      <c r="P160" s="14"/>
      <c r="Q160" s="14"/>
    </row>
    <row r="161" spans="2:17" ht="13">
      <c r="B161" s="1301" t="s">
        <v>641</v>
      </c>
      <c r="C161" s="469"/>
      <c r="D161" s="469"/>
      <c r="E161" s="469"/>
      <c r="F161" s="469"/>
      <c r="G161" s="469"/>
      <c r="H161" s="469"/>
      <c r="I161" s="469"/>
      <c r="J161" s="469"/>
      <c r="K161" s="469"/>
      <c r="L161" s="469"/>
      <c r="M161" s="469"/>
      <c r="N161" s="469"/>
      <c r="O161" s="469"/>
      <c r="P161" s="14"/>
      <c r="Q161" s="14"/>
    </row>
    <row r="162" spans="2:17" ht="13">
      <c r="B162" s="727" t="s">
        <v>642</v>
      </c>
      <c r="C162" s="469"/>
      <c r="D162" s="469"/>
      <c r="E162" s="469"/>
      <c r="F162" s="469"/>
      <c r="G162" s="469"/>
      <c r="H162" s="469"/>
      <c r="I162" s="469"/>
      <c r="J162" s="469"/>
      <c r="K162" s="469"/>
      <c r="L162" s="469"/>
      <c r="M162" s="469"/>
      <c r="N162" s="469"/>
      <c r="O162" s="469"/>
      <c r="P162" s="14"/>
      <c r="Q162" s="14"/>
    </row>
    <row r="163" spans="2:17" ht="13">
      <c r="B163" s="727" t="s">
        <v>643</v>
      </c>
      <c r="C163" s="469"/>
      <c r="D163" s="469"/>
      <c r="E163" s="469"/>
      <c r="F163" s="469"/>
      <c r="G163" s="469"/>
      <c r="H163" s="469"/>
      <c r="I163" s="469"/>
      <c r="J163" s="469"/>
      <c r="K163" s="469"/>
      <c r="L163" s="469"/>
      <c r="M163" s="469"/>
      <c r="N163" s="469"/>
      <c r="O163" s="469"/>
      <c r="P163" s="14"/>
      <c r="Q163" s="14"/>
    </row>
    <row r="164" spans="2:17" ht="13">
      <c r="B164" s="727" t="s">
        <v>644</v>
      </c>
      <c r="C164" s="469"/>
      <c r="D164" s="469"/>
      <c r="E164" s="469"/>
      <c r="F164" s="469"/>
      <c r="G164" s="469"/>
      <c r="H164" s="469"/>
      <c r="I164" s="469"/>
      <c r="J164" s="469"/>
      <c r="K164" s="469"/>
      <c r="L164" s="469"/>
      <c r="M164" s="469"/>
      <c r="N164" s="469"/>
      <c r="O164" s="469"/>
      <c r="P164" s="14"/>
      <c r="Q164" s="14"/>
    </row>
    <row r="165" spans="2:17" ht="13">
      <c r="B165" s="727" t="s">
        <v>645</v>
      </c>
      <c r="C165" s="469"/>
      <c r="D165" s="469"/>
      <c r="E165" s="469"/>
      <c r="F165" s="469"/>
      <c r="G165" s="469"/>
      <c r="H165" s="469"/>
      <c r="I165" s="469"/>
      <c r="J165" s="469"/>
      <c r="K165" s="469"/>
      <c r="L165" s="469"/>
      <c r="M165" s="469"/>
      <c r="N165" s="469"/>
      <c r="O165" s="469"/>
      <c r="P165" s="14"/>
      <c r="Q165" s="14"/>
    </row>
    <row r="166" spans="2:17" ht="13">
      <c r="B166" s="1301" t="s">
        <v>646</v>
      </c>
      <c r="C166" s="469"/>
      <c r="D166" s="469"/>
      <c r="E166" s="469"/>
      <c r="F166" s="469"/>
      <c r="G166" s="469"/>
      <c r="H166" s="469"/>
      <c r="I166" s="469"/>
      <c r="J166" s="469"/>
      <c r="K166" s="469"/>
      <c r="L166" s="469"/>
      <c r="M166" s="469"/>
      <c r="N166" s="469"/>
      <c r="O166" s="469"/>
      <c r="P166" s="14"/>
      <c r="Q166" s="14"/>
    </row>
  </sheetData>
  <mergeCells count="4">
    <mergeCell ref="B152:Q152"/>
    <mergeCell ref="B153:Q153"/>
    <mergeCell ref="B155:Q155"/>
    <mergeCell ref="B156:Q156"/>
  </mergeCells>
  <phoneticPr fontId="9" type="noConversion"/>
  <hyperlinks>
    <hyperlink ref="B1" location="' 1.9 '!A1" display="1. Зовнішня торгівля товарами (відповідно до КПБ6)"/>
    <hyperlink ref="B3" location="'1.2'!A1" display="1.2 Динаміка товарної структури імпорту"/>
    <hyperlink ref="B8" location="'1.7'!A1" display="'1.7'!A1"/>
    <hyperlink ref="B9" location="'1.8'!A1" display="'1.8'!A1"/>
    <hyperlink ref="B5:DA5" location="'1.4.'!A1" display="1.4. Структура експорту за широкими економічними категоріями у розрізі товарних груп (квартальна)"/>
    <hyperlink ref="B6" location="'1.5'!A1" display="'1.5'!A1"/>
    <hyperlink ref="B7:DA7" location="'1.7.'!A1" display="1.7. Структура імпорту за широкими економічними категоріями  у розрізі товарних груп (квартальна)"/>
    <hyperlink ref="B4:CS4" location="'1.3'!A1" display="1.3. Динаміка експорту товарів за широкими економічними категоріями"/>
    <hyperlink ref="B10" location="'1.9'!A1" display="'1.9'!A1"/>
    <hyperlink ref="B11" location="'1.10'!A1" display="'1.10'!A1"/>
    <hyperlink ref="B12" location="'1.11'!A1" display="'1.11'!A1"/>
    <hyperlink ref="B3:CR3" location="'1.2'!A1" display="1.2. Динаміка товарної структури імпорту"/>
    <hyperlink ref="B4:CR4" location="'1.3 '!A1" display="1.3. Динаміка експорту товарів за широкими економічними категоріями"/>
    <hyperlink ref="B5:CR5" location="'1.4. '!A1" display="1.4. Структура експорту за широкими економічними категоріями у розрізі товарних груп (квартальна)"/>
    <hyperlink ref="B7:CR7" location="'1.7. '!A1" display="1.7. Структура імпорту за широкими економічними категоріями  у розрізі товарних груп (квартальна)"/>
    <hyperlink ref="B2:CR2" location="'1.1'!A1" display="1.1. Динаміка товарної структури експорту"/>
    <hyperlink ref="B4" location="'1.3'!A1" display="1.3 Динаміка експорту товарів за широкими економічними категоріями"/>
    <hyperlink ref="B5" location="'1.4'!A1" display="1.4 Структура експорту за широкими економічними категоріями у розрізі товарних груп "/>
    <hyperlink ref="B7" location="'1.6'!A1" display="'1.6'!A1"/>
    <hyperlink ref="B2" location="'1.1 '!A1" display="1.1 Динаміка товарної структури експорту"/>
    <hyperlink ref="CS8" location="'1.10 '!A1" display="1.10 Breakdown of Goods Exports by Geographical Region "/>
    <hyperlink ref="CS9" location="'1.11 '!A1" display="1.11 Breakdown of Goods Imports by Geographical Region "/>
    <hyperlink ref="CS5:CZ5" location="'1.4. '!A1" display="1.4. Структура експорту за широкими економічними категоріями у розрізі товарних груп (квартальна)"/>
    <hyperlink ref="CS6" location="'1.6 '!A1" display="1.6 Dynamics of Goods Imports by Broad Economic Categories"/>
    <hyperlink ref="CS7:CZ7" location="'1.7. '!A1" display="1.7. Структура імпорту за широкими економічними категоріями  у розрізі товарних груп (квартальна)"/>
    <hyperlink ref="CS1" location="'1.1 '!A1" display="1. Зовнішня торгівля товарами (відповідно до КПБ6)"/>
    <hyperlink ref="CS4:CZ4" location="'1.3 '!A1" display="1.3. Динаміка експорту товарів за широкими економічними категоріями"/>
    <hyperlink ref="CS10" location="'1.12'!A1" display="1.12 Shares of Ukraine's Top Trading Partners in the Total Goods Turnover in 2015"/>
    <hyperlink ref="CS11" location="'1.13'!A1" display="1.13 Dynamics of Goods  Exports by Country "/>
    <hyperlink ref="CS12" location="'1.14'!A1" display="1.14 Dynamics of Goods Imports  by Country "/>
    <hyperlink ref="CS4" location="'1.3'!A1" display="1.3 Dynamics of Goods Exports by Broad Economic Categories"/>
    <hyperlink ref="CS5" location="'1.4'!A1" display="1.4 Composition of Exports by Broad Economic Categories within Commodity Groups "/>
    <hyperlink ref="CS7" location="'1.7'!A1" display="1.7 Composition of Imports by Broad Economic Categories within Commodity Groups "/>
    <hyperlink ref="CS2" location="'1.1 '!A1" display="1.1 Dynamics of the Commodity Composition of Exports "/>
    <hyperlink ref="CS3" location="'1.2 '!A1" display="1.2 Dynamics of the Commodity Composition of Imports "/>
    <hyperlink ref="CG1" location="' 1.9 '!A1" display="1. Зовнішня торгівля товарами (відповідно до КПБ6)"/>
    <hyperlink ref="CG3" location="'1.2'!A1" display="1.2 Динаміка товарної структури імпорту"/>
    <hyperlink ref="CG8" location="'1.10'!A1" display="1.10 Розподіл експорту товарів за географічними регіонами (квартальна динаміка)"/>
    <hyperlink ref="CG9" location="'1.11'!A1" display="1.11 Розподіл імпорту товарів за географічними регіонами (квартальна динаміка)"/>
    <hyperlink ref="CG5:CR5" location="'1.4. '!A1" display="1.4. Структура експорту за широкими економічними категоріями у розрізі товарних груп (квартальна)"/>
    <hyperlink ref="CG6" location="'1.6'!A1" display="1.6 Динаміка імпорту товарів за широкими економічними категоріями"/>
    <hyperlink ref="CG7:CR7" location="'1.7. '!A1" display="1.7. Структура імпорту за широкими економічними категоріями  у розрізі товарних груп (квартальна)"/>
    <hyperlink ref="CG4:CR4" location="'1.3 '!A1" display="1.3. Динаміка експорту товарів за широкими економічними категоріями"/>
    <hyperlink ref="CG10" location="'1.12'!A1" display="1.12 Питома вага країн - основних торговельних партнерів України в загальному обсязі товарообороту у IV кварталі 2015 року"/>
    <hyperlink ref="CG11" location="'1.13'!A1" display="1.13 Динаміка експорту товарів у розрізі країн світу "/>
    <hyperlink ref="CG12" location="'1.14'!A1" display="1.14 Динаміка імпорту товарів у розрізі країн світу"/>
    <hyperlink ref="CG3:CR3" location="'1.2'!A1" display="1.2. Динаміка товарної структури імпорту"/>
    <hyperlink ref="CG2:CR2" location="'1.1'!A1" display="1.1. Динаміка товарної структури експорту"/>
    <hyperlink ref="CG4" location="'1.3'!A1" display="1.3 Динаміка експорту товарів за широкими економічними категоріями"/>
    <hyperlink ref="CG5" location="'1.4'!A1" display="1.4 Структура експорту за широкими економічними категоріями у розрізі товарних груп "/>
    <hyperlink ref="CG7" location="'1.7'!A1" display="1.7 Структура імпорту за широкими економічними категоріями  у розрізі товарних груп "/>
    <hyperlink ref="CG2" location="'1.1 '!A1" display="1.1 Динаміка товарної структури експорту"/>
    <hyperlink ref="B20" location="'3.1'!A1" display="'3.1'!A1"/>
    <hyperlink ref="B21" location="'3.2'!A1" display="'3.2'!A1"/>
    <hyperlink ref="B16" location="'2.3'!A1" display="'2.3'!A1"/>
    <hyperlink ref="B17" location="'2.4'!A1" display="'2.4'!A1"/>
    <hyperlink ref="CG16" location="'2.3'!A1" display="'2.3'!A1"/>
    <hyperlink ref="CG17" location="'2.4'!A1" display="'2.4'!A1"/>
    <hyperlink ref="B14" location="'2.1'!A1" display="'2.1'!A1"/>
    <hyperlink ref="B15" location="'2.2'!A1" display="'2.2'!A1"/>
    <hyperlink ref="B18" location="'2.5'!A1" display="'2.5'!A1"/>
  </hyperlinks>
  <pageMargins left="0.35433070866141736" right="0.35433070866141736" top="0.98425196850393704" bottom="0.98425196850393704" header="0.51181102362204722" footer="0.51181102362204722"/>
  <pageSetup paperSize="9" scale="65" orientation="landscape" horizontalDpi="3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List Box 1">
              <controlPr defaultSize="0" autoLine="0" autoPict="0">
                <anchor moveWithCells="1">
                  <from>
                    <xdr:col>0</xdr:col>
                    <xdr:colOff>6350</xdr:colOff>
                    <xdr:row>0</xdr:row>
                    <xdr:rowOff>25400</xdr:rowOff>
                  </from>
                  <to>
                    <xdr:col>0</xdr:col>
                    <xdr:colOff>609600</xdr:colOff>
                    <xdr:row>1</xdr:row>
                    <xdr:rowOff>63500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dimension ref="A1:EP46"/>
  <sheetViews>
    <sheetView zoomScale="72" zoomScaleNormal="72" workbookViewId="0">
      <selection activeCell="Q8" sqref="Q8"/>
    </sheetView>
  </sheetViews>
  <sheetFormatPr defaultColWidth="6.90625" defaultRowHeight="13" outlineLevelCol="1"/>
  <cols>
    <col min="1" max="1" width="6.6328125" style="441" customWidth="1"/>
    <col min="2" max="2" width="34.6328125" style="438" customWidth="1"/>
    <col min="3" max="4" width="22.6328125" style="438" hidden="1" customWidth="1" outlineLevel="1"/>
    <col min="5" max="5" width="14.6328125" style="438" customWidth="1" collapsed="1"/>
    <col min="6" max="6" width="17.90625" style="439" customWidth="1"/>
    <col min="7" max="7" width="9.36328125" style="440" customWidth="1"/>
    <col min="8" max="8" width="9.453125" style="441" customWidth="1"/>
    <col min="9" max="9" width="10.6328125" style="441" customWidth="1"/>
    <col min="10" max="10" width="7.90625" style="438" customWidth="1"/>
    <col min="11" max="11" width="6.90625" style="438"/>
    <col min="12" max="12" width="6.54296875" style="441" customWidth="1"/>
    <col min="13" max="94" width="6.90625" style="441"/>
    <col min="95" max="98" width="6.90625" style="442"/>
    <col min="99" max="125" width="6.90625" style="443"/>
    <col min="126" max="146" width="6.90625" style="442"/>
    <col min="147" max="16384" width="6.90625" style="441"/>
  </cols>
  <sheetData>
    <row r="1" spans="1:146">
      <c r="A1" s="437" t="str">
        <f>IF('1'!$A$1=1,"до змісту","to title")</f>
        <v>до змісту</v>
      </c>
      <c r="L1" s="668"/>
      <c r="M1" s="668"/>
      <c r="N1" s="716"/>
    </row>
    <row r="2" spans="1:146" s="444" customFormat="1">
      <c r="A2" s="444" t="str">
        <f>IF('1'!$A$1=1,CV2,DK2)</f>
        <v>1.9 Питома вага країн-основних торговельних партнерів України в загальному обсязі товарообороту за 2024 рік*</v>
      </c>
      <c r="B2" s="445"/>
      <c r="C2" s="445"/>
      <c r="D2" s="445"/>
      <c r="E2" s="445"/>
      <c r="F2" s="446"/>
      <c r="G2" s="447"/>
      <c r="J2" s="445"/>
      <c r="K2" s="445"/>
      <c r="N2" s="448"/>
      <c r="O2" s="448"/>
      <c r="P2" s="448"/>
      <c r="Q2" s="448"/>
      <c r="CQ2" s="449"/>
      <c r="CR2" s="449"/>
      <c r="CS2" s="449"/>
      <c r="CT2" s="449"/>
      <c r="CU2" s="450"/>
      <c r="CV2" s="450" t="s">
        <v>590</v>
      </c>
      <c r="CW2" s="450"/>
      <c r="CX2" s="450"/>
      <c r="CY2" s="898"/>
      <c r="CZ2" s="899"/>
      <c r="DA2" s="450"/>
      <c r="DB2" s="450"/>
      <c r="DC2" s="450"/>
      <c r="DD2" s="450"/>
      <c r="DE2" s="450"/>
      <c r="DF2" s="450"/>
      <c r="DG2" s="450"/>
      <c r="DH2" s="450"/>
      <c r="DI2" s="450"/>
      <c r="DJ2" s="450"/>
      <c r="DK2" s="450" t="s">
        <v>591</v>
      </c>
      <c r="DL2" s="1176"/>
      <c r="DM2" s="898"/>
      <c r="DN2" s="899"/>
      <c r="DO2" s="450"/>
      <c r="DP2" s="450"/>
      <c r="DQ2" s="450"/>
      <c r="DR2" s="450"/>
      <c r="DS2" s="450"/>
      <c r="DT2" s="450"/>
      <c r="DU2" s="450"/>
      <c r="DV2" s="449"/>
      <c r="DW2" s="449"/>
      <c r="DX2" s="449"/>
      <c r="DY2" s="449"/>
      <c r="DZ2" s="449"/>
      <c r="EA2" s="449"/>
      <c r="EB2" s="449"/>
      <c r="EC2" s="449"/>
      <c r="ED2" s="449"/>
      <c r="EE2" s="449"/>
      <c r="EF2" s="449"/>
      <c r="EG2" s="449"/>
      <c r="EH2" s="449"/>
      <c r="EI2" s="449"/>
      <c r="EJ2" s="449"/>
      <c r="EK2" s="449"/>
      <c r="EL2" s="449"/>
      <c r="EM2" s="449"/>
      <c r="EN2" s="449"/>
      <c r="EO2" s="449"/>
      <c r="EP2" s="449"/>
    </row>
    <row r="3" spans="1:146" s="454" customFormat="1" ht="15.75" customHeight="1">
      <c r="A3" s="451" t="str">
        <f>IF('1'!$A$1=1,CV3,DK3)</f>
        <v>(відповідно до КПБ6)</v>
      </c>
      <c r="B3" s="445"/>
      <c r="C3" s="452"/>
      <c r="D3" s="452"/>
      <c r="E3" s="452"/>
      <c r="F3" s="453"/>
      <c r="G3" s="453"/>
      <c r="H3" s="453"/>
      <c r="I3" s="453"/>
      <c r="J3" s="452"/>
      <c r="K3" s="1219"/>
      <c r="CQ3" s="455"/>
      <c r="CR3" s="455"/>
      <c r="CS3" s="455"/>
      <c r="CT3" s="455"/>
      <c r="CU3" s="456"/>
      <c r="CV3" s="1177" t="s">
        <v>83</v>
      </c>
      <c r="CW3" s="847"/>
      <c r="CX3" s="847"/>
      <c r="CY3" s="847"/>
      <c r="CZ3" s="847"/>
      <c r="DA3" s="847"/>
      <c r="DB3" s="847"/>
      <c r="DC3" s="456"/>
      <c r="DD3" s="456"/>
      <c r="DE3" s="456"/>
      <c r="DF3" s="456"/>
      <c r="DG3" s="456"/>
      <c r="DH3" s="456"/>
      <c r="DI3" s="456"/>
      <c r="DJ3" s="456"/>
      <c r="DK3" s="900" t="s">
        <v>130</v>
      </c>
      <c r="DL3" s="326"/>
      <c r="DM3" s="326"/>
      <c r="DN3" s="899"/>
      <c r="DO3" s="450"/>
      <c r="DP3" s="847"/>
      <c r="DQ3" s="456"/>
      <c r="DR3" s="456"/>
      <c r="DS3" s="456"/>
      <c r="DT3" s="456"/>
      <c r="DU3" s="456"/>
      <c r="DV3" s="455"/>
      <c r="DW3" s="455"/>
      <c r="DX3" s="455"/>
      <c r="DY3" s="455"/>
      <c r="DZ3" s="455"/>
      <c r="EA3" s="455"/>
      <c r="EB3" s="455"/>
      <c r="EC3" s="455"/>
      <c r="ED3" s="455"/>
      <c r="EE3" s="455"/>
      <c r="EF3" s="455"/>
      <c r="EG3" s="455"/>
      <c r="EH3" s="455"/>
      <c r="EI3" s="455"/>
      <c r="EJ3" s="455"/>
      <c r="EK3" s="455"/>
      <c r="EL3" s="455"/>
      <c r="EM3" s="455"/>
      <c r="EN3" s="455"/>
      <c r="EO3" s="455"/>
      <c r="EP3" s="455"/>
    </row>
    <row r="4" spans="1:146" ht="16.25" customHeight="1">
      <c r="A4" s="441" t="str">
        <f>IF('1'!$A$1=1,CV4,DK4)</f>
        <v>Млн дол. США</v>
      </c>
      <c r="E4" s="457"/>
      <c r="CV4" s="443" t="s">
        <v>273</v>
      </c>
      <c r="CX4" s="1178"/>
      <c r="CY4" s="896"/>
      <c r="CZ4" s="897"/>
      <c r="DK4" s="900" t="s">
        <v>167</v>
      </c>
      <c r="DL4" s="1178"/>
      <c r="DM4" s="896"/>
      <c r="DN4" s="897"/>
    </row>
    <row r="5" spans="1:146" ht="69.650000000000006" customHeight="1">
      <c r="A5" s="773" t="str">
        <f>IF('1'!$A$1=1,CV5,DC5)</f>
        <v xml:space="preserve">№ </v>
      </c>
      <c r="B5" s="774" t="str">
        <f>IF('1'!$A$1=1,CW5,DD5)</f>
        <v>Країни</v>
      </c>
      <c r="C5" s="774" t="s">
        <v>38</v>
      </c>
      <c r="D5" s="775" t="s">
        <v>201</v>
      </c>
      <c r="E5" s="860" t="str">
        <f>IF('1'!$A$1=1,CX5,DE5)</f>
        <v>Товарооборот</v>
      </c>
      <c r="F5" s="861" t="str">
        <f>IF('1'!$A$1=1,CY5,DF5)</f>
        <v>Частка в загальному обсязі товарообороту, %</v>
      </c>
      <c r="G5" s="862" t="str">
        <f>IF('1'!$A$1=1,CZ5,DG5)</f>
        <v>Експорт</v>
      </c>
      <c r="H5" s="862" t="str">
        <f>IF('1'!$A$1=1,DA5,DH5)</f>
        <v>Імпорт</v>
      </c>
      <c r="I5" s="1223" t="str">
        <f>IF('1'!$A$1=1,DB5,DI5)</f>
        <v>Сальдо</v>
      </c>
      <c r="J5" s="1225"/>
      <c r="M5" s="668"/>
      <c r="N5" s="668"/>
      <c r="O5" s="668"/>
      <c r="P5" s="668"/>
      <c r="CV5" s="1179" t="s">
        <v>85</v>
      </c>
      <c r="CW5" s="1180" t="s">
        <v>38</v>
      </c>
      <c r="CX5" s="1181" t="s">
        <v>21</v>
      </c>
      <c r="CY5" s="1182" t="s">
        <v>39</v>
      </c>
      <c r="CZ5" s="1183" t="s">
        <v>19</v>
      </c>
      <c r="DA5" s="1183" t="s">
        <v>20</v>
      </c>
      <c r="DB5" s="1184" t="s">
        <v>22</v>
      </c>
      <c r="DC5" s="1180" t="s">
        <v>200</v>
      </c>
      <c r="DD5" s="1180" t="s">
        <v>201</v>
      </c>
      <c r="DE5" s="1181" t="s">
        <v>202</v>
      </c>
      <c r="DF5" s="1182" t="s">
        <v>203</v>
      </c>
      <c r="DG5" s="1183" t="s">
        <v>204</v>
      </c>
      <c r="DH5" s="1183" t="s">
        <v>205</v>
      </c>
      <c r="DI5" s="1183" t="s">
        <v>206</v>
      </c>
    </row>
    <row r="6" spans="1:146" ht="16.5" customHeight="1">
      <c r="A6" s="712"/>
      <c r="B6" s="761" t="str">
        <f>IF('1'!$A$1=1,C6,D6)</f>
        <v>УСЬОГО</v>
      </c>
      <c r="C6" s="707" t="s">
        <v>16</v>
      </c>
      <c r="D6" s="760" t="s">
        <v>142</v>
      </c>
      <c r="E6" s="778">
        <f>G6+H6</f>
        <v>107317.00777357996</v>
      </c>
      <c r="F6" s="458">
        <v>100</v>
      </c>
      <c r="G6" s="1220">
        <v>38887.673328859979</v>
      </c>
      <c r="H6" s="777">
        <v>68429.334444719978</v>
      </c>
      <c r="I6" s="1224">
        <f>G6-H6</f>
        <v>-29541.661115859999</v>
      </c>
      <c r="J6" s="780"/>
      <c r="CV6" s="1179"/>
      <c r="CW6" s="1180"/>
      <c r="CX6" s="1181"/>
      <c r="CY6" s="1182"/>
      <c r="CZ6" s="1183"/>
      <c r="DA6" s="1183"/>
      <c r="DB6" s="1184"/>
      <c r="DC6" s="1180"/>
      <c r="DD6" s="1180"/>
      <c r="DE6" s="1181"/>
      <c r="DF6" s="1182"/>
      <c r="DG6" s="1183"/>
      <c r="DH6" s="1183"/>
      <c r="DI6" s="1183"/>
    </row>
    <row r="7" spans="1:146" s="438" customFormat="1" ht="20" customHeight="1">
      <c r="A7" s="713">
        <v>1</v>
      </c>
      <c r="B7" s="719" t="str">
        <f>IF('1'!$A$1=1,C7,D7)</f>
        <v>Китай</v>
      </c>
      <c r="C7" s="708" t="s">
        <v>535</v>
      </c>
      <c r="D7" s="710" t="s">
        <v>207</v>
      </c>
      <c r="E7" s="715">
        <f t="shared" ref="E7" si="0">G7+H7</f>
        <v>16396.36022486</v>
      </c>
      <c r="F7" s="460">
        <f>E7/$E$6*100</f>
        <v>15.278435883577224</v>
      </c>
      <c r="G7" s="459">
        <v>2393.7527849499998</v>
      </c>
      <c r="H7" s="459">
        <v>14002.60743991</v>
      </c>
      <c r="I7" s="780">
        <f t="shared" ref="I7" si="1">G7-H7</f>
        <v>-11608.85465496</v>
      </c>
      <c r="J7" s="780"/>
      <c r="CQ7" s="443"/>
      <c r="CR7" s="443"/>
      <c r="CS7" s="443"/>
      <c r="CT7" s="443"/>
      <c r="CU7" s="443"/>
      <c r="CV7" s="443"/>
      <c r="CW7" s="443"/>
      <c r="CX7" s="443"/>
      <c r="CY7" s="443"/>
      <c r="CZ7" s="443"/>
      <c r="DA7" s="443"/>
      <c r="DB7" s="443"/>
      <c r="DC7" s="443"/>
      <c r="DD7" s="443"/>
      <c r="DE7" s="443"/>
      <c r="DF7" s="443"/>
      <c r="DG7" s="443"/>
      <c r="DH7" s="443"/>
      <c r="DI7" s="443"/>
      <c r="DJ7" s="443"/>
      <c r="DK7" s="443"/>
      <c r="DL7" s="443"/>
      <c r="DM7" s="443"/>
      <c r="DN7" s="443"/>
      <c r="DO7" s="443"/>
      <c r="DP7" s="443"/>
      <c r="DQ7" s="443"/>
      <c r="DR7" s="443"/>
      <c r="DS7" s="443"/>
      <c r="DT7" s="443"/>
      <c r="DU7" s="443"/>
      <c r="DV7" s="443"/>
      <c r="DW7" s="443"/>
      <c r="DX7" s="443"/>
      <c r="DY7" s="443"/>
      <c r="DZ7" s="443"/>
      <c r="EA7" s="443"/>
      <c r="EB7" s="443"/>
      <c r="EC7" s="443"/>
      <c r="ED7" s="443"/>
      <c r="EE7" s="443"/>
      <c r="EF7" s="443"/>
      <c r="EG7" s="443"/>
      <c r="EH7" s="443"/>
      <c r="EI7" s="443"/>
      <c r="EJ7" s="443"/>
      <c r="EK7" s="443"/>
      <c r="EL7" s="443"/>
      <c r="EM7" s="443"/>
      <c r="EN7" s="443"/>
      <c r="EO7" s="443"/>
      <c r="EP7" s="443"/>
    </row>
    <row r="8" spans="1:146" ht="20" customHeight="1">
      <c r="A8" s="713">
        <v>2</v>
      </c>
      <c r="B8" s="719" t="str">
        <f>IF('1'!$A$1=1,C8,D8)</f>
        <v>Польща</v>
      </c>
      <c r="C8" s="709" t="s">
        <v>550</v>
      </c>
      <c r="D8" s="710" t="s">
        <v>210</v>
      </c>
      <c r="E8" s="715">
        <f>G8+H8</f>
        <v>10852.172683209999</v>
      </c>
      <c r="F8" s="460">
        <f t="shared" ref="F8:F16" si="2">E8/$E$6*100</f>
        <v>10.112257980679241</v>
      </c>
      <c r="G8" s="459">
        <v>4088.4348867599997</v>
      </c>
      <c r="H8" s="459">
        <v>6763.7377964500001</v>
      </c>
      <c r="I8" s="780">
        <f>G8-H8</f>
        <v>-2675.3029096900004</v>
      </c>
      <c r="J8" s="780"/>
    </row>
    <row r="9" spans="1:146" ht="20" customHeight="1">
      <c r="A9" s="713">
        <v>3</v>
      </c>
      <c r="B9" s="719" t="str">
        <f>IF('1'!$A$1=1,C9,D9)</f>
        <v>Німеччина</v>
      </c>
      <c r="C9" s="708" t="s">
        <v>536</v>
      </c>
      <c r="D9" s="710" t="s">
        <v>208</v>
      </c>
      <c r="E9" s="715">
        <f>G9+H9</f>
        <v>7468.2597856000011</v>
      </c>
      <c r="F9" s="460">
        <f>E9/$E$6*100</f>
        <v>6.9590644954961078</v>
      </c>
      <c r="G9" s="459">
        <v>2271.71673517</v>
      </c>
      <c r="H9" s="459">
        <v>5196.5430504300011</v>
      </c>
      <c r="I9" s="780">
        <f>G9-H9</f>
        <v>-2924.8263152600011</v>
      </c>
      <c r="J9" s="780"/>
    </row>
    <row r="10" spans="1:146" ht="20" customHeight="1">
      <c r="A10" s="713">
        <v>4</v>
      </c>
      <c r="B10" s="719" t="str">
        <f>IF('1'!$A$1=1,C10,D10)</f>
        <v>Туреччина</v>
      </c>
      <c r="C10" s="709" t="s">
        <v>534</v>
      </c>
      <c r="D10" s="710" t="s">
        <v>209</v>
      </c>
      <c r="E10" s="715">
        <f t="shared" ref="E10:E16" si="3">G10+H10</f>
        <v>6398.084463180001</v>
      </c>
      <c r="F10" s="460">
        <f t="shared" si="2"/>
        <v>5.961855064649991</v>
      </c>
      <c r="G10" s="459">
        <v>2195.1937180099999</v>
      </c>
      <c r="H10" s="459">
        <v>4202.8907451700006</v>
      </c>
      <c r="I10" s="780">
        <f t="shared" ref="I10:I16" si="4">G10-H10</f>
        <v>-2007.6970271600007</v>
      </c>
      <c r="J10" s="780"/>
    </row>
    <row r="11" spans="1:146" ht="20" customHeight="1">
      <c r="A11" s="713">
        <v>5</v>
      </c>
      <c r="B11" s="719" t="str">
        <f>IF('1'!$A$1=1,C11,D11)</f>
        <v>Італія</v>
      </c>
      <c r="C11" s="709" t="s">
        <v>537</v>
      </c>
      <c r="D11" s="710" t="s">
        <v>234</v>
      </c>
      <c r="E11" s="715">
        <f>G11+H11</f>
        <v>4357.6885336200003</v>
      </c>
      <c r="F11" s="460">
        <f>E11/$E$6*100</f>
        <v>4.0605758807718138</v>
      </c>
      <c r="G11" s="459">
        <v>1898.0516944600001</v>
      </c>
      <c r="H11" s="459">
        <v>2459.6368391599999</v>
      </c>
      <c r="I11" s="780">
        <f>G11-H11</f>
        <v>-561.58514469999977</v>
      </c>
      <c r="J11" s="780"/>
    </row>
    <row r="12" spans="1:146" ht="20" customHeight="1">
      <c r="A12" s="713">
        <v>6</v>
      </c>
      <c r="B12" s="719" t="str">
        <f>IF('1'!$A$1=1,C12,D12)</f>
        <v>Сполучені Штати Америки</v>
      </c>
      <c r="C12" s="709" t="s">
        <v>330</v>
      </c>
      <c r="D12" s="710" t="s">
        <v>336</v>
      </c>
      <c r="E12" s="715">
        <f>G12+H12</f>
        <v>4322.6733993500002</v>
      </c>
      <c r="F12" s="460">
        <f>E12/$E$6*100</f>
        <v>4.0279481221374365</v>
      </c>
      <c r="G12" s="459">
        <v>869.13539219000018</v>
      </c>
      <c r="H12" s="459">
        <v>3453.5380071599998</v>
      </c>
      <c r="I12" s="780">
        <f>G12-H12</f>
        <v>-2584.4026149699994</v>
      </c>
      <c r="J12" s="780"/>
    </row>
    <row r="13" spans="1:146" ht="20" customHeight="1">
      <c r="A13" s="713">
        <v>7</v>
      </c>
      <c r="B13" s="719" t="str">
        <f>IF('1'!$A$1=1,C13,D13)</f>
        <v>Іспанія</v>
      </c>
      <c r="C13" s="709" t="s">
        <v>538</v>
      </c>
      <c r="D13" s="709" t="s">
        <v>214</v>
      </c>
      <c r="E13" s="715">
        <f>G13+H13</f>
        <v>3696.0943141799994</v>
      </c>
      <c r="F13" s="460">
        <f>E13/$E$6*100</f>
        <v>3.444089982436064</v>
      </c>
      <c r="G13" s="459">
        <v>2856.1984644399995</v>
      </c>
      <c r="H13" s="459">
        <v>839.89584974000002</v>
      </c>
      <c r="I13" s="780">
        <f>G13-H13</f>
        <v>2016.3026146999996</v>
      </c>
      <c r="J13" s="780"/>
    </row>
    <row r="14" spans="1:146" ht="20" customHeight="1">
      <c r="A14" s="713">
        <v>8</v>
      </c>
      <c r="B14" s="719" t="str">
        <f>IF('1'!$A$1=1,C14,D14)</f>
        <v>Болгарія</v>
      </c>
      <c r="C14" s="709" t="s">
        <v>551</v>
      </c>
      <c r="D14" s="709" t="s">
        <v>225</v>
      </c>
      <c r="E14" s="715">
        <f>G14+H14</f>
        <v>3487.5609763399998</v>
      </c>
      <c r="F14" s="460">
        <f>E14/$E$6*100</f>
        <v>3.2497747083091819</v>
      </c>
      <c r="G14" s="459">
        <v>1130.0453562</v>
      </c>
      <c r="H14" s="459">
        <v>2357.51562014</v>
      </c>
      <c r="I14" s="780">
        <f>G14-H14</f>
        <v>-1227.47026394</v>
      </c>
      <c r="J14" s="780"/>
    </row>
    <row r="15" spans="1:146" ht="20" customHeight="1">
      <c r="A15" s="713">
        <v>9</v>
      </c>
      <c r="B15" s="719" t="str">
        <f>IF('1'!$A$1=1,C15,D15)</f>
        <v>Чехія</v>
      </c>
      <c r="C15" s="709" t="s">
        <v>540</v>
      </c>
      <c r="D15" s="710" t="s">
        <v>220</v>
      </c>
      <c r="E15" s="715">
        <f>G15+H15</f>
        <v>3101.58120315</v>
      </c>
      <c r="F15" s="460">
        <f>E15/$E$6*100</f>
        <v>2.8901115186642099</v>
      </c>
      <c r="G15" s="459">
        <v>738.73939786000005</v>
      </c>
      <c r="H15" s="459">
        <v>2362.8418052900001</v>
      </c>
      <c r="I15" s="780">
        <f>G15-H15</f>
        <v>-1624.1024074300001</v>
      </c>
      <c r="J15" s="780"/>
    </row>
    <row r="16" spans="1:146" ht="20" customHeight="1">
      <c r="A16" s="713">
        <v>10</v>
      </c>
      <c r="B16" s="719" t="str">
        <f>IF('1'!$A$1=1,C16,D16)</f>
        <v>Румунія</v>
      </c>
      <c r="C16" s="709" t="s">
        <v>41</v>
      </c>
      <c r="D16" s="710" t="s">
        <v>223</v>
      </c>
      <c r="E16" s="715">
        <f t="shared" si="3"/>
        <v>3095.4967656099998</v>
      </c>
      <c r="F16" s="460">
        <f t="shared" si="2"/>
        <v>2.8844419256833498</v>
      </c>
      <c r="G16" s="459">
        <v>1529.3208967099997</v>
      </c>
      <c r="H16" s="459">
        <v>1566.1758689000001</v>
      </c>
      <c r="I16" s="780">
        <f t="shared" si="4"/>
        <v>-36.854972190000353</v>
      </c>
      <c r="J16" s="780"/>
    </row>
    <row r="17" spans="1:12" ht="20" customHeight="1">
      <c r="A17" s="713">
        <v>11</v>
      </c>
      <c r="B17" s="719" t="str">
        <f>IF('1'!$A$1=1,C17,D17)</f>
        <v>Нідерланди</v>
      </c>
      <c r="C17" s="709" t="s">
        <v>558</v>
      </c>
      <c r="D17" s="709" t="s">
        <v>216</v>
      </c>
      <c r="E17" s="715">
        <f>G17+H17</f>
        <v>2862.8209291899998</v>
      </c>
      <c r="F17" s="460">
        <f>E17/$E$6*100</f>
        <v>2.6676302187161696</v>
      </c>
      <c r="G17" s="459">
        <v>1965.6492515499999</v>
      </c>
      <c r="H17" s="459">
        <v>897.17167763999998</v>
      </c>
      <c r="I17" s="780">
        <f>G17-H17</f>
        <v>1068.47757391</v>
      </c>
      <c r="J17" s="780"/>
    </row>
    <row r="18" spans="1:12" ht="20" customHeight="1">
      <c r="A18" s="713">
        <v>12</v>
      </c>
      <c r="B18" s="719" t="str">
        <f>IF('1'!$A$1=1,C18,D18)</f>
        <v>Словаччина</v>
      </c>
      <c r="C18" s="709" t="s">
        <v>539</v>
      </c>
      <c r="D18" s="709" t="s">
        <v>219</v>
      </c>
      <c r="E18" s="715">
        <f>G18+H18</f>
        <v>2850.5170747499997</v>
      </c>
      <c r="F18" s="460">
        <f>E18/$E$6*100</f>
        <v>2.656165256455985</v>
      </c>
      <c r="G18" s="459">
        <v>897.20899659999998</v>
      </c>
      <c r="H18" s="459">
        <v>1953.3080781499998</v>
      </c>
      <c r="I18" s="780">
        <f>G18-H18</f>
        <v>-1056.0990815499999</v>
      </c>
      <c r="J18" s="780"/>
    </row>
    <row r="19" spans="1:12" ht="19.25" customHeight="1">
      <c r="A19" s="713">
        <v>13</v>
      </c>
      <c r="B19" s="719" t="str">
        <f>IF('1'!$A$1=1,C19,D19)</f>
        <v>Греція</v>
      </c>
      <c r="C19" s="709" t="s">
        <v>560</v>
      </c>
      <c r="D19" s="709" t="s">
        <v>232</v>
      </c>
      <c r="E19" s="715">
        <f>G19+H19</f>
        <v>2474.8130997700005</v>
      </c>
      <c r="F19" s="460">
        <f>E19/$E$6*100</f>
        <v>2.3060772482507352</v>
      </c>
      <c r="G19" s="459">
        <v>407.87807843999997</v>
      </c>
      <c r="H19" s="459">
        <v>2066.9350213300004</v>
      </c>
      <c r="I19" s="780">
        <f>G19-H19</f>
        <v>-1659.0569428900003</v>
      </c>
      <c r="J19" s="780"/>
    </row>
    <row r="20" spans="1:12" ht="20" customHeight="1">
      <c r="A20" s="713">
        <v>14</v>
      </c>
      <c r="B20" s="719" t="str">
        <f>IF('1'!$A$1=1,C20,D20)</f>
        <v>Франція</v>
      </c>
      <c r="C20" s="710" t="s">
        <v>543</v>
      </c>
      <c r="D20" s="709" t="s">
        <v>215</v>
      </c>
      <c r="E20" s="715">
        <f>G20+H20</f>
        <v>2320.0813583300001</v>
      </c>
      <c r="F20" s="460">
        <f>E20/$E$6*100</f>
        <v>2.1618953104105962</v>
      </c>
      <c r="G20" s="459">
        <v>715.22302249000006</v>
      </c>
      <c r="H20" s="459">
        <v>1604.8583358400001</v>
      </c>
      <c r="I20" s="780">
        <f>G20-H20</f>
        <v>-889.63531335000005</v>
      </c>
      <c r="J20" s="780"/>
    </row>
    <row r="21" spans="1:12" ht="20" customHeight="1">
      <c r="A21" s="713">
        <v>15</v>
      </c>
      <c r="B21" s="719" t="str">
        <f>IF('1'!$A$1=1,C21,D21)</f>
        <v>Індія</v>
      </c>
      <c r="C21" s="709" t="s">
        <v>553</v>
      </c>
      <c r="D21" s="710" t="s">
        <v>212</v>
      </c>
      <c r="E21" s="715">
        <f t="shared" ref="E21" si="5">G21+H21</f>
        <v>2286.0344024999995</v>
      </c>
      <c r="F21" s="460">
        <f t="shared" ref="F21" si="6">E21/$E$6*100</f>
        <v>2.1301697185996193</v>
      </c>
      <c r="G21" s="459">
        <v>991.16258700999992</v>
      </c>
      <c r="H21" s="459">
        <v>1294.8718154899998</v>
      </c>
      <c r="I21" s="780">
        <f t="shared" ref="I21" si="7">G21-H21</f>
        <v>-303.70922847999987</v>
      </c>
      <c r="J21" s="780"/>
    </row>
    <row r="22" spans="1:12" ht="20" customHeight="1">
      <c r="A22" s="713">
        <v>16</v>
      </c>
      <c r="B22" s="719" t="str">
        <f>IF('1'!$A$1=1,C22,D22)</f>
        <v>Єгипет</v>
      </c>
      <c r="C22" s="709" t="s">
        <v>554</v>
      </c>
      <c r="D22" s="710" t="s">
        <v>211</v>
      </c>
      <c r="E22" s="715">
        <f t="shared" ref="E22:E35" si="8">G22+H22</f>
        <v>1857.2877779200001</v>
      </c>
      <c r="F22" s="460">
        <f>E22/$E$6*100</f>
        <v>1.7306555749658539</v>
      </c>
      <c r="G22" s="459">
        <v>1636.3508145600001</v>
      </c>
      <c r="H22" s="459">
        <v>220.93696335999999</v>
      </c>
      <c r="I22" s="780">
        <f t="shared" ref="I22:I35" si="9">G22-H22</f>
        <v>1415.4138512000002</v>
      </c>
      <c r="J22" s="780"/>
    </row>
    <row r="23" spans="1:12" ht="30" customHeight="1">
      <c r="A23" s="713">
        <v>17</v>
      </c>
      <c r="B23" s="779" t="str">
        <f>IF('1'!$A$1=1,C23,D23)</f>
        <v>Сполучене Королівство Великої Британії та Північної Ірландії</v>
      </c>
      <c r="C23" s="709" t="s">
        <v>331</v>
      </c>
      <c r="D23" s="709" t="s">
        <v>337</v>
      </c>
      <c r="E23" s="715">
        <f t="shared" si="8"/>
        <v>1827.9304700299999</v>
      </c>
      <c r="F23" s="460">
        <f>E23/$E$6*100</f>
        <v>1.703299885034637</v>
      </c>
      <c r="G23" s="459">
        <v>567.63448039999992</v>
      </c>
      <c r="H23" s="459">
        <v>1260.2959896299999</v>
      </c>
      <c r="I23" s="780">
        <f t="shared" si="9"/>
        <v>-692.66150922999998</v>
      </c>
      <c r="J23" s="780"/>
    </row>
    <row r="24" spans="1:12" ht="20" customHeight="1">
      <c r="A24" s="713">
        <v>18</v>
      </c>
      <c r="B24" s="719" t="str">
        <f>IF('1'!$A$1=1,C24,D24)</f>
        <v>Угорщина</v>
      </c>
      <c r="C24" s="709" t="s">
        <v>40</v>
      </c>
      <c r="D24" s="709" t="s">
        <v>213</v>
      </c>
      <c r="E24" s="715">
        <f t="shared" si="8"/>
        <v>1772.8169395499999</v>
      </c>
      <c r="F24" s="460">
        <f>E24/$E$6*100</f>
        <v>1.6519440639738412</v>
      </c>
      <c r="G24" s="459">
        <v>472.16753968999996</v>
      </c>
      <c r="H24" s="459">
        <v>1300.6493998599999</v>
      </c>
      <c r="I24" s="780">
        <f t="shared" si="9"/>
        <v>-828.48186016999989</v>
      </c>
      <c r="J24" s="780"/>
    </row>
    <row r="25" spans="1:12" ht="20" customHeight="1">
      <c r="A25" s="713">
        <v>19</v>
      </c>
      <c r="B25" s="719" t="str">
        <f>IF('1'!$A$1=1,C25,D25)</f>
        <v>Литва</v>
      </c>
      <c r="C25" s="709" t="s">
        <v>542</v>
      </c>
      <c r="D25" s="709" t="s">
        <v>221</v>
      </c>
      <c r="E25" s="715">
        <f t="shared" si="8"/>
        <v>1758.7809074400002</v>
      </c>
      <c r="F25" s="460">
        <f>E25/$E$6*100</f>
        <v>1.6388650260830224</v>
      </c>
      <c r="G25" s="459">
        <v>570.33112904000006</v>
      </c>
      <c r="H25" s="459">
        <v>1188.4497784</v>
      </c>
      <c r="I25" s="780">
        <f t="shared" si="9"/>
        <v>-618.11864935999995</v>
      </c>
      <c r="J25" s="780"/>
    </row>
    <row r="26" spans="1:12" ht="20" customHeight="1">
      <c r="A26" s="713">
        <v>20</v>
      </c>
      <c r="B26" s="719" t="str">
        <f>IF('1'!$A$1=1,C26,D26)</f>
        <v>Бельгія</v>
      </c>
      <c r="C26" s="709" t="s">
        <v>544</v>
      </c>
      <c r="D26" s="709" t="s">
        <v>226</v>
      </c>
      <c r="E26" s="715">
        <f t="shared" si="8"/>
        <v>1494.4238686799999</v>
      </c>
      <c r="F26" s="460">
        <f>E26/$E$6*100</f>
        <v>1.3925321807639026</v>
      </c>
      <c r="G26" s="459">
        <v>831.41891566999993</v>
      </c>
      <c r="H26" s="459">
        <v>663.00495300999989</v>
      </c>
      <c r="I26" s="780">
        <f t="shared" si="9"/>
        <v>168.41396266000004</v>
      </c>
      <c r="J26" s="780"/>
      <c r="K26" s="461"/>
      <c r="L26" s="462"/>
    </row>
    <row r="27" spans="1:12" ht="20" customHeight="1">
      <c r="A27" s="713">
        <v>21</v>
      </c>
      <c r="B27" s="719" t="str">
        <f>IF('1'!$A$1=1,C27,D27)</f>
        <v>Австрія</v>
      </c>
      <c r="C27" s="708" t="s">
        <v>541</v>
      </c>
      <c r="D27" s="709" t="s">
        <v>227</v>
      </c>
      <c r="E27" s="715">
        <f t="shared" si="8"/>
        <v>1142.5444405600001</v>
      </c>
      <c r="F27" s="460">
        <f t="shared" ref="F27:F36" si="10">E27/$E$6*100</f>
        <v>1.0646443320247694</v>
      </c>
      <c r="G27" s="459">
        <v>562.88779893000003</v>
      </c>
      <c r="H27" s="459">
        <v>579.65664163000008</v>
      </c>
      <c r="I27" s="780">
        <f t="shared" si="9"/>
        <v>-16.76884270000005</v>
      </c>
      <c r="J27" s="780"/>
    </row>
    <row r="28" spans="1:12" ht="20" customHeight="1">
      <c r="A28" s="713">
        <v>22</v>
      </c>
      <c r="B28" s="719" t="str">
        <f>IF('1'!$A$1=1,C28,D28)</f>
        <v>Молдова</v>
      </c>
      <c r="C28" s="709" t="s">
        <v>552</v>
      </c>
      <c r="D28" s="710" t="s">
        <v>334</v>
      </c>
      <c r="E28" s="715">
        <f t="shared" si="8"/>
        <v>1092.5920060199999</v>
      </c>
      <c r="F28" s="460">
        <f t="shared" ref="F28:F35" si="11">E28/$E$6*100</f>
        <v>1.0180977169296197</v>
      </c>
      <c r="G28" s="459">
        <v>946.06111424999995</v>
      </c>
      <c r="H28" s="459">
        <v>146.53089176999998</v>
      </c>
      <c r="I28" s="780">
        <f t="shared" si="9"/>
        <v>799.53022248000002</v>
      </c>
      <c r="J28" s="780"/>
    </row>
    <row r="29" spans="1:12" ht="20" customHeight="1">
      <c r="A29" s="713">
        <v>23</v>
      </c>
      <c r="B29" s="719" t="str">
        <f>IF('1'!$A$1=1,C29,D29)</f>
        <v>Ізраїль</v>
      </c>
      <c r="C29" s="709" t="s">
        <v>556</v>
      </c>
      <c r="D29" s="710" t="s">
        <v>222</v>
      </c>
      <c r="E29" s="715">
        <f t="shared" si="8"/>
        <v>988.78814378999994</v>
      </c>
      <c r="F29" s="460">
        <f t="shared" si="11"/>
        <v>0.92137133181738462</v>
      </c>
      <c r="G29" s="459">
        <v>455.97643032999997</v>
      </c>
      <c r="H29" s="459">
        <v>532.81171345999996</v>
      </c>
      <c r="I29" s="780">
        <f t="shared" si="9"/>
        <v>-76.835283129999993</v>
      </c>
      <c r="J29" s="780"/>
      <c r="K29" s="462"/>
      <c r="L29" s="438"/>
    </row>
    <row r="30" spans="1:12" ht="20" customHeight="1">
      <c r="A30" s="713">
        <v>24</v>
      </c>
      <c r="B30" s="719" t="str">
        <f>IF('1'!$A$1=1,C30,D30)</f>
        <v>Японія</v>
      </c>
      <c r="C30" s="709" t="s">
        <v>42</v>
      </c>
      <c r="D30" s="714" t="s">
        <v>228</v>
      </c>
      <c r="E30" s="715">
        <f t="shared" si="8"/>
        <v>970.94746137000004</v>
      </c>
      <c r="F30" s="460">
        <f t="shared" si="11"/>
        <v>0.90474704943183726</v>
      </c>
      <c r="G30" s="459">
        <v>37.827416479999997</v>
      </c>
      <c r="H30" s="459">
        <v>933.12004489000003</v>
      </c>
      <c r="I30" s="780">
        <f t="shared" si="9"/>
        <v>-895.29262841000002</v>
      </c>
      <c r="J30" s="780"/>
    </row>
    <row r="31" spans="1:12" ht="20" customHeight="1">
      <c r="A31" s="713">
        <v>25</v>
      </c>
      <c r="B31" s="719" t="str">
        <f>IF('1'!$A$1=1,C31,D31)</f>
        <v>Республіка Корея</v>
      </c>
      <c r="C31" s="709" t="s">
        <v>332</v>
      </c>
      <c r="D31" s="710" t="s">
        <v>333</v>
      </c>
      <c r="E31" s="715">
        <f t="shared" si="8"/>
        <v>933.79576947999999</v>
      </c>
      <c r="F31" s="460">
        <f t="shared" si="11"/>
        <v>0.87012840634743105</v>
      </c>
      <c r="G31" s="459">
        <v>174.24968998</v>
      </c>
      <c r="H31" s="459">
        <v>759.54607950000002</v>
      </c>
      <c r="I31" s="780">
        <f t="shared" si="9"/>
        <v>-585.29638952000005</v>
      </c>
      <c r="J31" s="780"/>
    </row>
    <row r="32" spans="1:12" ht="16.25" customHeight="1">
      <c r="A32" s="713">
        <v>26</v>
      </c>
      <c r="B32" s="719" t="str">
        <f>IF('1'!$A$1=1,C32,D32)</f>
        <v>В'єтнам</v>
      </c>
      <c r="C32" s="709" t="s">
        <v>561</v>
      </c>
      <c r="D32" s="711" t="s">
        <v>335</v>
      </c>
      <c r="E32" s="715">
        <f t="shared" si="8"/>
        <v>877.59787863999986</v>
      </c>
      <c r="F32" s="460">
        <f t="shared" si="11"/>
        <v>0.81776215797180751</v>
      </c>
      <c r="G32" s="780">
        <v>263.51892301999993</v>
      </c>
      <c r="H32" s="459">
        <v>614.07895561999999</v>
      </c>
      <c r="I32" s="459">
        <f t="shared" si="9"/>
        <v>-350.56003260000006</v>
      </c>
      <c r="J32" s="459"/>
    </row>
    <row r="33" spans="1:146" ht="17.399999999999999" customHeight="1">
      <c r="A33" s="713">
        <v>27</v>
      </c>
      <c r="B33" s="719" t="str">
        <f>IF('1'!$A$1=1,C33,D33)</f>
        <v>Швеція</v>
      </c>
      <c r="C33" s="492" t="s">
        <v>562</v>
      </c>
      <c r="D33" s="711" t="s">
        <v>238</v>
      </c>
      <c r="E33" s="715">
        <f t="shared" si="8"/>
        <v>779.36528527999997</v>
      </c>
      <c r="F33" s="460">
        <f t="shared" si="11"/>
        <v>0.72622718565199273</v>
      </c>
      <c r="G33" s="780">
        <v>87.762529700000002</v>
      </c>
      <c r="H33" s="459">
        <v>691.60275558000001</v>
      </c>
      <c r="I33" s="459">
        <f t="shared" si="9"/>
        <v>-603.84022588000005</v>
      </c>
      <c r="J33" s="459"/>
    </row>
    <row r="34" spans="1:146" ht="17.399999999999999" customHeight="1">
      <c r="A34" s="713">
        <v>28</v>
      </c>
      <c r="B34" s="719" t="str">
        <f>IF('1'!$A$1=1,C34,D34)</f>
        <v>Індонезія</v>
      </c>
      <c r="C34" s="492" t="s">
        <v>592</v>
      </c>
      <c r="D34" s="711" t="s">
        <v>595</v>
      </c>
      <c r="E34" s="715">
        <f t="shared" si="8"/>
        <v>741.80542134999996</v>
      </c>
      <c r="F34" s="460">
        <f t="shared" si="11"/>
        <v>0.69122820020763076</v>
      </c>
      <c r="G34" s="780">
        <v>520.74059898999997</v>
      </c>
      <c r="H34" s="459">
        <v>221.06482236000002</v>
      </c>
      <c r="I34" s="459">
        <f t="shared" si="9"/>
        <v>299.67577662999997</v>
      </c>
      <c r="J34" s="459"/>
    </row>
    <row r="35" spans="1:146" ht="20" customHeight="1">
      <c r="A35" s="713">
        <v>29</v>
      </c>
      <c r="B35" s="719" t="str">
        <f>IF('1'!$A$1=1,C35,D35)</f>
        <v>Саудівська Аравія</v>
      </c>
      <c r="C35" s="709" t="s">
        <v>555</v>
      </c>
      <c r="D35" s="710" t="s">
        <v>218</v>
      </c>
      <c r="E35" s="715">
        <f t="shared" si="8"/>
        <v>679.73874887999989</v>
      </c>
      <c r="F35" s="460">
        <f t="shared" si="11"/>
        <v>0.6333933110715585</v>
      </c>
      <c r="G35" s="459">
        <v>368.25161495999998</v>
      </c>
      <c r="H35" s="459">
        <v>311.48713391999991</v>
      </c>
      <c r="I35" s="780">
        <f t="shared" si="9"/>
        <v>56.764481040000078</v>
      </c>
      <c r="J35" s="780"/>
      <c r="K35" s="461"/>
      <c r="L35" s="463"/>
    </row>
    <row r="36" spans="1:146" ht="20" customHeight="1">
      <c r="A36" s="713">
        <v>30</v>
      </c>
      <c r="B36" s="719" t="str">
        <f>IF('1'!$A$1=1,C36,D36)</f>
        <v>Швейцарія</v>
      </c>
      <c r="C36" s="709" t="s">
        <v>559</v>
      </c>
      <c r="D36" s="710" t="s">
        <v>229</v>
      </c>
      <c r="E36" s="715">
        <f t="shared" ref="E36" si="12">G36+H36</f>
        <v>511.72462648999999</v>
      </c>
      <c r="F36" s="460">
        <f t="shared" si="10"/>
        <v>0.47683460162218572</v>
      </c>
      <c r="G36" s="459">
        <v>76.062880149999998</v>
      </c>
      <c r="H36" s="459">
        <v>435.66174633999998</v>
      </c>
      <c r="I36" s="780">
        <f t="shared" ref="I36" si="13">G36-H36</f>
        <v>-359.59886618999997</v>
      </c>
      <c r="J36" s="780"/>
    </row>
    <row r="37" spans="1:146" ht="20" customHeight="1">
      <c r="A37" s="713">
        <v>31</v>
      </c>
      <c r="B37" s="719" t="str">
        <f>IF('1'!$A$1=1,C37,D37)</f>
        <v>Азербайджан</v>
      </c>
      <c r="C37" s="709" t="s">
        <v>549</v>
      </c>
      <c r="D37" s="709" t="s">
        <v>235</v>
      </c>
      <c r="E37" s="715">
        <f>G37+H37</f>
        <v>490.54978383000002</v>
      </c>
      <c r="F37" s="460">
        <f>E37/$E$6*100</f>
        <v>0.45710348621066099</v>
      </c>
      <c r="G37" s="459">
        <v>216.90209667000002</v>
      </c>
      <c r="H37" s="459">
        <v>273.64768715999998</v>
      </c>
      <c r="I37" s="780">
        <f>G37-H37</f>
        <v>-56.745590489999955</v>
      </c>
      <c r="J37" s="780"/>
    </row>
    <row r="38" spans="1:146" ht="17.399999999999999" customHeight="1">
      <c r="A38" s="713">
        <v>32</v>
      </c>
      <c r="B38" s="719" t="str">
        <f>IF('1'!$A$1=1,C38,D38)</f>
        <v>Латвія</v>
      </c>
      <c r="C38" s="492" t="s">
        <v>546</v>
      </c>
      <c r="D38" s="711" t="s">
        <v>351</v>
      </c>
      <c r="E38" s="715">
        <f>G38+H38</f>
        <v>486.16466075</v>
      </c>
      <c r="F38" s="460">
        <f>E38/$E$6*100</f>
        <v>0.45301734630518403</v>
      </c>
      <c r="G38" s="780">
        <v>290.74312033000001</v>
      </c>
      <c r="H38" s="459">
        <v>195.42154041999999</v>
      </c>
      <c r="I38" s="459">
        <f>G38-H38</f>
        <v>95.321579910000025</v>
      </c>
      <c r="J38" s="459"/>
    </row>
    <row r="39" spans="1:146" ht="19.75" customHeight="1">
      <c r="A39" s="713">
        <v>33</v>
      </c>
      <c r="B39" s="719" t="str">
        <f>IF('1'!$A$1=1,C39,D39)</f>
        <v>Норвегія</v>
      </c>
      <c r="C39" s="492" t="s">
        <v>563</v>
      </c>
      <c r="D39" s="711" t="s">
        <v>224</v>
      </c>
      <c r="E39" s="715">
        <f t="shared" ref="E39:E41" si="14">G39+H39</f>
        <v>438.55975986999999</v>
      </c>
      <c r="F39" s="460">
        <f t="shared" ref="F39:F41" si="15">E39/$E$6*100</f>
        <v>0.40865820708986228</v>
      </c>
      <c r="G39" s="780">
        <v>31.708269660000003</v>
      </c>
      <c r="H39" s="459">
        <v>406.85149021000001</v>
      </c>
      <c r="I39" s="459">
        <f t="shared" ref="I39:I41" si="16">G39-H39</f>
        <v>-375.14322055000002</v>
      </c>
      <c r="J39" s="459"/>
    </row>
    <row r="40" spans="1:146" ht="18.649999999999999" customHeight="1">
      <c r="A40" s="713">
        <v>34</v>
      </c>
      <c r="B40" s="719" t="str">
        <f>IF('1'!$A$1=1,C40,D40)</f>
        <v>Таїланд</v>
      </c>
      <c r="C40" s="492" t="s">
        <v>593</v>
      </c>
      <c r="D40" s="711" t="s">
        <v>598</v>
      </c>
      <c r="E40" s="715">
        <f t="shared" si="14"/>
        <v>433.56372346000001</v>
      </c>
      <c r="F40" s="460">
        <f t="shared" si="15"/>
        <v>0.4040028066890789</v>
      </c>
      <c r="G40" s="780">
        <v>172.01744353000001</v>
      </c>
      <c r="H40" s="459">
        <v>261.54627993000003</v>
      </c>
      <c r="I40" s="459">
        <f t="shared" si="16"/>
        <v>-89.528836400000017</v>
      </c>
      <c r="J40" s="459"/>
    </row>
    <row r="41" spans="1:146" ht="22.25" customHeight="1">
      <c r="A41" s="1102">
        <v>35</v>
      </c>
      <c r="B41" s="1103" t="str">
        <f>IF('1'!$A$1=1,C41,D41)</f>
        <v xml:space="preserve"> Алжир</v>
      </c>
      <c r="C41" s="1142" t="s">
        <v>596</v>
      </c>
      <c r="D41" s="1221" t="s">
        <v>597</v>
      </c>
      <c r="E41" s="1104">
        <f t="shared" si="14"/>
        <v>422.14442997999998</v>
      </c>
      <c r="F41" s="1105">
        <f t="shared" si="15"/>
        <v>0.39336209491663293</v>
      </c>
      <c r="G41" s="1222">
        <v>317.88530810999998</v>
      </c>
      <c r="H41" s="1106">
        <v>104.25912187</v>
      </c>
      <c r="I41" s="1106">
        <f t="shared" si="16"/>
        <v>213.62618623999998</v>
      </c>
      <c r="J41" s="459"/>
    </row>
    <row r="42" spans="1:146" ht="9" customHeight="1">
      <c r="A42" s="438"/>
      <c r="F42" s="1066"/>
      <c r="G42" s="1067"/>
      <c r="H42" s="438"/>
      <c r="I42" s="438"/>
    </row>
    <row r="43" spans="1:146" s="468" customFormat="1" ht="13.5" customHeight="1">
      <c r="A43" s="470" t="str">
        <f>IF('1'!$A$1=1,C43,D43)</f>
        <v xml:space="preserve">*Дані Державної служби статистики України </v>
      </c>
      <c r="B43" s="471"/>
      <c r="C43" s="470" t="s">
        <v>175</v>
      </c>
      <c r="D43" s="472" t="s">
        <v>156</v>
      </c>
      <c r="E43" s="465"/>
      <c r="F43" s="465"/>
      <c r="G43" s="467"/>
      <c r="H43" s="467"/>
      <c r="I43" s="467"/>
      <c r="J43" s="1226"/>
      <c r="K43" s="734"/>
      <c r="CQ43" s="374"/>
      <c r="CR43" s="374"/>
      <c r="CS43" s="374"/>
      <c r="CT43" s="374"/>
      <c r="CU43" s="469"/>
      <c r="CV43" s="469"/>
      <c r="CW43" s="469"/>
      <c r="CX43" s="469"/>
      <c r="CY43" s="469"/>
      <c r="CZ43" s="469"/>
      <c r="DA43" s="469"/>
      <c r="DB43" s="469"/>
      <c r="DC43" s="469"/>
      <c r="DD43" s="469"/>
      <c r="DE43" s="469"/>
      <c r="DF43" s="469"/>
      <c r="DG43" s="469"/>
      <c r="DH43" s="469"/>
      <c r="DI43" s="469"/>
      <c r="DJ43" s="469"/>
      <c r="DK43" s="469"/>
      <c r="DL43" s="469"/>
      <c r="DM43" s="469"/>
      <c r="DN43" s="469"/>
      <c r="DO43" s="469"/>
      <c r="DP43" s="469"/>
      <c r="DQ43" s="469"/>
      <c r="DR43" s="469"/>
      <c r="DS43" s="469"/>
      <c r="DT43" s="469"/>
      <c r="DU43" s="469"/>
      <c r="DV43" s="374"/>
      <c r="DW43" s="374"/>
      <c r="DX43" s="374"/>
      <c r="DY43" s="374"/>
      <c r="DZ43" s="374"/>
      <c r="EA43" s="374"/>
      <c r="EB43" s="374"/>
      <c r="EC43" s="374"/>
      <c r="ED43" s="374"/>
      <c r="EE43" s="374"/>
      <c r="EF43" s="374"/>
      <c r="EG43" s="374"/>
      <c r="EH43" s="374"/>
      <c r="EI43" s="374"/>
      <c r="EJ43" s="374"/>
      <c r="EK43" s="374"/>
      <c r="EL43" s="374"/>
      <c r="EM43" s="374"/>
      <c r="EN43" s="374"/>
      <c r="EO43" s="374"/>
      <c r="EP43" s="374"/>
    </row>
    <row r="44" spans="1:146" s="468" customFormat="1" ht="17.399999999999999" customHeight="1">
      <c r="A44" s="464" t="str">
        <f>IF('1'!$A$1=1,C44,D44)</f>
        <v>Примітки:</v>
      </c>
      <c r="B44" s="465"/>
      <c r="C44" s="376" t="s">
        <v>311</v>
      </c>
      <c r="D44" s="376" t="s">
        <v>312</v>
      </c>
      <c r="E44" s="466"/>
      <c r="F44" s="467"/>
      <c r="G44" s="467"/>
      <c r="H44" s="467"/>
      <c r="I44" s="467"/>
      <c r="J44" s="1226"/>
      <c r="K44" s="734"/>
      <c r="CQ44" s="374"/>
      <c r="CR44" s="374"/>
      <c r="CS44" s="374"/>
      <c r="CT44" s="374"/>
      <c r="CU44" s="469"/>
      <c r="CV44" s="469"/>
      <c r="CW44" s="469"/>
      <c r="CX44" s="469"/>
      <c r="CY44" s="469"/>
      <c r="CZ44" s="469"/>
      <c r="DA44" s="469"/>
      <c r="DB44" s="469"/>
      <c r="DC44" s="469"/>
      <c r="DD44" s="469"/>
      <c r="DE44" s="469"/>
      <c r="DF44" s="469"/>
      <c r="DG44" s="469"/>
      <c r="DH44" s="469"/>
      <c r="DI44" s="469"/>
      <c r="DJ44" s="469"/>
      <c r="DK44" s="469"/>
      <c r="DL44" s="469"/>
      <c r="DM44" s="469"/>
      <c r="DN44" s="469"/>
      <c r="DO44" s="469"/>
      <c r="DP44" s="469"/>
      <c r="DQ44" s="469"/>
      <c r="DR44" s="469"/>
      <c r="DS44" s="469"/>
      <c r="DT44" s="469"/>
      <c r="DU44" s="469"/>
      <c r="DV44" s="374"/>
      <c r="DW44" s="374"/>
      <c r="DX44" s="374"/>
      <c r="DY44" s="374"/>
      <c r="DZ44" s="374"/>
      <c r="EA44" s="374"/>
      <c r="EB44" s="374"/>
      <c r="EC44" s="374"/>
      <c r="ED44" s="374"/>
      <c r="EE44" s="374"/>
      <c r="EF44" s="374"/>
      <c r="EG44" s="374"/>
      <c r="EH44" s="374"/>
      <c r="EI44" s="374"/>
      <c r="EJ44" s="374"/>
      <c r="EK44" s="374"/>
      <c r="EL44" s="374"/>
      <c r="EM44" s="374"/>
      <c r="EN44" s="374"/>
      <c r="EO44" s="374"/>
      <c r="EP44" s="374"/>
    </row>
    <row r="45" spans="1:146" s="468" customFormat="1" ht="17.399999999999999" customHeight="1">
      <c r="A45" s="472" t="str">
        <f>IF('1'!$A$1=1,C45,D45)</f>
        <v xml:space="preserve"> З 2014 року дані подаються без урахування тимчасово окупованої російською федерацією території України.</v>
      </c>
      <c r="B45" s="465"/>
      <c r="C45" s="94" t="s">
        <v>519</v>
      </c>
      <c r="D45" s="94" t="s">
        <v>620</v>
      </c>
      <c r="E45" s="465"/>
      <c r="F45" s="465"/>
      <c r="G45" s="465"/>
      <c r="H45" s="465"/>
      <c r="I45" s="465"/>
      <c r="J45" s="1227"/>
      <c r="K45" s="734"/>
      <c r="CQ45" s="374"/>
      <c r="CR45" s="374"/>
      <c r="CS45" s="374"/>
      <c r="CT45" s="374"/>
      <c r="CU45" s="469"/>
      <c r="CV45" s="469"/>
      <c r="CW45" s="469"/>
      <c r="CX45" s="469"/>
      <c r="CY45" s="469"/>
      <c r="CZ45" s="469"/>
      <c r="DA45" s="469"/>
      <c r="DB45" s="469"/>
      <c r="DC45" s="469"/>
      <c r="DD45" s="469"/>
      <c r="DE45" s="469"/>
      <c r="DF45" s="469"/>
      <c r="DG45" s="469"/>
      <c r="DH45" s="469"/>
      <c r="DI45" s="469"/>
      <c r="DJ45" s="469"/>
      <c r="DK45" s="469"/>
      <c r="DL45" s="469"/>
      <c r="DM45" s="469"/>
      <c r="DN45" s="469"/>
      <c r="DO45" s="469"/>
      <c r="DP45" s="469"/>
      <c r="DQ45" s="469"/>
      <c r="DR45" s="469"/>
      <c r="DS45" s="469"/>
      <c r="DT45" s="469"/>
      <c r="DU45" s="469"/>
      <c r="DV45" s="374"/>
      <c r="DW45" s="374"/>
      <c r="DX45" s="374"/>
      <c r="DY45" s="374"/>
      <c r="DZ45" s="374"/>
      <c r="EA45" s="374"/>
      <c r="EB45" s="374"/>
      <c r="EC45" s="374"/>
      <c r="ED45" s="374"/>
      <c r="EE45" s="374"/>
      <c r="EF45" s="374"/>
      <c r="EG45" s="374"/>
      <c r="EH45" s="374"/>
      <c r="EI45" s="374"/>
      <c r="EJ45" s="374"/>
      <c r="EK45" s="374"/>
      <c r="EL45" s="374"/>
      <c r="EM45" s="374"/>
      <c r="EN45" s="374"/>
      <c r="EO45" s="374"/>
      <c r="EP45" s="374"/>
    </row>
    <row r="46" spans="1:146" s="443" customFormat="1" ht="17" customHeight="1">
      <c r="A46" s="891" t="str">
        <f>IF('1'!$A$1=1,C46,D46)</f>
        <v xml:space="preserve"> Дані за 2024 рік було скориговано у зв'язку з уточненням звітної інформації.</v>
      </c>
      <c r="C46" s="891" t="s">
        <v>618</v>
      </c>
      <c r="D46" s="94" t="s">
        <v>619</v>
      </c>
      <c r="F46" s="896"/>
      <c r="G46" s="897"/>
    </row>
  </sheetData>
  <phoneticPr fontId="7" type="noConversion"/>
  <hyperlinks>
    <hyperlink ref="A1" location="'1'!A1" display="до змісту"/>
  </hyperlinks>
  <printOptions horizontalCentered="1" verticalCentered="1"/>
  <pageMargins left="0.15748031496062992" right="0.19685039370078741" top="0.27559055118110237" bottom="0.31496062992125984" header="0.15748031496062992" footer="0.15748031496062992"/>
  <pageSetup paperSize="9" scale="7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47"/>
  <sheetViews>
    <sheetView zoomScale="68" zoomScaleNormal="68" workbookViewId="0">
      <selection activeCell="Q8" sqref="Q8"/>
    </sheetView>
  </sheetViews>
  <sheetFormatPr defaultColWidth="8" defaultRowHeight="12.5" outlineLevelCol="2"/>
  <cols>
    <col min="1" max="1" width="6.90625" style="473" customWidth="1"/>
    <col min="2" max="2" width="36.90625" style="473" customWidth="1"/>
    <col min="3" max="3" width="6.36328125" style="473" hidden="1" customWidth="1" outlineLevel="2"/>
    <col min="4" max="4" width="18" style="473" hidden="1" customWidth="1" outlineLevel="2"/>
    <col min="5" max="5" width="5.36328125" style="473" hidden="1" customWidth="1" outlineLevel="2"/>
    <col min="6" max="6" width="24" style="473" hidden="1" customWidth="1" outlineLevel="2"/>
    <col min="7" max="7" width="9.90625" style="473" hidden="1" customWidth="1" outlineLevel="1"/>
    <col min="8" max="11" width="9.6328125" style="473" hidden="1" customWidth="1" outlineLevel="1"/>
    <col min="12" max="12" width="9.81640625" style="473" customWidth="1" collapsed="1"/>
    <col min="13" max="21" width="9.81640625" style="473" customWidth="1"/>
    <col min="22" max="22" width="9.81640625" style="491" customWidth="1"/>
    <col min="23" max="23" width="8" style="491" customWidth="1"/>
    <col min="24" max="79" width="8" style="473" customWidth="1"/>
    <col min="80" max="105" width="8" style="475" customWidth="1"/>
    <col min="106" max="109" width="8" style="473" customWidth="1"/>
    <col min="110" max="110" width="11.54296875" style="475" customWidth="1"/>
    <col min="111" max="111" width="10.08984375" style="475" customWidth="1"/>
    <col min="112" max="112" width="8" style="475" customWidth="1"/>
    <col min="113" max="113" width="8" style="672" customWidth="1"/>
    <col min="114" max="114" width="8" style="475" customWidth="1"/>
    <col min="115" max="115" width="14.453125" style="476" customWidth="1"/>
    <col min="116" max="116" width="12.90625" style="476" customWidth="1"/>
    <col min="117" max="133" width="8" style="475" customWidth="1"/>
    <col min="134" max="137" width="8" style="672" customWidth="1"/>
    <col min="138" max="145" width="8" style="475"/>
    <col min="146" max="16384" width="8" style="473"/>
  </cols>
  <sheetData>
    <row r="1" spans="1:145" ht="13">
      <c r="A1" s="104" t="str">
        <f>IF('1'!$A$1=1,"до змісту","to title")</f>
        <v>до змісту</v>
      </c>
      <c r="J1" s="474"/>
      <c r="K1" s="474"/>
      <c r="O1" s="505"/>
      <c r="V1" s="1288"/>
      <c r="W1" s="668"/>
      <c r="X1" s="716"/>
    </row>
    <row r="2" spans="1:145" s="477" customFormat="1" ht="13">
      <c r="A2" s="477" t="str">
        <f>IF('1'!$A$1=1,DK2,DP2)</f>
        <v>1.10 Динаміка експорту товарів у розрізі країн світу*</v>
      </c>
      <c r="V2" s="513"/>
      <c r="W2" s="513"/>
      <c r="CB2" s="478"/>
      <c r="CC2" s="478"/>
      <c r="CD2" s="478"/>
      <c r="CE2" s="478"/>
      <c r="CF2" s="478"/>
      <c r="CG2" s="478"/>
      <c r="CH2" s="478"/>
      <c r="CI2" s="478"/>
      <c r="CJ2" s="478"/>
      <c r="CK2" s="478"/>
      <c r="CL2" s="478"/>
      <c r="CM2" s="478"/>
      <c r="CN2" s="478"/>
      <c r="CO2" s="478"/>
      <c r="CP2" s="478"/>
      <c r="CQ2" s="478"/>
      <c r="CR2" s="478"/>
      <c r="CS2" s="478"/>
      <c r="CT2" s="478"/>
      <c r="CU2" s="478"/>
      <c r="CV2" s="478"/>
      <c r="CW2" s="478"/>
      <c r="CX2" s="478"/>
      <c r="CY2" s="478"/>
      <c r="CZ2" s="478"/>
      <c r="DA2" s="478"/>
      <c r="DF2" s="478"/>
      <c r="DG2" s="478"/>
      <c r="DH2" s="478"/>
      <c r="DI2" s="963"/>
      <c r="DJ2" s="478"/>
      <c r="DK2" s="1185" t="s">
        <v>458</v>
      </c>
      <c r="DL2" s="1185"/>
      <c r="DM2" s="478"/>
      <c r="DN2" s="478"/>
      <c r="DO2" s="478"/>
      <c r="DP2" s="479" t="s">
        <v>459</v>
      </c>
      <c r="DQ2" s="480"/>
      <c r="DR2" s="480"/>
      <c r="DS2" s="478"/>
      <c r="DT2" s="478"/>
      <c r="DU2" s="478"/>
      <c r="DV2" s="478"/>
      <c r="DW2" s="478"/>
      <c r="DX2" s="478"/>
      <c r="DY2" s="478"/>
      <c r="DZ2" s="478"/>
      <c r="EA2" s="478"/>
      <c r="EB2" s="478"/>
      <c r="EC2" s="478"/>
      <c r="ED2" s="963"/>
      <c r="EE2" s="963"/>
      <c r="EF2" s="963"/>
      <c r="EG2" s="963"/>
      <c r="EH2" s="478"/>
      <c r="EI2" s="478"/>
      <c r="EJ2" s="478"/>
      <c r="EK2" s="478"/>
      <c r="EL2" s="478"/>
      <c r="EM2" s="478"/>
      <c r="EN2" s="478"/>
      <c r="EO2" s="478"/>
    </row>
    <row r="3" spans="1:145" ht="17.25" customHeight="1">
      <c r="A3" s="481" t="str">
        <f>IF('1'!$A$1=1,DK3,DP3)</f>
        <v>(відповідно до КПБ6)</v>
      </c>
      <c r="B3" s="477"/>
      <c r="C3" s="482"/>
      <c r="D3" s="482"/>
      <c r="E3" s="482"/>
      <c r="F3" s="482"/>
      <c r="G3" s="482"/>
      <c r="H3" s="482"/>
      <c r="I3" s="482"/>
      <c r="N3" s="483"/>
      <c r="O3" s="505"/>
      <c r="P3" s="505"/>
      <c r="Q3" s="505"/>
      <c r="R3" s="505"/>
      <c r="S3" s="505"/>
      <c r="T3" s="505"/>
      <c r="W3" s="679"/>
      <c r="X3" s="505"/>
      <c r="DK3" s="901" t="s">
        <v>83</v>
      </c>
      <c r="DL3" s="901"/>
      <c r="DM3" s="901"/>
      <c r="DN3" s="848"/>
      <c r="DO3" s="848"/>
      <c r="DP3" s="34" t="s">
        <v>130</v>
      </c>
      <c r="DQ3" s="391"/>
      <c r="DR3" s="19"/>
    </row>
    <row r="4" spans="1:145" ht="13">
      <c r="A4" s="473" t="str">
        <f>IF('1'!$A$1=1,DK4,DP4)</f>
        <v>Млн дол. США</v>
      </c>
      <c r="L4" s="396"/>
      <c r="DK4" s="476" t="s">
        <v>273</v>
      </c>
      <c r="DP4" s="34" t="s">
        <v>167</v>
      </c>
      <c r="DQ4" s="480"/>
      <c r="DR4" s="480"/>
    </row>
    <row r="5" spans="1:145" ht="43.75" customHeight="1">
      <c r="A5" s="508" t="str">
        <f>IF('1'!$A$1=1,C5,E5)</f>
        <v xml:space="preserve">№ </v>
      </c>
      <c r="B5" s="486" t="str">
        <f>IF('1'!$A$1=1,D5,F5)</f>
        <v>Країни</v>
      </c>
      <c r="C5" s="675" t="s">
        <v>85</v>
      </c>
      <c r="D5" s="676" t="s">
        <v>38</v>
      </c>
      <c r="E5" s="677" t="s">
        <v>200</v>
      </c>
      <c r="F5" s="678" t="s">
        <v>201</v>
      </c>
      <c r="G5" s="1069">
        <v>2010</v>
      </c>
      <c r="H5" s="486">
        <v>2011</v>
      </c>
      <c r="I5" s="486">
        <v>2012</v>
      </c>
      <c r="J5" s="486">
        <v>2013</v>
      </c>
      <c r="K5" s="486">
        <v>2014</v>
      </c>
      <c r="L5" s="486">
        <v>2015</v>
      </c>
      <c r="M5" s="486">
        <v>2016</v>
      </c>
      <c r="N5" s="486">
        <v>2017</v>
      </c>
      <c r="O5" s="486">
        <v>2018</v>
      </c>
      <c r="P5" s="902">
        <v>2019</v>
      </c>
      <c r="Q5" s="902">
        <v>2020</v>
      </c>
      <c r="R5" s="902">
        <v>2021</v>
      </c>
      <c r="S5" s="902">
        <v>2022</v>
      </c>
      <c r="T5" s="902">
        <v>2023</v>
      </c>
      <c r="U5" s="1238">
        <v>2024</v>
      </c>
      <c r="V5" s="1239"/>
      <c r="CF5" s="475" t="s">
        <v>531</v>
      </c>
      <c r="CG5" s="475" t="s">
        <v>532</v>
      </c>
      <c r="DK5" s="485" t="s">
        <v>45</v>
      </c>
      <c r="DL5" s="1186" t="s">
        <v>192</v>
      </c>
    </row>
    <row r="6" spans="1:145" ht="18.75" customHeight="1">
      <c r="A6" s="508"/>
      <c r="B6" s="1144" t="str">
        <f>IF('1'!$A$1=1,D6,F6)</f>
        <v>УСЬОГО</v>
      </c>
      <c r="C6" s="1138"/>
      <c r="D6" s="673" t="s">
        <v>16</v>
      </c>
      <c r="E6" s="666"/>
      <c r="F6" s="674" t="s">
        <v>142</v>
      </c>
      <c r="G6" s="487">
        <v>47513.122295590001</v>
      </c>
      <c r="H6" s="488">
        <v>61974</v>
      </c>
      <c r="I6" s="488">
        <v>63630</v>
      </c>
      <c r="J6" s="488">
        <v>58131</v>
      </c>
      <c r="K6" s="903">
        <v>49542</v>
      </c>
      <c r="L6" s="1109">
        <v>34665</v>
      </c>
      <c r="M6" s="1109">
        <v>32859</v>
      </c>
      <c r="N6" s="1109">
        <v>38927.905537160004</v>
      </c>
      <c r="O6" s="1109">
        <v>42599.008943460001</v>
      </c>
      <c r="P6" s="1109">
        <v>45415.375195040004</v>
      </c>
      <c r="Q6" s="1109">
        <v>44885.072471139996</v>
      </c>
      <c r="R6" s="1109">
        <v>62852.900587759992</v>
      </c>
      <c r="S6" s="1109">
        <v>40748.867828309994</v>
      </c>
      <c r="T6" s="1109">
        <v>34678.323495240009</v>
      </c>
      <c r="U6" s="1109">
        <v>38887.673328859993</v>
      </c>
      <c r="V6" s="1228"/>
      <c r="DK6" s="485"/>
      <c r="DL6" s="1186"/>
    </row>
    <row r="7" spans="1:145" ht="20.149999999999999" customHeight="1">
      <c r="A7" s="863">
        <v>1</v>
      </c>
      <c r="B7" s="1145" t="str">
        <f>IF('1'!$A$1=1,D7,F7)</f>
        <v>Польща</v>
      </c>
      <c r="C7" s="1230"/>
      <c r="D7" s="781" t="s">
        <v>550</v>
      </c>
      <c r="E7" s="781"/>
      <c r="F7" s="1068" t="s">
        <v>210</v>
      </c>
      <c r="G7" s="489">
        <v>1574.9980021200001</v>
      </c>
      <c r="H7" s="490">
        <v>2418</v>
      </c>
      <c r="I7" s="490">
        <v>2240</v>
      </c>
      <c r="J7" s="490">
        <v>2086</v>
      </c>
      <c r="K7" s="490">
        <v>2153</v>
      </c>
      <c r="L7" s="495">
        <v>1506</v>
      </c>
      <c r="M7" s="495">
        <v>1686</v>
      </c>
      <c r="N7" s="495">
        <v>2036.6820739</v>
      </c>
      <c r="O7" s="495">
        <v>2464.69147604</v>
      </c>
      <c r="P7" s="495">
        <v>2539.2875052100003</v>
      </c>
      <c r="Q7" s="495">
        <v>2518.03255687</v>
      </c>
      <c r="R7" s="495">
        <v>4377.6378873499998</v>
      </c>
      <c r="S7" s="495">
        <v>5982.6556624799996</v>
      </c>
      <c r="T7" s="495">
        <v>4418.2724005500004</v>
      </c>
      <c r="U7" s="495">
        <v>4088.4348867600002</v>
      </c>
      <c r="V7" s="495"/>
    </row>
    <row r="8" spans="1:145" ht="20.149999999999999" customHeight="1">
      <c r="A8" s="863">
        <v>2</v>
      </c>
      <c r="B8" s="1145" t="str">
        <f>IF('1'!$A$1=1,D8,F8)</f>
        <v>Іспанія</v>
      </c>
      <c r="C8" s="1230"/>
      <c r="D8" s="781" t="s">
        <v>538</v>
      </c>
      <c r="E8" s="781"/>
      <c r="F8" s="781" t="s">
        <v>214</v>
      </c>
      <c r="G8" s="489">
        <v>374.27013634999997</v>
      </c>
      <c r="H8" s="493">
        <v>943</v>
      </c>
      <c r="I8" s="490">
        <v>1525</v>
      </c>
      <c r="J8" s="493">
        <v>979</v>
      </c>
      <c r="K8" s="490">
        <v>1150</v>
      </c>
      <c r="L8" s="495">
        <v>1025</v>
      </c>
      <c r="M8" s="495">
        <v>988</v>
      </c>
      <c r="N8" s="495">
        <v>1243.19705888</v>
      </c>
      <c r="O8" s="495">
        <v>1361.4052881499999</v>
      </c>
      <c r="P8" s="495">
        <v>1490.3424947999999</v>
      </c>
      <c r="Q8" s="495">
        <v>1241.4200916299999</v>
      </c>
      <c r="R8" s="495">
        <v>1659.0987351799999</v>
      </c>
      <c r="S8" s="495">
        <v>1562.7633293599999</v>
      </c>
      <c r="T8" s="495">
        <v>2004.31699951</v>
      </c>
      <c r="U8" s="495">
        <v>2856.19846444</v>
      </c>
      <c r="V8" s="495"/>
    </row>
    <row r="9" spans="1:145" ht="20.149999999999999" customHeight="1">
      <c r="A9" s="863">
        <v>3</v>
      </c>
      <c r="B9" s="1145" t="str">
        <f>IF('1'!$A$1=1,D9,F9)</f>
        <v>Китай</v>
      </c>
      <c r="C9" s="1230"/>
      <c r="D9" s="781" t="s">
        <v>535</v>
      </c>
      <c r="E9" s="781"/>
      <c r="F9" s="1068" t="s">
        <v>207</v>
      </c>
      <c r="G9" s="489">
        <v>1269.4366891999998</v>
      </c>
      <c r="H9" s="490">
        <v>2137</v>
      </c>
      <c r="I9" s="490">
        <v>1758</v>
      </c>
      <c r="J9" s="490">
        <v>2721</v>
      </c>
      <c r="K9" s="490">
        <v>2672</v>
      </c>
      <c r="L9" s="495">
        <v>2379</v>
      </c>
      <c r="M9" s="495">
        <v>1820</v>
      </c>
      <c r="N9" s="495">
        <v>2038.3458102500001</v>
      </c>
      <c r="O9" s="495">
        <v>2199.5853894299999</v>
      </c>
      <c r="P9" s="495">
        <v>3521.2041616699998</v>
      </c>
      <c r="Q9" s="495">
        <v>7002.4848624300002</v>
      </c>
      <c r="R9" s="495">
        <v>7885.73255169</v>
      </c>
      <c r="S9" s="495">
        <v>2453.22785957</v>
      </c>
      <c r="T9" s="495">
        <v>2403.6823416799998</v>
      </c>
      <c r="U9" s="495">
        <v>2393.7527849499998</v>
      </c>
      <c r="V9" s="495"/>
    </row>
    <row r="10" spans="1:145" ht="20.149999999999999" customHeight="1">
      <c r="A10" s="863">
        <v>4</v>
      </c>
      <c r="B10" s="1145" t="str">
        <f>IF('1'!$A$1=1,D10,F10)</f>
        <v>Німеччина</v>
      </c>
      <c r="C10" s="1230"/>
      <c r="D10" s="781" t="s">
        <v>536</v>
      </c>
      <c r="E10" s="781"/>
      <c r="F10" s="1068" t="s">
        <v>208</v>
      </c>
      <c r="G10" s="489">
        <v>940.55437088999997</v>
      </c>
      <c r="H10" s="490">
        <v>1030</v>
      </c>
      <c r="I10" s="493">
        <v>925</v>
      </c>
      <c r="J10" s="493">
        <v>929</v>
      </c>
      <c r="K10" s="493">
        <v>971</v>
      </c>
      <c r="L10" s="495">
        <v>799</v>
      </c>
      <c r="M10" s="495">
        <v>852</v>
      </c>
      <c r="N10" s="495">
        <v>1091.02402856</v>
      </c>
      <c r="O10" s="495">
        <v>1526.0914213000001</v>
      </c>
      <c r="P10" s="495">
        <v>1769.2029024100002</v>
      </c>
      <c r="Q10" s="495">
        <v>1496.82021534</v>
      </c>
      <c r="R10" s="495">
        <v>2277.9783960899999</v>
      </c>
      <c r="S10" s="495">
        <v>1785.9200900400001</v>
      </c>
      <c r="T10" s="495">
        <v>1846.98685411</v>
      </c>
      <c r="U10" s="495">
        <v>2271.71673517</v>
      </c>
      <c r="V10" s="495"/>
    </row>
    <row r="11" spans="1:145" s="491" customFormat="1" ht="20.149999999999999" customHeight="1">
      <c r="A11" s="863">
        <v>5</v>
      </c>
      <c r="B11" s="1145" t="str">
        <f>IF('1'!$A$1=1,D11,F11)</f>
        <v>Туреччина</v>
      </c>
      <c r="C11" s="1230"/>
      <c r="D11" s="781" t="s">
        <v>534</v>
      </c>
      <c r="E11" s="781"/>
      <c r="F11" s="1068" t="s">
        <v>209</v>
      </c>
      <c r="G11" s="489">
        <v>2996.2132099</v>
      </c>
      <c r="H11" s="490">
        <v>3718</v>
      </c>
      <c r="I11" s="490">
        <v>3663</v>
      </c>
      <c r="J11" s="490">
        <v>3778</v>
      </c>
      <c r="K11" s="490">
        <v>3543</v>
      </c>
      <c r="L11" s="495">
        <v>2750</v>
      </c>
      <c r="M11" s="495">
        <v>2034</v>
      </c>
      <c r="N11" s="495">
        <v>2485.47475119</v>
      </c>
      <c r="O11" s="495">
        <v>2332.2756464700001</v>
      </c>
      <c r="P11" s="495">
        <v>2585.20423798</v>
      </c>
      <c r="Q11" s="495">
        <v>2383.4978643000004</v>
      </c>
      <c r="R11" s="495">
        <v>4016.3721576099997</v>
      </c>
      <c r="S11" s="495">
        <v>2900.4237924199997</v>
      </c>
      <c r="T11" s="495">
        <v>2367.7106273099998</v>
      </c>
      <c r="U11" s="495">
        <v>2195.1937180100003</v>
      </c>
      <c r="V11" s="495"/>
      <c r="CB11" s="476"/>
      <c r="CC11" s="476"/>
      <c r="CD11" s="476"/>
      <c r="CE11" s="476"/>
      <c r="CF11" s="476"/>
      <c r="CG11" s="476"/>
      <c r="CH11" s="476"/>
      <c r="CI11" s="476"/>
      <c r="CJ11" s="476"/>
      <c r="CK11" s="476"/>
      <c r="CL11" s="476"/>
      <c r="CM11" s="476"/>
      <c r="CN11" s="476"/>
      <c r="CO11" s="476"/>
      <c r="CP11" s="476"/>
      <c r="CQ11" s="476"/>
      <c r="CR11" s="476"/>
      <c r="CS11" s="476"/>
      <c r="CT11" s="476"/>
      <c r="CU11" s="476"/>
      <c r="CV11" s="476"/>
      <c r="CW11" s="476"/>
      <c r="CX11" s="476"/>
      <c r="CY11" s="476"/>
      <c r="CZ11" s="476"/>
      <c r="DA11" s="476"/>
      <c r="DF11" s="476"/>
      <c r="DG11" s="476"/>
      <c r="DH11" s="476"/>
      <c r="DI11" s="962"/>
      <c r="DJ11" s="476"/>
      <c r="DK11" s="476"/>
      <c r="DL11" s="476"/>
      <c r="DM11" s="476"/>
      <c r="DN11" s="476"/>
      <c r="DO11" s="476"/>
      <c r="DP11" s="476"/>
      <c r="DQ11" s="476"/>
      <c r="DR11" s="476"/>
      <c r="DS11" s="476"/>
      <c r="DT11" s="476"/>
      <c r="DU11" s="476"/>
      <c r="DV11" s="476"/>
      <c r="DW11" s="476"/>
      <c r="DX11" s="476"/>
      <c r="DY11" s="476"/>
      <c r="DZ11" s="476"/>
      <c r="EA11" s="476"/>
      <c r="EB11" s="476"/>
      <c r="EC11" s="476"/>
      <c r="ED11" s="962"/>
      <c r="EE11" s="962"/>
      <c r="EF11" s="962"/>
      <c r="EG11" s="962"/>
      <c r="EH11" s="476"/>
      <c r="EI11" s="476"/>
      <c r="EJ11" s="476"/>
      <c r="EK11" s="476"/>
      <c r="EL11" s="476"/>
      <c r="EM11" s="476"/>
      <c r="EN11" s="476"/>
      <c r="EO11" s="476"/>
    </row>
    <row r="12" spans="1:145" ht="20.149999999999999" customHeight="1">
      <c r="A12" s="863">
        <v>6</v>
      </c>
      <c r="B12" s="1145" t="str">
        <f>IF('1'!$A$1=1,D12,F12)</f>
        <v>Нідерланди</v>
      </c>
      <c r="C12" s="1230"/>
      <c r="D12" s="781" t="s">
        <v>558</v>
      </c>
      <c r="E12" s="781"/>
      <c r="F12" s="781" t="s">
        <v>216</v>
      </c>
      <c r="G12" s="489">
        <v>451.59626873000002</v>
      </c>
      <c r="H12" s="493">
        <v>701</v>
      </c>
      <c r="I12" s="493">
        <v>669</v>
      </c>
      <c r="J12" s="493">
        <v>855</v>
      </c>
      <c r="K12" s="493">
        <v>972</v>
      </c>
      <c r="L12" s="495">
        <v>738</v>
      </c>
      <c r="M12" s="495">
        <v>876</v>
      </c>
      <c r="N12" s="495">
        <v>1541.14137252</v>
      </c>
      <c r="O12" s="495">
        <v>1433.9315368099999</v>
      </c>
      <c r="P12" s="495">
        <v>1713.1271915100001</v>
      </c>
      <c r="Q12" s="495">
        <v>1618.8964378699998</v>
      </c>
      <c r="R12" s="495">
        <v>2116.1975444</v>
      </c>
      <c r="S12" s="495">
        <v>1449.90103447</v>
      </c>
      <c r="T12" s="495">
        <v>1479.2685941499999</v>
      </c>
      <c r="U12" s="495">
        <v>1965.6492515499999</v>
      </c>
      <c r="V12" s="495"/>
    </row>
    <row r="13" spans="1:145" ht="20.149999999999999" customHeight="1">
      <c r="A13" s="863">
        <v>7</v>
      </c>
      <c r="B13" s="1145" t="str">
        <f>IF('1'!$A$1=1,D13,F13)</f>
        <v>Італія</v>
      </c>
      <c r="C13" s="1230"/>
      <c r="D13" s="781" t="s">
        <v>537</v>
      </c>
      <c r="E13" s="781"/>
      <c r="F13" s="1068" t="s">
        <v>234</v>
      </c>
      <c r="G13" s="489">
        <v>2275.01605518</v>
      </c>
      <c r="H13" s="490">
        <v>2921</v>
      </c>
      <c r="I13" s="490">
        <v>2389</v>
      </c>
      <c r="J13" s="490">
        <v>2263</v>
      </c>
      <c r="K13" s="490">
        <v>2325</v>
      </c>
      <c r="L13" s="495">
        <v>1822</v>
      </c>
      <c r="M13" s="495">
        <v>1776</v>
      </c>
      <c r="N13" s="495">
        <v>2326.53941033</v>
      </c>
      <c r="O13" s="495">
        <v>2495.10317833</v>
      </c>
      <c r="P13" s="495">
        <v>2286.1544343699998</v>
      </c>
      <c r="Q13" s="495">
        <v>1855.88293208</v>
      </c>
      <c r="R13" s="495">
        <v>3339.9871459199999</v>
      </c>
      <c r="S13" s="495">
        <v>1580.76734861</v>
      </c>
      <c r="T13" s="495">
        <v>1520.6702083299999</v>
      </c>
      <c r="U13" s="495">
        <v>1898.0516944599999</v>
      </c>
      <c r="V13" s="495"/>
    </row>
    <row r="14" spans="1:145" ht="20.149999999999999" customHeight="1">
      <c r="A14" s="863">
        <v>8</v>
      </c>
      <c r="B14" s="1145" t="str">
        <f>IF('1'!$A$1=1,D14,F14)</f>
        <v>Єгипет</v>
      </c>
      <c r="C14" s="1230"/>
      <c r="D14" s="781" t="s">
        <v>554</v>
      </c>
      <c r="E14" s="781"/>
      <c r="F14" s="1068" t="s">
        <v>211</v>
      </c>
      <c r="G14" s="489">
        <v>1326.6893090200001</v>
      </c>
      <c r="H14" s="490">
        <v>1335</v>
      </c>
      <c r="I14" s="490">
        <v>2885</v>
      </c>
      <c r="J14" s="490">
        <v>2720</v>
      </c>
      <c r="K14" s="490">
        <v>2862</v>
      </c>
      <c r="L14" s="495">
        <v>2038</v>
      </c>
      <c r="M14" s="495">
        <v>2255</v>
      </c>
      <c r="N14" s="495">
        <v>1831.00935372</v>
      </c>
      <c r="O14" s="495">
        <v>1555.0697724899999</v>
      </c>
      <c r="P14" s="495">
        <v>2251.3244890800001</v>
      </c>
      <c r="Q14" s="495">
        <v>1615.231305</v>
      </c>
      <c r="R14" s="495">
        <v>1940.0259017600001</v>
      </c>
      <c r="S14" s="495">
        <v>796.21971728999995</v>
      </c>
      <c r="T14" s="495">
        <v>1085.02137395</v>
      </c>
      <c r="U14" s="495">
        <v>1636.3508145599999</v>
      </c>
      <c r="V14" s="495"/>
    </row>
    <row r="15" spans="1:145" ht="20.149999999999999" customHeight="1">
      <c r="A15" s="863">
        <v>9</v>
      </c>
      <c r="B15" s="1145" t="str">
        <f>IF('1'!$A$1=1,D15,F15)</f>
        <v>Румунія</v>
      </c>
      <c r="C15" s="1230"/>
      <c r="D15" s="781" t="s">
        <v>41</v>
      </c>
      <c r="E15" s="781"/>
      <c r="F15" s="1068" t="s">
        <v>223</v>
      </c>
      <c r="G15" s="489">
        <v>621.63490457</v>
      </c>
      <c r="H15" s="493">
        <v>822</v>
      </c>
      <c r="I15" s="493">
        <v>428</v>
      </c>
      <c r="J15" s="493">
        <v>427</v>
      </c>
      <c r="K15" s="493">
        <v>459</v>
      </c>
      <c r="L15" s="495">
        <v>468</v>
      </c>
      <c r="M15" s="495">
        <v>533</v>
      </c>
      <c r="N15" s="494">
        <v>588.21303680999995</v>
      </c>
      <c r="O15" s="495">
        <v>652.88738194999996</v>
      </c>
      <c r="P15" s="494">
        <v>681.96384310999997</v>
      </c>
      <c r="Q15" s="494">
        <v>787.0069843</v>
      </c>
      <c r="R15" s="495">
        <v>1203.9624442500001</v>
      </c>
      <c r="S15" s="495">
        <v>3637.78001391</v>
      </c>
      <c r="T15" s="495">
        <v>3629.9534501999997</v>
      </c>
      <c r="U15" s="495">
        <v>1529.3208967099997</v>
      </c>
      <c r="V15" s="495"/>
    </row>
    <row r="16" spans="1:145" ht="20.149999999999999" customHeight="1">
      <c r="A16" s="863">
        <v>10</v>
      </c>
      <c r="B16" s="1145" t="str">
        <f>IF('1'!$A$1=1,D16,F16)</f>
        <v>Болгарія</v>
      </c>
      <c r="C16" s="1230"/>
      <c r="D16" s="781" t="s">
        <v>551</v>
      </c>
      <c r="E16" s="781"/>
      <c r="F16" s="781" t="s">
        <v>225</v>
      </c>
      <c r="G16" s="489">
        <v>447.59009944000002</v>
      </c>
      <c r="H16" s="493">
        <v>749</v>
      </c>
      <c r="I16" s="493">
        <v>567</v>
      </c>
      <c r="J16" s="493">
        <v>585</v>
      </c>
      <c r="K16" s="493">
        <v>547</v>
      </c>
      <c r="L16" s="495">
        <v>418</v>
      </c>
      <c r="M16" s="495">
        <v>416</v>
      </c>
      <c r="N16" s="494">
        <v>428.59134376999998</v>
      </c>
      <c r="O16" s="495">
        <v>511.05883399999999</v>
      </c>
      <c r="P16" s="494">
        <v>467.64816493000001</v>
      </c>
      <c r="Q16" s="494">
        <v>496.28464269</v>
      </c>
      <c r="R16" s="494">
        <v>807.34850797000001</v>
      </c>
      <c r="S16" s="495">
        <v>1417.08548062</v>
      </c>
      <c r="T16" s="495">
        <v>904.57062998999993</v>
      </c>
      <c r="U16" s="495">
        <v>1130.0453561999998</v>
      </c>
      <c r="V16" s="495"/>
    </row>
    <row r="17" spans="1:145" ht="20.149999999999999" customHeight="1">
      <c r="A17" s="863">
        <v>11</v>
      </c>
      <c r="B17" s="1145" t="str">
        <f>IF('1'!$A$1=1,D17,F17)</f>
        <v>Індія</v>
      </c>
      <c r="C17" s="1230"/>
      <c r="D17" s="781" t="s">
        <v>553</v>
      </c>
      <c r="E17" s="781"/>
      <c r="F17" s="1068" t="s">
        <v>212</v>
      </c>
      <c r="G17" s="489">
        <v>1423.3822665800001</v>
      </c>
      <c r="H17" s="490">
        <v>2256</v>
      </c>
      <c r="I17" s="490">
        <v>2289</v>
      </c>
      <c r="J17" s="490">
        <v>1974</v>
      </c>
      <c r="K17" s="490">
        <v>1817</v>
      </c>
      <c r="L17" s="495">
        <v>1444</v>
      </c>
      <c r="M17" s="495">
        <v>1902</v>
      </c>
      <c r="N17" s="495">
        <v>2188.7085354599999</v>
      </c>
      <c r="O17" s="495">
        <v>2163.9354493200003</v>
      </c>
      <c r="P17" s="495">
        <v>1960.23198417</v>
      </c>
      <c r="Q17" s="495">
        <v>1935.71045581</v>
      </c>
      <c r="R17" s="495">
        <v>2482.4675626099997</v>
      </c>
      <c r="S17" s="495">
        <v>889.11122635000004</v>
      </c>
      <c r="T17" s="495">
        <v>542.82910332999995</v>
      </c>
      <c r="U17" s="495">
        <v>991.16258700999992</v>
      </c>
      <c r="V17" s="495"/>
    </row>
    <row r="18" spans="1:145" ht="20.149999999999999" customHeight="1">
      <c r="A18" s="863">
        <v>12</v>
      </c>
      <c r="B18" s="1145" t="str">
        <f>IF('1'!$A$1=1,D18,F18)</f>
        <v>Молдова</v>
      </c>
      <c r="C18" s="1230"/>
      <c r="D18" s="781" t="s">
        <v>552</v>
      </c>
      <c r="E18" s="781"/>
      <c r="F18" s="1068" t="s">
        <v>334</v>
      </c>
      <c r="G18" s="489">
        <v>707.16484678999996</v>
      </c>
      <c r="H18" s="493">
        <v>865</v>
      </c>
      <c r="I18" s="493">
        <v>813</v>
      </c>
      <c r="J18" s="493">
        <v>893</v>
      </c>
      <c r="K18" s="493">
        <v>736</v>
      </c>
      <c r="L18" s="495">
        <v>518</v>
      </c>
      <c r="M18" s="495">
        <v>474</v>
      </c>
      <c r="N18" s="494">
        <v>701.51778034000006</v>
      </c>
      <c r="O18" s="495">
        <v>784.64020649999998</v>
      </c>
      <c r="P18" s="494">
        <v>722.46831168000006</v>
      </c>
      <c r="Q18" s="494">
        <v>678.09877784000003</v>
      </c>
      <c r="R18" s="494">
        <v>858.70038036999995</v>
      </c>
      <c r="S18" s="495">
        <v>920.42327756999998</v>
      </c>
      <c r="T18" s="495">
        <v>818.88944177999997</v>
      </c>
      <c r="U18" s="495">
        <v>946.06111424999995</v>
      </c>
      <c r="V18" s="495"/>
    </row>
    <row r="19" spans="1:145" ht="20.149999999999999" customHeight="1">
      <c r="A19" s="863">
        <v>13</v>
      </c>
      <c r="B19" s="1145" t="str">
        <f>IF('1'!$A$1=1,D19,F19)</f>
        <v>Словаччина</v>
      </c>
      <c r="C19" s="1230"/>
      <c r="D19" s="781" t="s">
        <v>539</v>
      </c>
      <c r="E19" s="781"/>
      <c r="F19" s="781" t="s">
        <v>219</v>
      </c>
      <c r="G19" s="489">
        <v>523.98263528999996</v>
      </c>
      <c r="H19" s="493">
        <v>802</v>
      </c>
      <c r="I19" s="493">
        <v>582</v>
      </c>
      <c r="J19" s="493">
        <v>652</v>
      </c>
      <c r="K19" s="493">
        <v>566</v>
      </c>
      <c r="L19" s="495">
        <v>373</v>
      </c>
      <c r="M19" s="495">
        <v>375</v>
      </c>
      <c r="N19" s="494">
        <v>553.88930857999992</v>
      </c>
      <c r="O19" s="495">
        <v>713.44897360000004</v>
      </c>
      <c r="P19" s="494">
        <v>551.78319822999993</v>
      </c>
      <c r="Q19" s="494">
        <v>354.73754430000002</v>
      </c>
      <c r="R19" s="494">
        <v>923.87660520999987</v>
      </c>
      <c r="S19" s="495">
        <v>1431.8130652</v>
      </c>
      <c r="T19" s="495">
        <v>1054.90376842</v>
      </c>
      <c r="U19" s="495">
        <v>897.20899659999998</v>
      </c>
      <c r="V19" s="495"/>
    </row>
    <row r="20" spans="1:145" ht="20.149999999999999" customHeight="1">
      <c r="A20" s="863">
        <v>14</v>
      </c>
      <c r="B20" s="1145" t="str">
        <f>IF('1'!$A$1=1,D20,F20)</f>
        <v>Сполучені Штати Америки</v>
      </c>
      <c r="C20" s="1230"/>
      <c r="D20" s="781" t="s">
        <v>330</v>
      </c>
      <c r="E20" s="781"/>
      <c r="F20" s="781" t="s">
        <v>336</v>
      </c>
      <c r="G20" s="489">
        <v>799.45478618000004</v>
      </c>
      <c r="H20" s="490">
        <v>1102</v>
      </c>
      <c r="I20" s="490">
        <v>1011</v>
      </c>
      <c r="J20" s="493">
        <v>834</v>
      </c>
      <c r="K20" s="493">
        <v>664</v>
      </c>
      <c r="L20" s="495">
        <v>462</v>
      </c>
      <c r="M20" s="495">
        <v>417</v>
      </c>
      <c r="N20" s="495">
        <v>816.61160223000002</v>
      </c>
      <c r="O20" s="495">
        <v>1091.95993643</v>
      </c>
      <c r="P20" s="494">
        <v>955.43119519000004</v>
      </c>
      <c r="Q20" s="494">
        <v>966.49893184999996</v>
      </c>
      <c r="R20" s="495">
        <v>1595.41142898</v>
      </c>
      <c r="S20" s="495">
        <v>855.76710459000003</v>
      </c>
      <c r="T20" s="495">
        <v>517.84301339000001</v>
      </c>
      <c r="U20" s="495">
        <v>869.13539218999995</v>
      </c>
      <c r="V20" s="495"/>
    </row>
    <row r="21" spans="1:145" s="496" customFormat="1" ht="20.149999999999999" customHeight="1">
      <c r="A21" s="864">
        <v>15</v>
      </c>
      <c r="B21" s="1145" t="str">
        <f>IF('1'!$A$1=1,D21,F21)</f>
        <v>Бельгія</v>
      </c>
      <c r="C21" s="1231"/>
      <c r="D21" s="782" t="s">
        <v>544</v>
      </c>
      <c r="E21" s="782"/>
      <c r="F21" s="782" t="s">
        <v>226</v>
      </c>
      <c r="G21" s="489">
        <v>323.81753556000001</v>
      </c>
      <c r="H21" s="495">
        <v>359.04</v>
      </c>
      <c r="I21" s="495">
        <v>426.48099999999999</v>
      </c>
      <c r="J21" s="494">
        <v>359.30599999999998</v>
      </c>
      <c r="K21" s="494">
        <v>393.637</v>
      </c>
      <c r="L21" s="495">
        <v>273.39400000000001</v>
      </c>
      <c r="M21" s="495">
        <v>223.20099999999999</v>
      </c>
      <c r="N21" s="494">
        <v>424.71921954000004</v>
      </c>
      <c r="O21" s="459">
        <v>570.16629429</v>
      </c>
      <c r="P21" s="494">
        <v>649.86331749999999</v>
      </c>
      <c r="Q21" s="494">
        <v>525.89475329999993</v>
      </c>
      <c r="R21" s="494">
        <v>613.76907446999996</v>
      </c>
      <c r="S21" s="495">
        <v>442.24224108999999</v>
      </c>
      <c r="T21" s="495">
        <v>352.97441487000003</v>
      </c>
      <c r="U21" s="495">
        <v>831.41891567000005</v>
      </c>
      <c r="V21" s="495"/>
      <c r="W21" s="1236"/>
      <c r="CB21" s="497"/>
      <c r="CC21" s="497"/>
      <c r="CD21" s="497"/>
      <c r="CE21" s="497"/>
      <c r="CF21" s="497"/>
      <c r="CG21" s="497"/>
      <c r="CH21" s="497"/>
      <c r="CI21" s="497"/>
      <c r="CJ21" s="497"/>
      <c r="CK21" s="497"/>
      <c r="CL21" s="497"/>
      <c r="CM21" s="497"/>
      <c r="CN21" s="497"/>
      <c r="CO21" s="497"/>
      <c r="CP21" s="497"/>
      <c r="CQ21" s="497"/>
      <c r="CR21" s="497"/>
      <c r="CS21" s="497"/>
      <c r="CT21" s="497"/>
      <c r="CU21" s="497"/>
      <c r="CV21" s="497"/>
      <c r="CW21" s="497"/>
      <c r="CX21" s="497"/>
      <c r="CY21" s="497"/>
      <c r="CZ21" s="497"/>
      <c r="DA21" s="497"/>
      <c r="DF21" s="497"/>
      <c r="DG21" s="497"/>
      <c r="DH21" s="497"/>
      <c r="DI21" s="965"/>
      <c r="DJ21" s="497"/>
      <c r="DK21" s="1187"/>
      <c r="DL21" s="1187"/>
      <c r="DM21" s="497"/>
      <c r="DN21" s="497"/>
      <c r="DO21" s="497"/>
      <c r="DP21" s="497"/>
      <c r="DQ21" s="497"/>
      <c r="DR21" s="497"/>
      <c r="DS21" s="497"/>
      <c r="DT21" s="497"/>
      <c r="DU21" s="497"/>
      <c r="DV21" s="497"/>
      <c r="DW21" s="497"/>
      <c r="DX21" s="497"/>
      <c r="DY21" s="497"/>
      <c r="DZ21" s="497"/>
      <c r="EA21" s="497"/>
      <c r="EB21" s="497"/>
      <c r="EC21" s="497"/>
      <c r="ED21" s="965"/>
      <c r="EE21" s="965"/>
      <c r="EF21" s="965"/>
      <c r="EG21" s="965"/>
      <c r="EH21" s="497"/>
      <c r="EI21" s="497"/>
      <c r="EJ21" s="497"/>
      <c r="EK21" s="497"/>
      <c r="EL21" s="497"/>
      <c r="EM21" s="497"/>
      <c r="EN21" s="497"/>
      <c r="EO21" s="497"/>
    </row>
    <row r="22" spans="1:145" ht="20.149999999999999" customHeight="1">
      <c r="A22" s="863">
        <v>16</v>
      </c>
      <c r="B22" s="1145" t="str">
        <f>IF('1'!$A$1=1,D22,F22)</f>
        <v>Чехія</v>
      </c>
      <c r="C22" s="1230"/>
      <c r="D22" s="781" t="s">
        <v>540</v>
      </c>
      <c r="E22" s="781"/>
      <c r="F22" s="781" t="s">
        <v>220</v>
      </c>
      <c r="G22" s="489">
        <v>552.66881990999991</v>
      </c>
      <c r="H22" s="493">
        <v>759</v>
      </c>
      <c r="I22" s="493">
        <v>613</v>
      </c>
      <c r="J22" s="493">
        <v>670</v>
      </c>
      <c r="K22" s="493">
        <v>616</v>
      </c>
      <c r="L22" s="495">
        <v>379</v>
      </c>
      <c r="M22" s="495">
        <v>407</v>
      </c>
      <c r="N22" s="494">
        <v>529.84992315</v>
      </c>
      <c r="O22" s="495">
        <v>641.81012266000005</v>
      </c>
      <c r="P22" s="494">
        <v>667.46450286999993</v>
      </c>
      <c r="Q22" s="494">
        <v>606.5937715199999</v>
      </c>
      <c r="R22" s="495">
        <v>1103.98819561</v>
      </c>
      <c r="S22" s="495">
        <v>1035.8451286699999</v>
      </c>
      <c r="T22" s="495">
        <v>847.83698504999995</v>
      </c>
      <c r="U22" s="495">
        <v>738.73939786000005</v>
      </c>
      <c r="V22" s="495"/>
    </row>
    <row r="23" spans="1:145" ht="20.149999999999999" customHeight="1">
      <c r="A23" s="863">
        <v>17</v>
      </c>
      <c r="B23" s="1145" t="str">
        <f>IF('1'!$A$1=1,D23,F23)</f>
        <v>Франція</v>
      </c>
      <c r="C23" s="1230"/>
      <c r="D23" s="781" t="s">
        <v>543</v>
      </c>
      <c r="E23" s="781"/>
      <c r="F23" s="781" t="s">
        <v>215</v>
      </c>
      <c r="G23" s="489">
        <v>435.13421487000005</v>
      </c>
      <c r="H23" s="493">
        <v>524</v>
      </c>
      <c r="I23" s="493">
        <v>512</v>
      </c>
      <c r="J23" s="493">
        <v>656</v>
      </c>
      <c r="K23" s="493">
        <v>498</v>
      </c>
      <c r="L23" s="495">
        <v>468</v>
      </c>
      <c r="M23" s="495">
        <v>418</v>
      </c>
      <c r="N23" s="494">
        <v>375.00899033000002</v>
      </c>
      <c r="O23" s="495">
        <v>489.91751111999997</v>
      </c>
      <c r="P23" s="494">
        <v>548.88539690000005</v>
      </c>
      <c r="Q23" s="494">
        <v>537.64512929</v>
      </c>
      <c r="R23" s="494">
        <v>845.52002912</v>
      </c>
      <c r="S23" s="495">
        <v>558.48002025999995</v>
      </c>
      <c r="T23" s="495">
        <v>471.09905516999999</v>
      </c>
      <c r="U23" s="495">
        <v>715.22302248999995</v>
      </c>
      <c r="V23" s="495"/>
    </row>
    <row r="24" spans="1:145" s="496" customFormat="1" ht="20.149999999999999" customHeight="1">
      <c r="A24" s="864">
        <v>18</v>
      </c>
      <c r="B24" s="1145" t="str">
        <f>IF('1'!$A$1=1,D24,F24)</f>
        <v>Литва</v>
      </c>
      <c r="C24" s="1231"/>
      <c r="D24" s="782" t="s">
        <v>542</v>
      </c>
      <c r="E24" s="782"/>
      <c r="F24" s="782" t="s">
        <v>221</v>
      </c>
      <c r="G24" s="489">
        <v>248.07548695</v>
      </c>
      <c r="H24" s="495">
        <v>297.27100000000002</v>
      </c>
      <c r="I24" s="495">
        <v>264.79199999999997</v>
      </c>
      <c r="J24" s="495">
        <v>311.47699999999998</v>
      </c>
      <c r="K24" s="495">
        <v>349.45</v>
      </c>
      <c r="L24" s="495">
        <v>221.684</v>
      </c>
      <c r="M24" s="495">
        <v>240.23099999999999</v>
      </c>
      <c r="N24" s="494">
        <v>359.06279164</v>
      </c>
      <c r="O24" s="495">
        <v>329.91475953999998</v>
      </c>
      <c r="P24" s="494">
        <v>395.47736427000001</v>
      </c>
      <c r="Q24" s="494">
        <v>419.93065693</v>
      </c>
      <c r="R24" s="494">
        <v>544.1523363</v>
      </c>
      <c r="S24" s="495">
        <v>637.67990591</v>
      </c>
      <c r="T24" s="495">
        <v>626.16327625999998</v>
      </c>
      <c r="U24" s="495">
        <v>570.33112904000006</v>
      </c>
      <c r="V24" s="495"/>
      <c r="W24" s="1236"/>
      <c r="CB24" s="497"/>
      <c r="CC24" s="497"/>
      <c r="CD24" s="497"/>
      <c r="CE24" s="497"/>
      <c r="CF24" s="497"/>
      <c r="CG24" s="497"/>
      <c r="CH24" s="497"/>
      <c r="CI24" s="497"/>
      <c r="CJ24" s="497"/>
      <c r="CK24" s="497"/>
      <c r="CL24" s="497"/>
      <c r="CM24" s="497"/>
      <c r="CN24" s="497"/>
      <c r="CO24" s="497"/>
      <c r="CP24" s="497"/>
      <c r="CQ24" s="497"/>
      <c r="CR24" s="497"/>
      <c r="CS24" s="497"/>
      <c r="CT24" s="497"/>
      <c r="CU24" s="497"/>
      <c r="CV24" s="497"/>
      <c r="CW24" s="497"/>
      <c r="CX24" s="497"/>
      <c r="CY24" s="497"/>
      <c r="CZ24" s="497"/>
      <c r="DA24" s="497"/>
      <c r="DF24" s="497"/>
      <c r="DG24" s="497"/>
      <c r="DH24" s="497"/>
      <c r="DI24" s="965"/>
      <c r="DJ24" s="497"/>
      <c r="DK24" s="1187"/>
      <c r="DL24" s="1187"/>
      <c r="DM24" s="497"/>
      <c r="DN24" s="497"/>
      <c r="DO24" s="497"/>
      <c r="DP24" s="497"/>
      <c r="DQ24" s="497"/>
      <c r="DR24" s="497"/>
      <c r="DS24" s="497"/>
      <c r="DT24" s="497"/>
      <c r="DU24" s="497"/>
      <c r="DV24" s="497"/>
      <c r="DW24" s="497"/>
      <c r="DX24" s="497"/>
      <c r="DY24" s="497"/>
      <c r="DZ24" s="497"/>
      <c r="EA24" s="497"/>
      <c r="EB24" s="497"/>
      <c r="EC24" s="497"/>
      <c r="ED24" s="965"/>
      <c r="EE24" s="965"/>
      <c r="EF24" s="965"/>
      <c r="EG24" s="965"/>
      <c r="EH24" s="497"/>
      <c r="EI24" s="497"/>
      <c r="EJ24" s="497"/>
      <c r="EK24" s="497"/>
      <c r="EL24" s="497"/>
      <c r="EM24" s="497"/>
      <c r="EN24" s="497"/>
      <c r="EO24" s="497"/>
    </row>
    <row r="25" spans="1:145" ht="26.4" customHeight="1">
      <c r="A25" s="863">
        <v>19</v>
      </c>
      <c r="B25" s="1146" t="str">
        <f>IF('1'!$A$1=1,D25,F25)</f>
        <v>Сполучене Королівство Великої Британії та Північної Ірландії</v>
      </c>
      <c r="C25" s="1230"/>
      <c r="D25" s="781" t="s">
        <v>331</v>
      </c>
      <c r="E25" s="781"/>
      <c r="F25" s="781" t="s">
        <v>337</v>
      </c>
      <c r="G25" s="489">
        <v>384.47809438000002</v>
      </c>
      <c r="H25" s="493">
        <v>419</v>
      </c>
      <c r="I25" s="493">
        <v>466</v>
      </c>
      <c r="J25" s="493">
        <v>475</v>
      </c>
      <c r="K25" s="493">
        <v>530</v>
      </c>
      <c r="L25" s="495">
        <v>320</v>
      </c>
      <c r="M25" s="495">
        <v>284</v>
      </c>
      <c r="N25" s="494">
        <v>439.88351614000004</v>
      </c>
      <c r="O25" s="495">
        <v>536.50259568000001</v>
      </c>
      <c r="P25" s="494">
        <v>571.5220062300001</v>
      </c>
      <c r="Q25" s="494">
        <v>586.27289713000005</v>
      </c>
      <c r="R25" s="494">
        <v>983.69378253000014</v>
      </c>
      <c r="S25" s="495">
        <v>363.45416473</v>
      </c>
      <c r="T25" s="495">
        <v>356.26887312999997</v>
      </c>
      <c r="U25" s="495">
        <v>567.63448040000003</v>
      </c>
      <c r="V25" s="495"/>
    </row>
    <row r="26" spans="1:145" ht="20.149999999999999" customHeight="1">
      <c r="A26" s="863">
        <v>20</v>
      </c>
      <c r="B26" s="1145" t="str">
        <f>IF('1'!$A$1=1,D26,F26)</f>
        <v>Австрія</v>
      </c>
      <c r="C26" s="1230"/>
      <c r="D26" s="781" t="s">
        <v>541</v>
      </c>
      <c r="E26" s="781"/>
      <c r="F26" s="781" t="s">
        <v>227</v>
      </c>
      <c r="G26" s="489">
        <v>426.46852895000001</v>
      </c>
      <c r="H26" s="493">
        <v>495</v>
      </c>
      <c r="I26" s="493">
        <v>427</v>
      </c>
      <c r="J26" s="493">
        <v>465</v>
      </c>
      <c r="K26" s="493">
        <v>440</v>
      </c>
      <c r="L26" s="495">
        <v>291</v>
      </c>
      <c r="M26" s="495">
        <v>299</v>
      </c>
      <c r="N26" s="494">
        <v>460.20331125999996</v>
      </c>
      <c r="O26" s="495">
        <v>469.77490863000003</v>
      </c>
      <c r="P26" s="494">
        <v>514.30188410000005</v>
      </c>
      <c r="Q26" s="494">
        <v>518.77266466000003</v>
      </c>
      <c r="R26" s="494">
        <v>869.44757322000009</v>
      </c>
      <c r="S26" s="495">
        <v>763.36857492000001</v>
      </c>
      <c r="T26" s="495">
        <v>552.88708936</v>
      </c>
      <c r="U26" s="495">
        <v>562.88779893000003</v>
      </c>
      <c r="V26" s="495"/>
    </row>
    <row r="27" spans="1:145" ht="20.149999999999999" customHeight="1">
      <c r="A27" s="863">
        <v>21</v>
      </c>
      <c r="B27" s="1145" t="str">
        <f>IF('1'!$A$1=1,D27,F27)</f>
        <v>Індонезія</v>
      </c>
      <c r="C27" s="1230"/>
      <c r="D27" s="781" t="s">
        <v>592</v>
      </c>
      <c r="E27" s="781"/>
      <c r="F27" s="781" t="s">
        <v>595</v>
      </c>
      <c r="G27" s="489">
        <v>352.58680687999998</v>
      </c>
      <c r="H27" s="493">
        <v>539.90099137999994</v>
      </c>
      <c r="I27" s="493">
        <v>472.18446021</v>
      </c>
      <c r="J27" s="493">
        <v>318.48429520000002</v>
      </c>
      <c r="K27" s="493">
        <v>166.22052787000001</v>
      </c>
      <c r="L27" s="495">
        <v>185.94580253999999</v>
      </c>
      <c r="M27" s="495">
        <v>366.21967642999999</v>
      </c>
      <c r="N27" s="494">
        <v>397.37656697</v>
      </c>
      <c r="O27" s="495">
        <v>616.23838991000002</v>
      </c>
      <c r="P27" s="494">
        <v>735.14879621</v>
      </c>
      <c r="Q27" s="494">
        <v>735.62591657999997</v>
      </c>
      <c r="R27" s="494">
        <v>809.79851466999992</v>
      </c>
      <c r="S27" s="495">
        <v>98.426734369999991</v>
      </c>
      <c r="T27" s="495">
        <v>129.27269576999998</v>
      </c>
      <c r="U27" s="495">
        <v>520.74059898999997</v>
      </c>
      <c r="V27" s="495"/>
    </row>
    <row r="28" spans="1:145" ht="20.149999999999999" customHeight="1">
      <c r="A28" s="863">
        <v>22</v>
      </c>
      <c r="B28" s="1145" t="str">
        <f>IF('1'!$A$1=1,D28,F28)</f>
        <v>Угорщина</v>
      </c>
      <c r="C28" s="1230"/>
      <c r="D28" s="781" t="s">
        <v>40</v>
      </c>
      <c r="E28" s="781"/>
      <c r="F28" s="781" t="s">
        <v>213</v>
      </c>
      <c r="G28" s="489">
        <v>571.04186553</v>
      </c>
      <c r="H28" s="493">
        <v>868</v>
      </c>
      <c r="I28" s="493">
        <v>792</v>
      </c>
      <c r="J28" s="493">
        <v>987</v>
      </c>
      <c r="K28" s="493">
        <v>866</v>
      </c>
      <c r="L28" s="495">
        <v>381</v>
      </c>
      <c r="M28" s="495">
        <v>440</v>
      </c>
      <c r="N28" s="494">
        <v>550.08846077999999</v>
      </c>
      <c r="O28" s="495">
        <v>728.84947479999994</v>
      </c>
      <c r="P28" s="494">
        <v>751.97631961999991</v>
      </c>
      <c r="Q28" s="494">
        <v>490.05169705000003</v>
      </c>
      <c r="R28" s="494">
        <v>607.94503985999995</v>
      </c>
      <c r="S28" s="495">
        <v>1356.98991609</v>
      </c>
      <c r="T28" s="495">
        <v>723.84058879999998</v>
      </c>
      <c r="U28" s="495">
        <v>472.16753969000001</v>
      </c>
      <c r="V28" s="495"/>
    </row>
    <row r="29" spans="1:145" s="496" customFormat="1" ht="20.149999999999999" customHeight="1">
      <c r="A29" s="864">
        <v>23</v>
      </c>
      <c r="B29" s="1145" t="str">
        <f>IF('1'!$A$1=1,D29,F29)</f>
        <v>Ізраїль</v>
      </c>
      <c r="C29" s="1231"/>
      <c r="D29" s="782" t="s">
        <v>556</v>
      </c>
      <c r="E29" s="782"/>
      <c r="F29" s="782" t="s">
        <v>222</v>
      </c>
      <c r="G29" s="489">
        <v>460.96668349000004</v>
      </c>
      <c r="H29" s="495">
        <v>502</v>
      </c>
      <c r="I29" s="495">
        <v>792</v>
      </c>
      <c r="J29" s="494">
        <v>696</v>
      </c>
      <c r="K29" s="494">
        <v>589</v>
      </c>
      <c r="L29" s="495">
        <v>589</v>
      </c>
      <c r="M29" s="495">
        <v>481</v>
      </c>
      <c r="N29" s="494">
        <v>601.30267929000001</v>
      </c>
      <c r="O29" s="459">
        <v>576.99701419999997</v>
      </c>
      <c r="P29" s="494">
        <v>617.94160679000004</v>
      </c>
      <c r="Q29" s="494">
        <v>553.3980104499999</v>
      </c>
      <c r="R29" s="494">
        <v>722.55327588</v>
      </c>
      <c r="S29" s="495">
        <v>328.31995900999999</v>
      </c>
      <c r="T29" s="495">
        <v>305.43583555999999</v>
      </c>
      <c r="U29" s="495">
        <v>455.97643032999997</v>
      </c>
      <c r="V29" s="495"/>
      <c r="W29" s="1236"/>
      <c r="CB29" s="497"/>
      <c r="CC29" s="497"/>
      <c r="CD29" s="497"/>
      <c r="CE29" s="497"/>
      <c r="CF29" s="497"/>
      <c r="CG29" s="497"/>
      <c r="CH29" s="497"/>
      <c r="CI29" s="497"/>
      <c r="CJ29" s="497"/>
      <c r="CK29" s="497"/>
      <c r="CL29" s="497"/>
      <c r="CM29" s="497"/>
      <c r="CN29" s="497"/>
      <c r="CO29" s="497"/>
      <c r="CP29" s="497"/>
      <c r="CQ29" s="497"/>
      <c r="CR29" s="497"/>
      <c r="CS29" s="497"/>
      <c r="CT29" s="497"/>
      <c r="CU29" s="497"/>
      <c r="CV29" s="497"/>
      <c r="CW29" s="497"/>
      <c r="CX29" s="497"/>
      <c r="CY29" s="497"/>
      <c r="CZ29" s="497"/>
      <c r="DA29" s="497"/>
      <c r="DF29" s="497"/>
      <c r="DG29" s="497"/>
      <c r="DH29" s="497"/>
      <c r="DI29" s="965"/>
      <c r="DJ29" s="497"/>
      <c r="DK29" s="1187"/>
      <c r="DL29" s="1187"/>
      <c r="DM29" s="497"/>
      <c r="DN29" s="497"/>
      <c r="DO29" s="497"/>
      <c r="DP29" s="497"/>
      <c r="DQ29" s="497"/>
      <c r="DR29" s="497"/>
      <c r="DS29" s="497"/>
      <c r="DT29" s="497"/>
      <c r="DU29" s="497"/>
      <c r="DV29" s="497"/>
      <c r="DW29" s="497"/>
      <c r="DX29" s="497"/>
      <c r="DY29" s="497"/>
      <c r="DZ29" s="497"/>
      <c r="EA29" s="497"/>
      <c r="EB29" s="497"/>
      <c r="EC29" s="497"/>
      <c r="ED29" s="965"/>
      <c r="EE29" s="965"/>
      <c r="EF29" s="965"/>
      <c r="EG29" s="965"/>
      <c r="EH29" s="497"/>
      <c r="EI29" s="497"/>
      <c r="EJ29" s="497"/>
      <c r="EK29" s="497"/>
      <c r="EL29" s="497"/>
      <c r="EM29" s="497"/>
      <c r="EN29" s="497"/>
      <c r="EO29" s="497"/>
    </row>
    <row r="30" spans="1:145" ht="20.149999999999999" customHeight="1">
      <c r="A30" s="863">
        <v>24</v>
      </c>
      <c r="B30" s="1234" t="str">
        <f>IF('1'!$A$1=1,D30,F30)</f>
        <v>Ліван</v>
      </c>
      <c r="C30" s="1230"/>
      <c r="D30" s="781" t="s">
        <v>547</v>
      </c>
      <c r="E30" s="781"/>
      <c r="F30" s="781" t="s">
        <v>352</v>
      </c>
      <c r="G30" s="489">
        <v>1031.8507387499999</v>
      </c>
      <c r="H30" s="493">
        <v>1362.2245366399998</v>
      </c>
      <c r="I30" s="493">
        <v>1423.8553315899999</v>
      </c>
      <c r="J30" s="493">
        <v>373.71559832999998</v>
      </c>
      <c r="K30" s="493">
        <v>272.15291694999996</v>
      </c>
      <c r="L30" s="495">
        <v>299.47173444999999</v>
      </c>
      <c r="M30" s="495">
        <v>334.92979245999999</v>
      </c>
      <c r="N30" s="494">
        <v>426.95633908000002</v>
      </c>
      <c r="O30" s="495">
        <v>404.83953286999997</v>
      </c>
      <c r="P30" s="494">
        <v>372.12502982000001</v>
      </c>
      <c r="Q30" s="494">
        <v>323.97038984999995</v>
      </c>
      <c r="R30" s="494">
        <v>389.06662341000003</v>
      </c>
      <c r="S30" s="495">
        <v>225.83215636</v>
      </c>
      <c r="T30" s="495">
        <v>239.38966328999999</v>
      </c>
      <c r="U30" s="495">
        <v>412.07765387999996</v>
      </c>
      <c r="V30" s="495"/>
    </row>
    <row r="31" spans="1:145" ht="20.149999999999999" customHeight="1">
      <c r="A31" s="864">
        <v>25</v>
      </c>
      <c r="B31" s="1233" t="str">
        <f>IF('1'!$A$1=1,D31,F31)</f>
        <v>Греція</v>
      </c>
      <c r="C31" s="1140"/>
      <c r="D31" s="781" t="s">
        <v>560</v>
      </c>
      <c r="E31" s="491"/>
      <c r="F31" s="782" t="s">
        <v>232</v>
      </c>
      <c r="G31" s="489">
        <v>147.09918329999999</v>
      </c>
      <c r="H31" s="494">
        <v>249.67378804000001</v>
      </c>
      <c r="I31" s="494">
        <v>206.06503180000001</v>
      </c>
      <c r="J31" s="494">
        <v>222.18242993000001</v>
      </c>
      <c r="K31" s="494">
        <v>200.22182671000002</v>
      </c>
      <c r="L31" s="495">
        <v>152.81296657999999</v>
      </c>
      <c r="M31" s="495">
        <v>158.91310906000001</v>
      </c>
      <c r="N31" s="494">
        <v>194.59651197000002</v>
      </c>
      <c r="O31" s="495">
        <v>279.42535282</v>
      </c>
      <c r="P31" s="494">
        <v>273.10174971000004</v>
      </c>
      <c r="Q31" s="494">
        <v>177.52730542</v>
      </c>
      <c r="R31" s="494">
        <v>209.47745519</v>
      </c>
      <c r="S31" s="495">
        <v>181.80363444</v>
      </c>
      <c r="T31" s="495">
        <v>257.53906956000003</v>
      </c>
      <c r="U31" s="495">
        <v>407.87807843999997</v>
      </c>
      <c r="V31" s="495"/>
    </row>
    <row r="32" spans="1:145" ht="20.149999999999999" customHeight="1">
      <c r="A32" s="863">
        <v>26</v>
      </c>
      <c r="B32" s="1145" t="str">
        <f>IF('1'!$A$1=1,D32,F32)</f>
        <v>Саудівська Аравія</v>
      </c>
      <c r="C32" s="1230"/>
      <c r="D32" s="781" t="s">
        <v>555</v>
      </c>
      <c r="E32" s="781"/>
      <c r="F32" s="1068" t="s">
        <v>218</v>
      </c>
      <c r="G32" s="489">
        <v>642.60486513000001</v>
      </c>
      <c r="H32" s="493">
        <v>808</v>
      </c>
      <c r="I32" s="493">
        <v>925</v>
      </c>
      <c r="J32" s="493">
        <v>781</v>
      </c>
      <c r="K32" s="490">
        <v>1031</v>
      </c>
      <c r="L32" s="495">
        <v>760</v>
      </c>
      <c r="M32" s="495">
        <v>591</v>
      </c>
      <c r="N32" s="494">
        <v>517.23976659999994</v>
      </c>
      <c r="O32" s="495">
        <v>749.02252819</v>
      </c>
      <c r="P32" s="494">
        <v>744.34682730999998</v>
      </c>
      <c r="Q32" s="494">
        <v>718.98876185999995</v>
      </c>
      <c r="R32" s="494">
        <v>751.10243767999998</v>
      </c>
      <c r="S32" s="495">
        <v>439.14072104000002</v>
      </c>
      <c r="T32" s="495">
        <v>291.07254330000001</v>
      </c>
      <c r="U32" s="495">
        <v>368.25161496000004</v>
      </c>
      <c r="V32" s="495"/>
    </row>
    <row r="33" spans="1:145" ht="20.149999999999999" customHeight="1">
      <c r="A33" s="863">
        <v>27</v>
      </c>
      <c r="B33" s="1234" t="str">
        <f>IF('1'!$A$1=1,D33,F33)</f>
        <v>Туніс</v>
      </c>
      <c r="C33" s="1230"/>
      <c r="D33" s="781" t="s">
        <v>548</v>
      </c>
      <c r="E33" s="781"/>
      <c r="F33" s="781" t="s">
        <v>353</v>
      </c>
      <c r="G33" s="489">
        <v>231.04102021</v>
      </c>
      <c r="H33" s="493">
        <v>266.16065432000005</v>
      </c>
      <c r="I33" s="493">
        <v>315.23183212999999</v>
      </c>
      <c r="J33" s="493">
        <v>297.85782090999999</v>
      </c>
      <c r="K33" s="493">
        <v>326.97274103000001</v>
      </c>
      <c r="L33" s="495">
        <v>328.84873601000004</v>
      </c>
      <c r="M33" s="495">
        <v>234.81009229</v>
      </c>
      <c r="N33" s="494">
        <v>288.62569188999998</v>
      </c>
      <c r="O33" s="495">
        <v>391.86995236999996</v>
      </c>
      <c r="P33" s="494">
        <v>362.31069352000003</v>
      </c>
      <c r="Q33" s="494">
        <v>414.79125177999998</v>
      </c>
      <c r="R33" s="494">
        <v>406.30340527999999</v>
      </c>
      <c r="S33" s="495">
        <v>192.45627372999999</v>
      </c>
      <c r="T33" s="495">
        <v>149.92989662999997</v>
      </c>
      <c r="U33" s="495">
        <v>330.97961798999995</v>
      </c>
      <c r="V33" s="495"/>
    </row>
    <row r="34" spans="1:145" ht="18.649999999999999" customHeight="1">
      <c r="A34" s="863">
        <v>28</v>
      </c>
      <c r="B34" s="1234" t="str">
        <f>IF('1'!$A$1=1,D34,F34)</f>
        <v>Алжир</v>
      </c>
      <c r="D34" s="781" t="s">
        <v>594</v>
      </c>
      <c r="F34" s="781" t="s">
        <v>597</v>
      </c>
      <c r="G34" s="489">
        <v>159.34353117000001</v>
      </c>
      <c r="H34" s="490">
        <v>244.88352249999997</v>
      </c>
      <c r="I34" s="490">
        <v>291.01792592999999</v>
      </c>
      <c r="J34" s="490">
        <v>102.95801746999999</v>
      </c>
      <c r="K34" s="490">
        <v>208.12295267000002</v>
      </c>
      <c r="L34" s="495">
        <v>205.57405658000002</v>
      </c>
      <c r="M34" s="495">
        <v>236.79868746</v>
      </c>
      <c r="N34" s="495">
        <v>535.42574632999992</v>
      </c>
      <c r="O34" s="495">
        <v>389.14713883999997</v>
      </c>
      <c r="P34" s="495">
        <v>584.16093718000002</v>
      </c>
      <c r="Q34" s="495">
        <v>355.49199606000002</v>
      </c>
      <c r="R34" s="495">
        <v>451.06358742999998</v>
      </c>
      <c r="S34" s="495">
        <v>253.75569411000001</v>
      </c>
      <c r="T34" s="495">
        <v>33.988957739999996</v>
      </c>
      <c r="U34" s="495">
        <v>317.88530810999998</v>
      </c>
      <c r="V34" s="495"/>
    </row>
    <row r="35" spans="1:145" ht="20.149999999999999" customHeight="1">
      <c r="A35" s="863">
        <v>29</v>
      </c>
      <c r="B35" s="1235" t="str">
        <f>IF('1'!$A$1=1,D35,F35)</f>
        <v>Ірак</v>
      </c>
      <c r="C35" s="1230"/>
      <c r="D35" s="781" t="s">
        <v>557</v>
      </c>
      <c r="E35" s="781"/>
      <c r="F35" s="1068" t="s">
        <v>230</v>
      </c>
      <c r="G35" s="489">
        <v>345.01660017</v>
      </c>
      <c r="H35" s="493">
        <v>610</v>
      </c>
      <c r="I35" s="493">
        <v>872</v>
      </c>
      <c r="J35" s="493">
        <v>768</v>
      </c>
      <c r="K35" s="493">
        <v>710</v>
      </c>
      <c r="L35" s="495">
        <v>473</v>
      </c>
      <c r="M35" s="495">
        <v>374</v>
      </c>
      <c r="N35" s="494">
        <v>475.15272533000001</v>
      </c>
      <c r="O35" s="495">
        <v>642.73641222000003</v>
      </c>
      <c r="P35" s="494">
        <v>584.41218980000008</v>
      </c>
      <c r="Q35" s="494">
        <v>597.65635997000004</v>
      </c>
      <c r="R35" s="494">
        <v>694.18897128000003</v>
      </c>
      <c r="S35" s="459">
        <v>292.82714838999999</v>
      </c>
      <c r="T35" s="459">
        <v>193.75980583</v>
      </c>
      <c r="U35" s="495">
        <v>304.01617491000002</v>
      </c>
      <c r="V35" s="495"/>
    </row>
    <row r="36" spans="1:145" s="496" customFormat="1" ht="20.149999999999999" customHeight="1">
      <c r="A36" s="864">
        <v>30</v>
      </c>
      <c r="B36" s="1146" t="str">
        <f>IF('1'!$A$1=1,D36,F36)</f>
        <v>Казахстан</v>
      </c>
      <c r="C36" s="1231"/>
      <c r="D36" s="781" t="s">
        <v>545</v>
      </c>
      <c r="E36" s="782"/>
      <c r="F36" s="782" t="s">
        <v>217</v>
      </c>
      <c r="G36" s="489">
        <v>1295.7718337499998</v>
      </c>
      <c r="H36" s="494">
        <v>1845.7195644399999</v>
      </c>
      <c r="I36" s="494">
        <v>2443.4168145600001</v>
      </c>
      <c r="J36" s="494">
        <v>1729.74825278</v>
      </c>
      <c r="K36" s="494">
        <v>1055.7667537899999</v>
      </c>
      <c r="L36" s="495">
        <v>703.01548217000004</v>
      </c>
      <c r="M36" s="495">
        <v>385.15056450000003</v>
      </c>
      <c r="N36" s="494">
        <v>370.89209418000002</v>
      </c>
      <c r="O36" s="495">
        <v>375.47966996999997</v>
      </c>
      <c r="P36" s="494">
        <v>366.26513054999998</v>
      </c>
      <c r="Q36" s="494">
        <v>325.47459755</v>
      </c>
      <c r="R36" s="494">
        <v>436.62990511999999</v>
      </c>
      <c r="S36" s="495">
        <v>292.06876944999999</v>
      </c>
      <c r="T36" s="495">
        <v>265.12039554</v>
      </c>
      <c r="U36" s="495">
        <v>291.36887521</v>
      </c>
      <c r="V36" s="495"/>
      <c r="W36" s="1236"/>
      <c r="CB36" s="497"/>
      <c r="CC36" s="497"/>
      <c r="CD36" s="497"/>
      <c r="CE36" s="497"/>
      <c r="CF36" s="497"/>
      <c r="CG36" s="497"/>
      <c r="CH36" s="497"/>
      <c r="CI36" s="497"/>
      <c r="CJ36" s="497"/>
      <c r="CK36" s="497"/>
      <c r="CL36" s="497"/>
      <c r="CM36" s="497"/>
      <c r="CN36" s="497"/>
      <c r="CO36" s="497"/>
      <c r="CP36" s="497"/>
      <c r="CQ36" s="497"/>
      <c r="CR36" s="497"/>
      <c r="CS36" s="497"/>
      <c r="CT36" s="497"/>
      <c r="CU36" s="497"/>
      <c r="CV36" s="497"/>
      <c r="CW36" s="497"/>
      <c r="CX36" s="497"/>
      <c r="CY36" s="497"/>
      <c r="CZ36" s="497"/>
      <c r="DA36" s="497"/>
      <c r="DF36" s="497"/>
      <c r="DG36" s="497"/>
      <c r="DH36" s="497"/>
      <c r="DI36" s="965"/>
      <c r="DJ36" s="497"/>
      <c r="DK36" s="1187"/>
      <c r="DL36" s="1187"/>
      <c r="DM36" s="497"/>
      <c r="DN36" s="497"/>
      <c r="DO36" s="497"/>
      <c r="DP36" s="497"/>
      <c r="DQ36" s="497"/>
      <c r="DR36" s="497"/>
      <c r="DS36" s="497"/>
      <c r="DT36" s="497"/>
      <c r="DU36" s="497"/>
      <c r="DV36" s="497"/>
      <c r="DW36" s="497"/>
      <c r="DX36" s="497"/>
      <c r="DY36" s="497"/>
      <c r="DZ36" s="497"/>
      <c r="EA36" s="497"/>
      <c r="EB36" s="497"/>
      <c r="EC36" s="497"/>
      <c r="ED36" s="965"/>
      <c r="EE36" s="965"/>
      <c r="EF36" s="965"/>
      <c r="EG36" s="965"/>
      <c r="EH36" s="497"/>
      <c r="EI36" s="497"/>
      <c r="EJ36" s="497"/>
      <c r="EK36" s="497"/>
      <c r="EL36" s="497"/>
      <c r="EM36" s="497"/>
      <c r="EN36" s="497"/>
      <c r="EO36" s="497"/>
    </row>
    <row r="37" spans="1:145" s="496" customFormat="1" ht="20.149999999999999" customHeight="1">
      <c r="A37" s="864">
        <v>31</v>
      </c>
      <c r="B37" s="1145" t="str">
        <f>IF('1'!$A$1=1,D37,F37)</f>
        <v>Латвія</v>
      </c>
      <c r="C37" s="1231"/>
      <c r="D37" s="782" t="s">
        <v>546</v>
      </c>
      <c r="E37" s="782"/>
      <c r="F37" s="782" t="s">
        <v>351</v>
      </c>
      <c r="G37" s="489">
        <v>178.15762603000002</v>
      </c>
      <c r="H37" s="495">
        <v>218.19233528999999</v>
      </c>
      <c r="I37" s="495">
        <v>282.04206958000003</v>
      </c>
      <c r="J37" s="494">
        <v>160.56254322000001</v>
      </c>
      <c r="K37" s="494">
        <v>209.67938179000001</v>
      </c>
      <c r="L37" s="495">
        <v>134.93530177</v>
      </c>
      <c r="M37" s="495">
        <v>125</v>
      </c>
      <c r="N37" s="494">
        <v>202</v>
      </c>
      <c r="O37" s="459">
        <v>283</v>
      </c>
      <c r="P37" s="494">
        <v>280</v>
      </c>
      <c r="Q37" s="494">
        <v>222</v>
      </c>
      <c r="R37" s="494">
        <v>271.17329810000001</v>
      </c>
      <c r="S37" s="495">
        <v>277.96992360000002</v>
      </c>
      <c r="T37" s="495">
        <v>321.52382122999995</v>
      </c>
      <c r="U37" s="495">
        <v>290.74312033000001</v>
      </c>
      <c r="V37" s="495"/>
      <c r="W37" s="1236"/>
      <c r="CB37" s="497"/>
      <c r="CC37" s="497"/>
      <c r="CD37" s="497"/>
      <c r="CE37" s="497"/>
      <c r="CF37" s="497"/>
      <c r="CG37" s="497"/>
      <c r="CH37" s="497"/>
      <c r="CI37" s="497"/>
      <c r="CJ37" s="497"/>
      <c r="CK37" s="497"/>
      <c r="CL37" s="497"/>
      <c r="CM37" s="497"/>
      <c r="CN37" s="497"/>
      <c r="CO37" s="497"/>
      <c r="CP37" s="497"/>
      <c r="CQ37" s="497"/>
      <c r="CR37" s="497"/>
      <c r="CS37" s="497"/>
      <c r="CT37" s="497"/>
      <c r="CU37" s="497"/>
      <c r="CV37" s="497"/>
      <c r="CW37" s="497"/>
      <c r="CX37" s="497"/>
      <c r="CY37" s="497"/>
      <c r="CZ37" s="497"/>
      <c r="DA37" s="497"/>
      <c r="DF37" s="497"/>
      <c r="DG37" s="497"/>
      <c r="DH37" s="497"/>
      <c r="DI37" s="965"/>
      <c r="DJ37" s="497"/>
      <c r="DK37" s="1187"/>
      <c r="DL37" s="1187"/>
      <c r="DM37" s="497"/>
      <c r="DN37" s="497"/>
      <c r="DO37" s="497"/>
      <c r="DP37" s="497"/>
      <c r="DQ37" s="497"/>
      <c r="DR37" s="497"/>
      <c r="DS37" s="497"/>
      <c r="DT37" s="497"/>
      <c r="DU37" s="497"/>
      <c r="DV37" s="497"/>
      <c r="DW37" s="497"/>
      <c r="DX37" s="497"/>
      <c r="DY37" s="497"/>
      <c r="DZ37" s="497"/>
      <c r="EA37" s="497"/>
      <c r="EB37" s="497"/>
      <c r="EC37" s="497"/>
      <c r="ED37" s="965"/>
      <c r="EE37" s="965"/>
      <c r="EF37" s="965"/>
      <c r="EG37" s="965"/>
      <c r="EH37" s="497"/>
      <c r="EI37" s="497"/>
      <c r="EJ37" s="497"/>
      <c r="EK37" s="497"/>
      <c r="EL37" s="497"/>
      <c r="EM37" s="497"/>
      <c r="EN37" s="497"/>
      <c r="EO37" s="497"/>
    </row>
    <row r="38" spans="1:145" ht="18" customHeight="1">
      <c r="A38" s="864">
        <v>32</v>
      </c>
      <c r="B38" s="1145" t="str">
        <f>IF('1'!$A$1=1,D38,F38)</f>
        <v>Лівія</v>
      </c>
      <c r="D38" s="782" t="s">
        <v>602</v>
      </c>
      <c r="F38" s="782" t="s">
        <v>601</v>
      </c>
      <c r="G38" s="489">
        <v>201.45660989999999</v>
      </c>
      <c r="H38" s="490">
        <v>107.60445150000001</v>
      </c>
      <c r="I38" s="490">
        <v>296.12158092999999</v>
      </c>
      <c r="J38" s="490">
        <v>273.82608680999999</v>
      </c>
      <c r="K38" s="490">
        <v>219.06020561</v>
      </c>
      <c r="L38" s="495">
        <v>182.66023923</v>
      </c>
      <c r="M38" s="495">
        <v>247.17836346999999</v>
      </c>
      <c r="N38" s="495">
        <v>207.04946577999999</v>
      </c>
      <c r="O38" s="495">
        <v>325.66716058999998</v>
      </c>
      <c r="P38" s="495">
        <v>316.89120871</v>
      </c>
      <c r="Q38" s="495">
        <v>327.83530883000003</v>
      </c>
      <c r="R38" s="495">
        <v>467.95674801000001</v>
      </c>
      <c r="S38" s="495">
        <v>254.27555036000001</v>
      </c>
      <c r="T38" s="495">
        <v>106.93102002000001</v>
      </c>
      <c r="U38" s="495">
        <v>276.70132133999999</v>
      </c>
      <c r="V38" s="495"/>
    </row>
    <row r="39" spans="1:145" ht="20.149999999999999" customHeight="1">
      <c r="A39" s="863">
        <v>33</v>
      </c>
      <c r="B39" s="1234" t="str">
        <f>IF('1'!$A$1=1,D39,F39)</f>
        <v>Об'єднані Арабські Емірати</v>
      </c>
      <c r="C39" s="1230"/>
      <c r="D39" s="781" t="s">
        <v>44</v>
      </c>
      <c r="E39" s="781"/>
      <c r="F39" s="781" t="s">
        <v>233</v>
      </c>
      <c r="G39" s="489">
        <v>275.17124477999999</v>
      </c>
      <c r="H39" s="493">
        <v>389</v>
      </c>
      <c r="I39" s="493">
        <v>411</v>
      </c>
      <c r="J39" s="493">
        <v>443</v>
      </c>
      <c r="K39" s="493">
        <v>390</v>
      </c>
      <c r="L39" s="495">
        <v>301</v>
      </c>
      <c r="M39" s="495">
        <v>272</v>
      </c>
      <c r="N39" s="494">
        <v>383.51807223999998</v>
      </c>
      <c r="O39" s="495">
        <v>484.78380157000004</v>
      </c>
      <c r="P39" s="494">
        <v>521.37933424000005</v>
      </c>
      <c r="Q39" s="494">
        <v>436.69380815</v>
      </c>
      <c r="R39" s="494">
        <v>527.63012343000003</v>
      </c>
      <c r="S39" s="495">
        <v>204.20041234000001</v>
      </c>
      <c r="T39" s="495">
        <v>215.18655792000001</v>
      </c>
      <c r="U39" s="495">
        <v>266.67119818000003</v>
      </c>
      <c r="V39" s="495"/>
    </row>
    <row r="40" spans="1:145" ht="18.649999999999999" customHeight="1">
      <c r="A40" s="863">
        <v>34</v>
      </c>
      <c r="B40" s="1234" t="str">
        <f>IF('1'!$A$1=1,D40,F40)</f>
        <v>В'єтнам</v>
      </c>
      <c r="D40" s="781" t="s">
        <v>561</v>
      </c>
      <c r="F40" s="781" t="s">
        <v>335</v>
      </c>
      <c r="G40" s="489">
        <v>136.69905541</v>
      </c>
      <c r="H40" s="490">
        <v>109.33413672000002</v>
      </c>
      <c r="I40" s="490">
        <v>124.22152471999999</v>
      </c>
      <c r="J40" s="490">
        <v>184.57866939999997</v>
      </c>
      <c r="K40" s="490">
        <v>126.20081088000001</v>
      </c>
      <c r="L40" s="495">
        <v>86.956279809999984</v>
      </c>
      <c r="M40" s="495">
        <v>77.778535099999999</v>
      </c>
      <c r="N40" s="495">
        <v>96.794399290000001</v>
      </c>
      <c r="O40" s="495">
        <v>132.02300931000002</v>
      </c>
      <c r="P40" s="495">
        <v>95.457653570000005</v>
      </c>
      <c r="Q40" s="495">
        <v>184.27305162000002</v>
      </c>
      <c r="R40" s="495">
        <v>276.69515352999997</v>
      </c>
      <c r="S40" s="495">
        <v>102.58490936000001</v>
      </c>
      <c r="T40" s="495">
        <v>68.567656690000007</v>
      </c>
      <c r="U40" s="495">
        <v>263.51892301999999</v>
      </c>
      <c r="V40" s="495"/>
    </row>
    <row r="41" spans="1:145" ht="20.149999999999999" customHeight="1">
      <c r="A41" s="863">
        <v>35</v>
      </c>
      <c r="B41" s="1234" t="str">
        <f>IF('1'!$A$1=1,D41,F41)</f>
        <v>Грузія</v>
      </c>
      <c r="C41" s="1230"/>
      <c r="D41" s="781" t="s">
        <v>43</v>
      </c>
      <c r="E41" s="781"/>
      <c r="F41" s="781" t="s">
        <v>231</v>
      </c>
      <c r="G41" s="489">
        <v>525.93088191999993</v>
      </c>
      <c r="H41" s="493">
        <v>651</v>
      </c>
      <c r="I41" s="493">
        <v>535</v>
      </c>
      <c r="J41" s="493">
        <v>532</v>
      </c>
      <c r="K41" s="493">
        <v>489</v>
      </c>
      <c r="L41" s="495">
        <v>399</v>
      </c>
      <c r="M41" s="495">
        <v>390</v>
      </c>
      <c r="N41" s="494">
        <v>418.40538462000001</v>
      </c>
      <c r="O41" s="495">
        <v>478.80265483999995</v>
      </c>
      <c r="P41" s="494">
        <v>387.84400948000001</v>
      </c>
      <c r="Q41" s="494">
        <v>366.06327931999999</v>
      </c>
      <c r="R41" s="494">
        <v>435.63199493000002</v>
      </c>
      <c r="S41" s="495">
        <v>248.34985972999999</v>
      </c>
      <c r="T41" s="495">
        <v>236.56193552000002</v>
      </c>
      <c r="U41" s="495">
        <v>242.45932175999999</v>
      </c>
      <c r="V41" s="495"/>
    </row>
    <row r="42" spans="1:145" ht="20.149999999999999" customHeight="1">
      <c r="A42" s="865"/>
      <c r="B42" s="1149" t="str">
        <f>IF('1'!$A$1=1,D42,F42)</f>
        <v>російська федерація</v>
      </c>
      <c r="C42" s="1232"/>
      <c r="D42" s="854" t="s">
        <v>526</v>
      </c>
      <c r="E42" s="854"/>
      <c r="F42" s="854" t="s">
        <v>525</v>
      </c>
      <c r="G42" s="908">
        <v>11760.08561934</v>
      </c>
      <c r="H42" s="667">
        <v>16261.674719319999</v>
      </c>
      <c r="I42" s="667">
        <v>15686.05126511</v>
      </c>
      <c r="J42" s="667">
        <v>13482.99558658</v>
      </c>
      <c r="K42" s="667">
        <v>8695.5614361600001</v>
      </c>
      <c r="L42" s="1110">
        <v>4200.1883064399999</v>
      </c>
      <c r="M42" s="1110">
        <v>3068.9438702699999</v>
      </c>
      <c r="N42" s="1110">
        <v>3377.2992011199995</v>
      </c>
      <c r="O42" s="1110">
        <v>3044.8068263099999</v>
      </c>
      <c r="P42" s="1110">
        <v>2642.0700746599996</v>
      </c>
      <c r="Q42" s="1110">
        <v>2206.0485463</v>
      </c>
      <c r="R42" s="1110">
        <v>2727.6089097399999</v>
      </c>
      <c r="S42" s="1106">
        <v>336.49130618999999</v>
      </c>
      <c r="T42" s="1106">
        <v>0</v>
      </c>
      <c r="U42" s="1110">
        <v>21</v>
      </c>
      <c r="V42" s="495"/>
    </row>
    <row r="43" spans="1:145" ht="12.65" customHeight="1">
      <c r="CI43" s="475" t="s">
        <v>317</v>
      </c>
      <c r="CJ43" s="475" t="s">
        <v>318</v>
      </c>
    </row>
    <row r="44" spans="1:145">
      <c r="A44" s="473" t="str">
        <f>IF('1'!$A$1=1,C44,E44)</f>
        <v xml:space="preserve">*Дані Державної служби статистики України </v>
      </c>
      <c r="B44" s="500"/>
      <c r="C44" s="501" t="s">
        <v>175</v>
      </c>
      <c r="D44" s="502"/>
      <c r="E44" s="174" t="s">
        <v>156</v>
      </c>
      <c r="F44" s="503"/>
      <c r="G44" s="503"/>
      <c r="H44" s="89"/>
      <c r="I44" s="432"/>
      <c r="J44" s="432"/>
      <c r="K44" s="433"/>
      <c r="L44" s="96"/>
      <c r="N44" s="432"/>
    </row>
    <row r="45" spans="1:145" ht="13">
      <c r="A45" s="718" t="str">
        <f>IF('1'!$A$1=1,C45,F45)</f>
        <v>Примітки:</v>
      </c>
      <c r="B45" s="433"/>
      <c r="C45" s="87" t="s">
        <v>311</v>
      </c>
      <c r="D45" s="498"/>
      <c r="E45" s="87"/>
      <c r="F45" s="499" t="s">
        <v>312</v>
      </c>
      <c r="G45" s="499"/>
      <c r="H45" s="432"/>
      <c r="I45" s="432"/>
      <c r="J45" s="432"/>
      <c r="K45" s="433"/>
      <c r="L45" s="96"/>
      <c r="N45" s="432"/>
    </row>
    <row r="46" spans="1:145" ht="16.75" customHeight="1">
      <c r="A46" s="906" t="str">
        <f>IF('1'!$A$1=1,C46,F46)</f>
        <v xml:space="preserve"> З 2014 року дані подаються без урахування тимчасово окупованої російською федерацією території України.</v>
      </c>
      <c r="B46" s="386"/>
      <c r="C46" s="94" t="s">
        <v>519</v>
      </c>
      <c r="D46" s="504"/>
      <c r="F46" s="94" t="s">
        <v>620</v>
      </c>
      <c r="G46" s="503"/>
      <c r="H46" s="89"/>
      <c r="I46" s="89"/>
      <c r="J46" s="89"/>
      <c r="K46" s="386"/>
      <c r="N46" s="89"/>
    </row>
    <row r="47" spans="1:145" ht="16.25" customHeight="1">
      <c r="A47" s="891" t="str">
        <f>IF('1'!$A$1=1,C47,F47)</f>
        <v xml:space="preserve"> Дані за 2024 рік було скориговано у зв'язку з уточненням звітної інформації.</v>
      </c>
      <c r="C47" s="891" t="s">
        <v>618</v>
      </c>
      <c r="F47" s="94" t="s">
        <v>619</v>
      </c>
    </row>
  </sheetData>
  <hyperlinks>
    <hyperlink ref="A1" location="'1'!A1" display="до змісту"/>
  </hyperlinks>
  <printOptions horizontalCentered="1" verticalCentered="1"/>
  <pageMargins left="0.31496062992125984" right="0.27559055118110237" top="0.47244094488188981" bottom="0.27559055118110237" header="0.31496062992125984" footer="0.11811023622047245"/>
  <pageSetup paperSize="9" scale="6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W48"/>
  <sheetViews>
    <sheetView zoomScale="63" zoomScaleNormal="63" workbookViewId="0">
      <selection activeCell="Q8" sqref="Q8"/>
    </sheetView>
  </sheetViews>
  <sheetFormatPr defaultColWidth="8" defaultRowHeight="12.5" outlineLevelCol="2"/>
  <cols>
    <col min="1" max="1" width="7.36328125" style="491" customWidth="1"/>
    <col min="2" max="2" width="33.6328125" style="473" customWidth="1"/>
    <col min="3" max="3" width="7" style="473" hidden="1" customWidth="1" outlineLevel="2"/>
    <col min="4" max="4" width="22" style="473" hidden="1" customWidth="1" outlineLevel="2"/>
    <col min="5" max="5" width="7.6328125" style="473" hidden="1" customWidth="1" outlineLevel="2"/>
    <col min="6" max="6" width="22" style="473" hidden="1" customWidth="1" outlineLevel="2"/>
    <col min="7" max="7" width="9.6328125" style="473" hidden="1" customWidth="1" outlineLevel="1" collapsed="1"/>
    <col min="8" max="8" width="9.6328125" style="473" hidden="1" customWidth="1" outlineLevel="1"/>
    <col min="9" max="9" width="9.6328125" style="473" hidden="1" customWidth="1" outlineLevel="1" collapsed="1"/>
    <col min="10" max="10" width="9.54296875" style="473" hidden="1" customWidth="1" outlineLevel="1"/>
    <col min="11" max="11" width="9.6328125" style="473" hidden="1" customWidth="1" outlineLevel="1"/>
    <col min="12" max="13" width="9.81640625" style="473" customWidth="1" collapsed="1"/>
    <col min="14" max="21" width="9.81640625" style="473" customWidth="1"/>
    <col min="22" max="22" width="10.6328125" style="491" customWidth="1"/>
    <col min="23" max="96" width="10.6328125" style="473" customWidth="1"/>
    <col min="97" max="114" width="10.6328125" style="475" customWidth="1"/>
    <col min="115" max="117" width="14.36328125" style="497" customWidth="1"/>
    <col min="118" max="121" width="14.36328125" style="475" customWidth="1"/>
    <col min="122" max="122" width="18.54296875" style="475" customWidth="1"/>
    <col min="123" max="123" width="23.453125" style="475" customWidth="1"/>
    <col min="124" max="133" width="14.36328125" style="475" customWidth="1"/>
    <col min="134" max="134" width="14.54296875" style="475" customWidth="1"/>
    <col min="135" max="150" width="8" style="475"/>
    <col min="151" max="151" width="8" style="475" customWidth="1"/>
    <col min="152" max="179" width="8" style="475"/>
    <col min="180" max="16384" width="8" style="473"/>
  </cols>
  <sheetData>
    <row r="1" spans="1:179" ht="13">
      <c r="A1" s="104" t="str">
        <f>IF('1'!$A$1=1,"до змісту","to title")</f>
        <v>до змісту</v>
      </c>
      <c r="B1" s="104"/>
      <c r="O1" s="474"/>
      <c r="P1" s="474"/>
      <c r="Q1" s="474"/>
      <c r="R1" s="474"/>
      <c r="S1" s="474"/>
      <c r="T1" s="474"/>
      <c r="W1" s="668"/>
    </row>
    <row r="2" spans="1:179" s="477" customFormat="1" ht="13">
      <c r="A2" s="513" t="str">
        <f>IF('1'!$A$1=1,EK2,EQ2)</f>
        <v>1.11 Динаміка імпорту товарів у розрізі країн світу*</v>
      </c>
      <c r="B2" s="513"/>
      <c r="C2" s="513"/>
      <c r="D2" s="513"/>
      <c r="E2" s="513"/>
      <c r="F2" s="513"/>
      <c r="G2" s="513"/>
      <c r="H2" s="513"/>
      <c r="I2" s="513"/>
      <c r="J2" s="513"/>
      <c r="K2" s="513"/>
      <c r="L2" s="513"/>
      <c r="M2" s="513"/>
      <c r="N2" s="513"/>
      <c r="O2" s="513"/>
      <c r="P2" s="513"/>
      <c r="Q2" s="513"/>
      <c r="R2" s="513"/>
      <c r="S2" s="513"/>
      <c r="T2" s="513"/>
      <c r="V2" s="679"/>
      <c r="CS2" s="478"/>
      <c r="CT2" s="478"/>
      <c r="CU2" s="478"/>
      <c r="CV2" s="478"/>
      <c r="CW2" s="478"/>
      <c r="CX2" s="478"/>
      <c r="CY2" s="478"/>
      <c r="CZ2" s="478"/>
      <c r="DA2" s="478"/>
      <c r="DB2" s="478"/>
      <c r="DC2" s="478"/>
      <c r="DD2" s="478"/>
      <c r="DE2" s="478"/>
      <c r="DF2" s="478"/>
      <c r="DG2" s="478"/>
      <c r="DH2" s="478"/>
      <c r="DI2" s="478"/>
      <c r="DJ2" s="478"/>
      <c r="DK2" s="514"/>
      <c r="DL2" s="514"/>
      <c r="DM2" s="514"/>
      <c r="DN2" s="478"/>
      <c r="DO2" s="478"/>
      <c r="DP2" s="478"/>
      <c r="DQ2" s="478"/>
      <c r="DR2" s="478"/>
      <c r="DS2" s="478"/>
      <c r="DT2" s="478"/>
      <c r="DU2" s="478"/>
      <c r="DV2" s="478"/>
      <c r="DW2" s="478"/>
      <c r="DX2" s="478"/>
      <c r="DY2" s="478"/>
      <c r="DZ2" s="478"/>
      <c r="EA2" s="478"/>
      <c r="EB2" s="478"/>
      <c r="EC2" s="478"/>
      <c r="ED2" s="478"/>
      <c r="EE2" s="478"/>
      <c r="EF2" s="478"/>
      <c r="EG2" s="478"/>
      <c r="EH2" s="478"/>
      <c r="EI2" s="478"/>
      <c r="EJ2" s="478"/>
      <c r="EK2" s="1185" t="s">
        <v>460</v>
      </c>
      <c r="EL2" s="478"/>
      <c r="EM2" s="478"/>
      <c r="EN2" s="478"/>
      <c r="EO2" s="478"/>
      <c r="EP2" s="478"/>
      <c r="EQ2" s="479" t="s">
        <v>461</v>
      </c>
      <c r="ER2" s="479"/>
      <c r="ES2" s="479"/>
      <c r="ET2" s="479"/>
      <c r="EU2" s="479"/>
      <c r="EV2" s="480"/>
      <c r="EW2" s="480"/>
      <c r="EX2" s="480"/>
      <c r="EY2" s="478"/>
      <c r="EZ2" s="478"/>
      <c r="FA2" s="478"/>
      <c r="FB2" s="478"/>
      <c r="FC2" s="478"/>
      <c r="FD2" s="478"/>
      <c r="FE2" s="478"/>
      <c r="FF2" s="478"/>
      <c r="FG2" s="478"/>
      <c r="FH2" s="478"/>
      <c r="FI2" s="478"/>
      <c r="FJ2" s="478"/>
      <c r="FK2" s="478"/>
      <c r="FL2" s="478"/>
      <c r="FM2" s="478"/>
      <c r="FN2" s="478"/>
      <c r="FO2" s="478"/>
      <c r="FP2" s="478"/>
      <c r="FQ2" s="478"/>
      <c r="FR2" s="478"/>
      <c r="FS2" s="478"/>
      <c r="FT2" s="478"/>
      <c r="FU2" s="478"/>
      <c r="FV2" s="478"/>
      <c r="FW2" s="478"/>
    </row>
    <row r="3" spans="1:179" ht="17.25" customHeight="1">
      <c r="A3" s="693" t="str">
        <f>IF('1'!$A$1=1,EK3,EQ3)</f>
        <v xml:space="preserve">(відповідно до КПБ6) </v>
      </c>
      <c r="B3" s="513"/>
      <c r="C3" s="694"/>
      <c r="D3" s="694"/>
      <c r="E3" s="491"/>
      <c r="F3" s="491"/>
      <c r="G3" s="491"/>
      <c r="H3" s="491"/>
      <c r="I3" s="491"/>
      <c r="J3" s="491"/>
      <c r="K3" s="491"/>
      <c r="L3" s="679"/>
      <c r="M3" s="491"/>
      <c r="N3" s="491"/>
      <c r="O3" s="695"/>
      <c r="P3" s="695"/>
      <c r="Q3" s="695"/>
      <c r="R3" s="695"/>
      <c r="S3" s="695"/>
      <c r="T3" s="695"/>
      <c r="EK3" s="267" t="s">
        <v>0</v>
      </c>
      <c r="EL3" s="480"/>
      <c r="EM3" s="480"/>
      <c r="EN3" s="480"/>
      <c r="EQ3" s="34" t="s">
        <v>130</v>
      </c>
      <c r="ER3" s="34"/>
      <c r="ES3" s="34"/>
      <c r="ET3" s="34"/>
      <c r="EU3" s="34"/>
      <c r="EV3" s="391"/>
      <c r="EW3" s="480"/>
      <c r="EX3" s="480"/>
    </row>
    <row r="4" spans="1:179" ht="17.25" customHeight="1">
      <c r="A4" s="506" t="str">
        <f>IF('1'!$A$1=1,EK4,EQ4)</f>
        <v>Млн дол. США</v>
      </c>
      <c r="B4" s="491"/>
      <c r="C4" s="491"/>
      <c r="D4" s="491"/>
      <c r="E4" s="491"/>
      <c r="F4" s="491"/>
      <c r="G4" s="491"/>
      <c r="H4" s="491"/>
      <c r="I4" s="491"/>
      <c r="J4" s="491"/>
      <c r="K4" s="491"/>
      <c r="L4" s="491"/>
      <c r="M4" s="491"/>
      <c r="N4" s="491"/>
      <c r="O4" s="491"/>
      <c r="P4" s="491"/>
      <c r="Q4" s="491"/>
      <c r="R4" s="491"/>
      <c r="S4" s="491"/>
      <c r="T4" s="491"/>
      <c r="EK4" s="1044" t="s">
        <v>273</v>
      </c>
      <c r="EQ4" s="34" t="s">
        <v>167</v>
      </c>
      <c r="ER4" s="34"/>
      <c r="ES4" s="34"/>
      <c r="ET4" s="34"/>
      <c r="EU4" s="34"/>
      <c r="EV4" s="480"/>
      <c r="EW4" s="1188"/>
      <c r="EX4" s="1188"/>
      <c r="FF4" s="1189" t="s">
        <v>269</v>
      </c>
      <c r="FG4" s="1189" t="s">
        <v>270</v>
      </c>
      <c r="FH4" s="497"/>
    </row>
    <row r="5" spans="1:179" ht="48" customHeight="1">
      <c r="A5" s="508" t="str">
        <f>IF('1'!$A$1=1,C5,E5)</f>
        <v>№</v>
      </c>
      <c r="B5" s="484" t="str">
        <f>IF('1'!$A$1=1,D5,F5)</f>
        <v>Країни</v>
      </c>
      <c r="C5" s="1107" t="s">
        <v>86</v>
      </c>
      <c r="D5" s="673" t="s">
        <v>38</v>
      </c>
      <c r="E5" s="674" t="s">
        <v>200</v>
      </c>
      <c r="F5" s="673" t="s">
        <v>201</v>
      </c>
      <c r="G5" s="486">
        <v>2010</v>
      </c>
      <c r="H5" s="486">
        <v>2011</v>
      </c>
      <c r="I5" s="486">
        <v>2012</v>
      </c>
      <c r="J5" s="486">
        <v>2013</v>
      </c>
      <c r="K5" s="486">
        <v>2014</v>
      </c>
      <c r="L5" s="486">
        <v>2015</v>
      </c>
      <c r="M5" s="486">
        <v>2016</v>
      </c>
      <c r="N5" s="902">
        <v>2017</v>
      </c>
      <c r="O5" s="902">
        <v>2018</v>
      </c>
      <c r="P5" s="902">
        <v>2019</v>
      </c>
      <c r="Q5" s="902">
        <v>2020</v>
      </c>
      <c r="R5" s="902">
        <v>2021</v>
      </c>
      <c r="S5" s="902">
        <v>2022</v>
      </c>
      <c r="T5" s="902">
        <v>2023</v>
      </c>
      <c r="U5" s="1237">
        <v>2024</v>
      </c>
      <c r="V5" s="507"/>
      <c r="W5" s="507"/>
      <c r="X5" s="507"/>
      <c r="Y5" s="507"/>
      <c r="Z5" s="507"/>
      <c r="AA5" s="507"/>
      <c r="AB5" s="507"/>
      <c r="AC5" s="507"/>
      <c r="AD5" s="507"/>
      <c r="AE5" s="507"/>
      <c r="AF5" s="507"/>
      <c r="AG5" s="507"/>
      <c r="AH5" s="507"/>
      <c r="AI5" s="507"/>
      <c r="AJ5" s="507"/>
      <c r="AK5" s="507"/>
      <c r="AL5" s="507"/>
      <c r="AM5" s="507"/>
      <c r="AN5" s="507"/>
      <c r="AO5" s="507"/>
      <c r="AP5" s="507"/>
      <c r="AQ5" s="507"/>
      <c r="AR5" s="507"/>
      <c r="AS5" s="507"/>
      <c r="AT5" s="507"/>
      <c r="AU5" s="507"/>
      <c r="AV5" s="507"/>
      <c r="AW5" s="507"/>
      <c r="AX5" s="507"/>
      <c r="AY5" s="507"/>
      <c r="AZ5" s="507"/>
      <c r="BA5" s="507"/>
      <c r="BB5" s="507"/>
      <c r="BC5" s="507"/>
      <c r="BD5" s="507"/>
      <c r="BE5" s="507"/>
      <c r="BF5" s="507"/>
      <c r="BG5" s="507"/>
      <c r="BH5" s="507"/>
      <c r="BI5" s="507"/>
      <c r="BJ5" s="507"/>
      <c r="BK5" s="507"/>
      <c r="BL5" s="507"/>
      <c r="BM5" s="507"/>
      <c r="BN5" s="507"/>
      <c r="BO5" s="507"/>
      <c r="BP5" s="507"/>
      <c r="BQ5" s="507"/>
      <c r="BR5" s="507"/>
      <c r="BS5" s="507"/>
      <c r="BT5" s="507"/>
      <c r="BU5" s="507"/>
      <c r="BV5" s="507"/>
      <c r="BW5" s="507"/>
      <c r="BX5" s="507"/>
      <c r="BY5" s="507"/>
      <c r="BZ5" s="507"/>
      <c r="CA5" s="507"/>
      <c r="CB5" s="507"/>
      <c r="CC5" s="507"/>
      <c r="CD5" s="507"/>
      <c r="CE5" s="507"/>
      <c r="CF5" s="507"/>
      <c r="CG5" s="507"/>
      <c r="CH5" s="507"/>
      <c r="CI5" s="507"/>
      <c r="CJ5" s="507"/>
      <c r="CK5" s="507"/>
      <c r="CL5" s="507"/>
      <c r="CM5" s="507"/>
      <c r="CN5" s="507"/>
      <c r="CO5" s="507"/>
      <c r="CP5" s="507"/>
      <c r="CQ5" s="507"/>
      <c r="CR5" s="507"/>
      <c r="CS5" s="485"/>
      <c r="CT5" s="485"/>
      <c r="CU5" s="485"/>
      <c r="CV5" s="485"/>
      <c r="CW5" s="485"/>
      <c r="CX5" s="485"/>
      <c r="CY5" s="485"/>
      <c r="CZ5" s="485"/>
      <c r="DA5" s="485"/>
      <c r="DB5" s="485"/>
      <c r="DC5" s="485"/>
      <c r="DD5" s="485"/>
      <c r="DE5" s="485"/>
      <c r="DF5" s="485" t="s">
        <v>45</v>
      </c>
      <c r="DG5" s="1186" t="s">
        <v>192</v>
      </c>
      <c r="DH5" s="485"/>
      <c r="DI5" s="485"/>
      <c r="DJ5" s="485"/>
      <c r="DR5" s="485" t="s">
        <v>45</v>
      </c>
      <c r="DS5" s="1186" t="s">
        <v>192</v>
      </c>
    </row>
    <row r="6" spans="1:179" ht="22.5" customHeight="1">
      <c r="A6" s="508"/>
      <c r="B6" s="1144" t="str">
        <f>IF('1'!$A$1=1,D6,F6)</f>
        <v>УСЬОГО</v>
      </c>
      <c r="C6" s="1138"/>
      <c r="D6" s="673" t="s">
        <v>16</v>
      </c>
      <c r="E6" s="666"/>
      <c r="F6" s="1229" t="s">
        <v>142</v>
      </c>
      <c r="G6" s="487">
        <v>57538.406733410004</v>
      </c>
      <c r="H6" s="1108">
        <v>77822</v>
      </c>
      <c r="I6" s="488">
        <v>81256</v>
      </c>
      <c r="J6" s="1108">
        <v>73198</v>
      </c>
      <c r="K6" s="488">
        <v>51211</v>
      </c>
      <c r="L6" s="903">
        <v>35087</v>
      </c>
      <c r="M6" s="903">
        <v>36714</v>
      </c>
      <c r="N6" s="903">
        <v>46607.423319009999</v>
      </c>
      <c r="O6" s="903">
        <v>53924.398465760001</v>
      </c>
      <c r="P6" s="903">
        <v>57646.316507060001</v>
      </c>
      <c r="Q6" s="903">
        <v>51438.042419159989</v>
      </c>
      <c r="R6" s="903">
        <v>69222.500163800025</v>
      </c>
      <c r="S6" s="903">
        <v>52890.573338469992</v>
      </c>
      <c r="T6" s="903">
        <v>61649.249990289965</v>
      </c>
      <c r="U6" s="903">
        <v>68429.334444719978</v>
      </c>
      <c r="V6" s="509"/>
      <c r="W6" s="509"/>
      <c r="X6" s="509"/>
      <c r="Y6" s="509"/>
      <c r="Z6" s="509"/>
      <c r="AA6" s="509"/>
      <c r="AB6" s="509"/>
      <c r="AC6" s="509"/>
      <c r="AD6" s="509"/>
      <c r="AE6" s="509"/>
      <c r="AF6" s="509"/>
      <c r="AG6" s="509"/>
      <c r="AH6" s="509"/>
      <c r="AI6" s="509"/>
      <c r="AJ6" s="509"/>
      <c r="AK6" s="509"/>
      <c r="AL6" s="509"/>
      <c r="AM6" s="509"/>
      <c r="AN6" s="509"/>
      <c r="AO6" s="509"/>
      <c r="AP6" s="509"/>
      <c r="AQ6" s="509"/>
      <c r="AR6" s="509"/>
      <c r="AS6" s="509"/>
      <c r="AT6" s="509"/>
      <c r="AU6" s="509"/>
      <c r="AV6" s="509"/>
      <c r="AW6" s="509"/>
      <c r="AX6" s="509"/>
      <c r="AY6" s="509"/>
      <c r="AZ6" s="509"/>
      <c r="BA6" s="509"/>
      <c r="BB6" s="509"/>
      <c r="BC6" s="509"/>
      <c r="BD6" s="509"/>
      <c r="BE6" s="509"/>
      <c r="BF6" s="509"/>
      <c r="BG6" s="509"/>
      <c r="BH6" s="509"/>
      <c r="BI6" s="509"/>
      <c r="BJ6" s="509"/>
      <c r="BK6" s="509"/>
      <c r="BL6" s="509"/>
      <c r="BM6" s="509"/>
      <c r="BN6" s="509"/>
      <c r="BO6" s="509"/>
      <c r="BP6" s="509"/>
      <c r="BQ6" s="509"/>
      <c r="BR6" s="509"/>
      <c r="BS6" s="509"/>
      <c r="BT6" s="509"/>
      <c r="BU6" s="509"/>
      <c r="BV6" s="509"/>
      <c r="BW6" s="509"/>
      <c r="BX6" s="509"/>
      <c r="BY6" s="509"/>
      <c r="BZ6" s="509"/>
      <c r="CA6" s="509"/>
      <c r="CB6" s="509"/>
      <c r="CC6" s="509"/>
      <c r="CD6" s="509"/>
      <c r="CE6" s="509"/>
      <c r="CF6" s="509"/>
      <c r="CG6" s="509"/>
      <c r="CH6" s="509"/>
      <c r="CI6" s="509"/>
      <c r="CJ6" s="509"/>
      <c r="CK6" s="509"/>
      <c r="CL6" s="509"/>
      <c r="CM6" s="509"/>
      <c r="CN6" s="509"/>
      <c r="CO6" s="509"/>
      <c r="CP6" s="509"/>
      <c r="CQ6" s="509"/>
      <c r="CR6" s="509"/>
      <c r="CS6" s="904"/>
      <c r="CT6" s="904"/>
      <c r="CU6" s="904"/>
      <c r="CV6" s="904"/>
      <c r="CW6" s="904"/>
      <c r="CX6" s="904"/>
      <c r="CY6" s="904"/>
      <c r="CZ6" s="904"/>
      <c r="DA6" s="904"/>
      <c r="DB6" s="904"/>
      <c r="DC6" s="904"/>
      <c r="DD6" s="904"/>
      <c r="DE6" s="904"/>
      <c r="DF6" s="904"/>
      <c r="DG6" s="904"/>
      <c r="DH6" s="904"/>
      <c r="DI6" s="904"/>
      <c r="DJ6" s="904"/>
    </row>
    <row r="7" spans="1:179" ht="20.149999999999999" customHeight="1">
      <c r="A7" s="863">
        <v>1</v>
      </c>
      <c r="B7" s="1145" t="str">
        <f>IF('1'!$A$1=1,D7,F7)</f>
        <v>Китай</v>
      </c>
      <c r="C7" s="1139"/>
      <c r="D7" s="492" t="s">
        <v>535</v>
      </c>
      <c r="E7" s="492"/>
      <c r="F7" s="1240" t="s">
        <v>207</v>
      </c>
      <c r="G7" s="489">
        <v>4664.8537157999999</v>
      </c>
      <c r="H7" s="490">
        <v>6180</v>
      </c>
      <c r="I7" s="490">
        <v>7640</v>
      </c>
      <c r="J7" s="490">
        <v>7406</v>
      </c>
      <c r="K7" s="490">
        <v>5174</v>
      </c>
      <c r="L7" s="490">
        <v>3604</v>
      </c>
      <c r="M7" s="490">
        <v>4490</v>
      </c>
      <c r="N7" s="490">
        <v>5402.0327506900003</v>
      </c>
      <c r="O7" s="490">
        <v>7296.7786254299999</v>
      </c>
      <c r="P7" s="490">
        <v>8908.0628257199987</v>
      </c>
      <c r="Q7" s="490">
        <v>7992.4488941099999</v>
      </c>
      <c r="R7" s="490">
        <v>10476.32571214</v>
      </c>
      <c r="S7" s="490">
        <v>8257.7854980800003</v>
      </c>
      <c r="T7" s="490">
        <v>10132.77237024</v>
      </c>
      <c r="U7" s="490">
        <v>14002.60743991</v>
      </c>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c r="AV7" s="509"/>
      <c r="AW7" s="509"/>
      <c r="AX7" s="509"/>
      <c r="AY7" s="509"/>
      <c r="AZ7" s="509"/>
      <c r="BA7" s="509"/>
      <c r="BB7" s="509"/>
      <c r="BC7" s="509"/>
      <c r="BD7" s="509"/>
      <c r="BE7" s="509"/>
      <c r="BF7" s="509"/>
      <c r="BG7" s="509"/>
      <c r="BH7" s="509"/>
      <c r="BI7" s="509"/>
      <c r="BJ7" s="509"/>
      <c r="BK7" s="509"/>
      <c r="BL7" s="509"/>
      <c r="BM7" s="509"/>
      <c r="BN7" s="509"/>
      <c r="BO7" s="509"/>
      <c r="BP7" s="509"/>
      <c r="BQ7" s="509"/>
      <c r="BR7" s="509"/>
      <c r="BS7" s="509"/>
      <c r="BT7" s="509"/>
      <c r="BU7" s="509"/>
      <c r="BV7" s="509"/>
      <c r="BW7" s="509"/>
      <c r="BX7" s="509"/>
      <c r="BY7" s="509"/>
      <c r="BZ7" s="509"/>
      <c r="CA7" s="509"/>
      <c r="CB7" s="509"/>
      <c r="CC7" s="509"/>
      <c r="CD7" s="509"/>
      <c r="CE7" s="509"/>
      <c r="CF7" s="509"/>
      <c r="CG7" s="509"/>
      <c r="CH7" s="509"/>
      <c r="CI7" s="509"/>
      <c r="CJ7" s="509"/>
      <c r="CK7" s="509"/>
      <c r="CL7" s="509"/>
      <c r="CM7" s="509"/>
      <c r="CN7" s="509"/>
      <c r="CO7" s="509"/>
      <c r="CP7" s="509"/>
      <c r="CQ7" s="509"/>
      <c r="CR7" s="509"/>
      <c r="CS7" s="904"/>
      <c r="CT7" s="904"/>
      <c r="CU7" s="904"/>
      <c r="CV7" s="904"/>
      <c r="CW7" s="904"/>
      <c r="CX7" s="904"/>
      <c r="CY7" s="904"/>
      <c r="CZ7" s="904"/>
      <c r="DA7" s="904"/>
      <c r="DB7" s="904"/>
      <c r="DC7" s="904"/>
      <c r="DD7" s="904"/>
      <c r="DE7" s="904"/>
      <c r="DF7" s="904"/>
      <c r="DG7" s="904"/>
      <c r="DH7" s="904"/>
      <c r="DI7" s="904"/>
      <c r="DJ7" s="904"/>
      <c r="DR7" s="476"/>
      <c r="DS7" s="476"/>
      <c r="EM7" s="485" t="s">
        <v>45</v>
      </c>
      <c r="EN7" s="1186" t="s">
        <v>192</v>
      </c>
    </row>
    <row r="8" spans="1:179" ht="20.149999999999999" customHeight="1">
      <c r="A8" s="863">
        <v>2</v>
      </c>
      <c r="B8" s="1145" t="str">
        <f>IF('1'!$A$1=1,D8,F8)</f>
        <v>Польща</v>
      </c>
      <c r="C8" s="1139"/>
      <c r="D8" s="492" t="s">
        <v>550</v>
      </c>
      <c r="E8" s="492"/>
      <c r="F8" s="1240" t="s">
        <v>210</v>
      </c>
      <c r="G8" s="489">
        <v>2645.0945254899998</v>
      </c>
      <c r="H8" s="490">
        <v>2973</v>
      </c>
      <c r="I8" s="490">
        <v>3364</v>
      </c>
      <c r="J8" s="490">
        <v>3785</v>
      </c>
      <c r="K8" s="490">
        <v>2715</v>
      </c>
      <c r="L8" s="490">
        <v>2020</v>
      </c>
      <c r="M8" s="490">
        <v>2349</v>
      </c>
      <c r="N8" s="490">
        <v>3009.1903013900001</v>
      </c>
      <c r="O8" s="490">
        <v>3191.2435783400001</v>
      </c>
      <c r="P8" s="490">
        <v>3724.9639258699999</v>
      </c>
      <c r="Q8" s="490">
        <v>3814.64586998</v>
      </c>
      <c r="R8" s="490">
        <v>4622.1652845899998</v>
      </c>
      <c r="S8" s="490">
        <v>5230.4099192599997</v>
      </c>
      <c r="T8" s="490">
        <v>6346.7765484399997</v>
      </c>
      <c r="U8" s="490">
        <v>6763.7377964500001</v>
      </c>
      <c r="V8" s="509"/>
      <c r="W8" s="509"/>
      <c r="X8" s="509"/>
      <c r="Y8" s="509"/>
      <c r="Z8" s="509"/>
      <c r="AA8" s="509"/>
      <c r="AB8" s="509"/>
      <c r="AC8" s="509"/>
      <c r="AD8" s="509"/>
      <c r="AE8" s="509"/>
      <c r="AF8" s="509"/>
      <c r="AG8" s="509"/>
      <c r="AH8" s="509"/>
      <c r="AI8" s="509"/>
      <c r="AJ8" s="509"/>
      <c r="AK8" s="509"/>
      <c r="AL8" s="509"/>
      <c r="AM8" s="509"/>
      <c r="AN8" s="509"/>
      <c r="AO8" s="509"/>
      <c r="AP8" s="509"/>
      <c r="AQ8" s="509"/>
      <c r="AR8" s="509"/>
      <c r="AS8" s="509"/>
      <c r="AT8" s="509"/>
      <c r="AU8" s="509"/>
      <c r="AV8" s="509"/>
      <c r="AW8" s="509"/>
      <c r="AX8" s="509"/>
      <c r="AY8" s="509"/>
      <c r="AZ8" s="509"/>
      <c r="BA8" s="509"/>
      <c r="BB8" s="509"/>
      <c r="BC8" s="509"/>
      <c r="BD8" s="509"/>
      <c r="BE8" s="509"/>
      <c r="BF8" s="509"/>
      <c r="BG8" s="509"/>
      <c r="BH8" s="509"/>
      <c r="BI8" s="509"/>
      <c r="BJ8" s="509"/>
      <c r="BK8" s="509"/>
      <c r="BL8" s="509"/>
      <c r="BM8" s="509"/>
      <c r="BN8" s="509"/>
      <c r="BO8" s="509"/>
      <c r="BP8" s="509"/>
      <c r="BQ8" s="509"/>
      <c r="BR8" s="509"/>
      <c r="BS8" s="509"/>
      <c r="BT8" s="509"/>
      <c r="BU8" s="509"/>
      <c r="BV8" s="509"/>
      <c r="BW8" s="509"/>
      <c r="BX8" s="509"/>
      <c r="BY8" s="509"/>
      <c r="BZ8" s="509"/>
      <c r="CA8" s="509"/>
      <c r="CB8" s="509"/>
      <c r="CC8" s="509"/>
      <c r="CD8" s="509"/>
      <c r="CE8" s="509"/>
      <c r="CF8" s="509"/>
      <c r="CG8" s="509"/>
      <c r="CH8" s="509"/>
      <c r="CI8" s="509"/>
      <c r="CJ8" s="509"/>
      <c r="CK8" s="509"/>
      <c r="CL8" s="509"/>
      <c r="CM8" s="509"/>
      <c r="CN8" s="509"/>
      <c r="CO8" s="509"/>
      <c r="CP8" s="509"/>
      <c r="CQ8" s="509"/>
      <c r="CR8" s="509"/>
      <c r="CS8" s="904"/>
      <c r="CT8" s="904"/>
      <c r="CU8" s="904"/>
      <c r="CV8" s="904"/>
      <c r="CW8" s="904"/>
      <c r="CX8" s="904"/>
      <c r="CY8" s="904"/>
      <c r="CZ8" s="904"/>
      <c r="DA8" s="904"/>
      <c r="DB8" s="904"/>
      <c r="DC8" s="904"/>
      <c r="DD8" s="904"/>
      <c r="DE8" s="904"/>
      <c r="DF8" s="904"/>
      <c r="DG8" s="904"/>
      <c r="DH8" s="904"/>
      <c r="DI8" s="904"/>
      <c r="DJ8" s="904"/>
    </row>
    <row r="9" spans="1:179" ht="25.25" customHeight="1">
      <c r="A9" s="863">
        <v>3</v>
      </c>
      <c r="B9" s="1146" t="str">
        <f>IF('1'!$A$1=1,D9,F9)</f>
        <v>Німеччина</v>
      </c>
      <c r="C9" s="1139"/>
      <c r="D9" s="492" t="s">
        <v>536</v>
      </c>
      <c r="E9" s="492"/>
      <c r="F9" s="1240" t="s">
        <v>208</v>
      </c>
      <c r="G9" s="489">
        <v>4224.8436330599998</v>
      </c>
      <c r="H9" s="490">
        <v>6389</v>
      </c>
      <c r="I9" s="490">
        <v>6344</v>
      </c>
      <c r="J9" s="490">
        <v>6254</v>
      </c>
      <c r="K9" s="490">
        <v>4878</v>
      </c>
      <c r="L9" s="490">
        <v>3579</v>
      </c>
      <c r="M9" s="490">
        <v>3912</v>
      </c>
      <c r="N9" s="490">
        <v>4994.1990628699996</v>
      </c>
      <c r="O9" s="490">
        <v>5513.93968442</v>
      </c>
      <c r="P9" s="490">
        <v>5576.2578981799998</v>
      </c>
      <c r="Q9" s="490">
        <v>4955.9128751199996</v>
      </c>
      <c r="R9" s="490">
        <v>5890.3970764999995</v>
      </c>
      <c r="S9" s="490">
        <v>4305.3531189799996</v>
      </c>
      <c r="T9" s="490">
        <v>4841.6938440800004</v>
      </c>
      <c r="U9" s="490">
        <v>5196.5430504300011</v>
      </c>
      <c r="V9" s="509"/>
      <c r="W9" s="509"/>
      <c r="X9" s="509"/>
      <c r="Y9" s="509"/>
      <c r="Z9" s="509"/>
      <c r="AA9" s="509"/>
      <c r="AB9" s="509"/>
      <c r="AC9" s="509"/>
      <c r="AD9" s="509"/>
      <c r="AE9" s="509"/>
      <c r="AF9" s="509"/>
      <c r="AG9" s="509"/>
      <c r="AH9" s="509"/>
      <c r="AI9" s="509"/>
      <c r="AJ9" s="509"/>
      <c r="AK9" s="509"/>
      <c r="AL9" s="509"/>
      <c r="AM9" s="509"/>
      <c r="AN9" s="509"/>
      <c r="AO9" s="509"/>
      <c r="AP9" s="509"/>
      <c r="AQ9" s="509"/>
      <c r="AR9" s="509"/>
      <c r="AS9" s="509"/>
      <c r="AT9" s="509"/>
      <c r="AU9" s="509"/>
      <c r="AV9" s="509"/>
      <c r="AW9" s="509"/>
      <c r="AX9" s="509"/>
      <c r="AY9" s="509"/>
      <c r="AZ9" s="509"/>
      <c r="BA9" s="509"/>
      <c r="BB9" s="509"/>
      <c r="BC9" s="509"/>
      <c r="BD9" s="509"/>
      <c r="BE9" s="509"/>
      <c r="BF9" s="509"/>
      <c r="BG9" s="509"/>
      <c r="BH9" s="509"/>
      <c r="BI9" s="509"/>
      <c r="BJ9" s="509"/>
      <c r="BK9" s="509"/>
      <c r="BL9" s="509"/>
      <c r="BM9" s="509"/>
      <c r="BN9" s="509"/>
      <c r="BO9" s="509"/>
      <c r="BP9" s="509"/>
      <c r="BQ9" s="509"/>
      <c r="BR9" s="509"/>
      <c r="BS9" s="509"/>
      <c r="BT9" s="509"/>
      <c r="BU9" s="509"/>
      <c r="BV9" s="509"/>
      <c r="BW9" s="509"/>
      <c r="BX9" s="509"/>
      <c r="BY9" s="509"/>
      <c r="BZ9" s="509"/>
      <c r="CA9" s="509"/>
      <c r="CB9" s="509"/>
      <c r="CC9" s="509"/>
      <c r="CD9" s="509"/>
      <c r="CE9" s="509"/>
      <c r="CF9" s="509"/>
      <c r="CG9" s="509"/>
      <c r="CH9" s="509"/>
      <c r="CI9" s="509"/>
      <c r="CJ9" s="509"/>
      <c r="CK9" s="509"/>
      <c r="CL9" s="509"/>
      <c r="CM9" s="509"/>
      <c r="CN9" s="509"/>
      <c r="CO9" s="509"/>
      <c r="CP9" s="509"/>
      <c r="CQ9" s="509"/>
      <c r="CR9" s="509"/>
      <c r="CS9" s="904"/>
      <c r="CT9" s="904"/>
      <c r="CU9" s="904"/>
      <c r="CV9" s="904"/>
      <c r="CW9" s="904"/>
      <c r="CX9" s="904"/>
      <c r="CY9" s="904"/>
      <c r="CZ9" s="904"/>
      <c r="DA9" s="904"/>
      <c r="DB9" s="904"/>
      <c r="DC9" s="904"/>
      <c r="DD9" s="904"/>
      <c r="DE9" s="904"/>
      <c r="DF9" s="904"/>
      <c r="DG9" s="904"/>
      <c r="DH9" s="904"/>
      <c r="DI9" s="904"/>
      <c r="DJ9" s="904"/>
      <c r="DR9" s="485" t="s">
        <v>531</v>
      </c>
      <c r="DS9" s="1190" t="s">
        <v>532</v>
      </c>
      <c r="EM9" s="485" t="s">
        <v>84</v>
      </c>
      <c r="EN9" s="1190" t="s">
        <v>236</v>
      </c>
    </row>
    <row r="10" spans="1:179" ht="20.149999999999999" customHeight="1">
      <c r="A10" s="863">
        <v>4</v>
      </c>
      <c r="B10" s="1145" t="str">
        <f>IF('1'!$A$1=1,D10,F10)</f>
        <v>Туреччина</v>
      </c>
      <c r="C10" s="1139"/>
      <c r="D10" s="492" t="s">
        <v>534</v>
      </c>
      <c r="E10" s="492"/>
      <c r="F10" s="1240" t="s">
        <v>209</v>
      </c>
      <c r="G10" s="489">
        <v>1255.45627777</v>
      </c>
      <c r="H10" s="490">
        <v>1431</v>
      </c>
      <c r="I10" s="490">
        <v>1885</v>
      </c>
      <c r="J10" s="490">
        <v>1809</v>
      </c>
      <c r="K10" s="490">
        <v>1248</v>
      </c>
      <c r="L10" s="490">
        <v>815</v>
      </c>
      <c r="M10" s="490">
        <v>1055</v>
      </c>
      <c r="N10" s="490">
        <v>1210.0711956299999</v>
      </c>
      <c r="O10" s="490">
        <v>1655.6777192899999</v>
      </c>
      <c r="P10" s="490">
        <v>2309.64338658</v>
      </c>
      <c r="Q10" s="490">
        <v>2371.4959672599998</v>
      </c>
      <c r="R10" s="490">
        <v>3188.8326840200002</v>
      </c>
      <c r="S10" s="490">
        <v>3329.9436930299998</v>
      </c>
      <c r="T10" s="490">
        <v>4680.7656949399998</v>
      </c>
      <c r="U10" s="490">
        <v>4202.8907451700006</v>
      </c>
      <c r="V10" s="509"/>
      <c r="W10" s="509"/>
      <c r="X10" s="509"/>
      <c r="Y10" s="509"/>
      <c r="Z10" s="509"/>
      <c r="AA10" s="509"/>
      <c r="AB10" s="509"/>
      <c r="AC10" s="509"/>
      <c r="AD10" s="509"/>
      <c r="AE10" s="509"/>
      <c r="AF10" s="509"/>
      <c r="AG10" s="509"/>
      <c r="AH10" s="509"/>
      <c r="AI10" s="509"/>
      <c r="AJ10" s="509"/>
      <c r="AK10" s="509"/>
      <c r="AL10" s="509"/>
      <c r="AM10" s="509"/>
      <c r="AN10" s="509"/>
      <c r="AO10" s="509"/>
      <c r="AP10" s="509"/>
      <c r="AQ10" s="509"/>
      <c r="AR10" s="509"/>
      <c r="AS10" s="509"/>
      <c r="AT10" s="509"/>
      <c r="AU10" s="509"/>
      <c r="AV10" s="509"/>
      <c r="AW10" s="509"/>
      <c r="AX10" s="509"/>
      <c r="AY10" s="509"/>
      <c r="AZ10" s="509"/>
      <c r="BA10" s="509"/>
      <c r="BB10" s="509"/>
      <c r="BC10" s="509"/>
      <c r="BD10" s="509"/>
      <c r="BE10" s="509"/>
      <c r="BF10" s="509"/>
      <c r="BG10" s="509"/>
      <c r="BH10" s="509"/>
      <c r="BI10" s="509"/>
      <c r="BJ10" s="509"/>
      <c r="BK10" s="509"/>
      <c r="BL10" s="509"/>
      <c r="BM10" s="509"/>
      <c r="BN10" s="509"/>
      <c r="BO10" s="509"/>
      <c r="BP10" s="509"/>
      <c r="BQ10" s="509"/>
      <c r="BR10" s="509"/>
      <c r="BS10" s="509"/>
      <c r="BT10" s="509"/>
      <c r="BU10" s="509"/>
      <c r="BV10" s="509"/>
      <c r="BW10" s="509"/>
      <c r="BX10" s="509"/>
      <c r="BY10" s="509"/>
      <c r="BZ10" s="509"/>
      <c r="CA10" s="509"/>
      <c r="CB10" s="509"/>
      <c r="CC10" s="509"/>
      <c r="CD10" s="509"/>
      <c r="CE10" s="509"/>
      <c r="CF10" s="509"/>
      <c r="CG10" s="509"/>
      <c r="CH10" s="509"/>
      <c r="CI10" s="509"/>
      <c r="CJ10" s="509"/>
      <c r="CK10" s="509"/>
      <c r="CL10" s="509"/>
      <c r="CM10" s="509"/>
      <c r="CN10" s="509"/>
      <c r="CO10" s="509"/>
      <c r="CP10" s="509"/>
      <c r="CQ10" s="509"/>
      <c r="CR10" s="509"/>
      <c r="CS10" s="904"/>
      <c r="CT10" s="904"/>
      <c r="CU10" s="904"/>
      <c r="CV10" s="904"/>
      <c r="CW10" s="904"/>
      <c r="CX10" s="904"/>
      <c r="CY10" s="904"/>
      <c r="CZ10" s="904"/>
      <c r="DA10" s="904"/>
      <c r="DB10" s="904"/>
      <c r="DC10" s="904"/>
      <c r="DD10" s="904"/>
      <c r="DE10" s="904"/>
      <c r="DF10" s="904"/>
      <c r="DG10" s="904"/>
      <c r="DH10" s="904"/>
      <c r="DI10" s="904"/>
      <c r="DJ10" s="904"/>
    </row>
    <row r="11" spans="1:179" ht="20.149999999999999" customHeight="1">
      <c r="A11" s="863">
        <v>5</v>
      </c>
      <c r="B11" s="1145" t="str">
        <f>IF('1'!$A$1=1,D11,F11)</f>
        <v>Сполучені Штати Америки</v>
      </c>
      <c r="C11" s="1139"/>
      <c r="D11" s="492" t="s">
        <v>330</v>
      </c>
      <c r="E11" s="492"/>
      <c r="F11" s="1240" t="s">
        <v>336</v>
      </c>
      <c r="G11" s="489">
        <v>1723.4074872200001</v>
      </c>
      <c r="H11" s="490">
        <v>2544</v>
      </c>
      <c r="I11" s="490">
        <v>2864</v>
      </c>
      <c r="J11" s="490">
        <v>2713</v>
      </c>
      <c r="K11" s="490">
        <v>1884</v>
      </c>
      <c r="L11" s="490">
        <v>1447</v>
      </c>
      <c r="M11" s="490">
        <v>1657</v>
      </c>
      <c r="N11" s="490">
        <v>2478.7582660200001</v>
      </c>
      <c r="O11" s="490">
        <v>2916.0532404099999</v>
      </c>
      <c r="P11" s="490">
        <v>3250.5771779299998</v>
      </c>
      <c r="Q11" s="490">
        <v>3032.5631367800001</v>
      </c>
      <c r="R11" s="490">
        <v>3294.42652404</v>
      </c>
      <c r="S11" s="490">
        <v>2145.7694594300001</v>
      </c>
      <c r="T11" s="490">
        <v>2841.8779488099999</v>
      </c>
      <c r="U11" s="490">
        <v>3453.5380071599998</v>
      </c>
      <c r="V11" s="509"/>
      <c r="W11" s="509"/>
      <c r="X11" s="509"/>
      <c r="Y11" s="509"/>
      <c r="Z11" s="509"/>
      <c r="AA11" s="509"/>
      <c r="AB11" s="509"/>
      <c r="AC11" s="509"/>
      <c r="AD11" s="509"/>
      <c r="AE11" s="509"/>
      <c r="AF11" s="509"/>
      <c r="AG11" s="509"/>
      <c r="AH11" s="509"/>
      <c r="AI11" s="509"/>
      <c r="AJ11" s="509"/>
      <c r="AK11" s="509"/>
      <c r="AL11" s="509"/>
      <c r="AM11" s="509"/>
      <c r="AN11" s="509"/>
      <c r="AO11" s="509"/>
      <c r="AP11" s="509"/>
      <c r="AQ11" s="509"/>
      <c r="AR11" s="509"/>
      <c r="AS11" s="509"/>
      <c r="AT11" s="509"/>
      <c r="AU11" s="509"/>
      <c r="AV11" s="509"/>
      <c r="AW11" s="509"/>
      <c r="AX11" s="509"/>
      <c r="AY11" s="509"/>
      <c r="AZ11" s="509"/>
      <c r="BA11" s="509"/>
      <c r="BB11" s="509"/>
      <c r="BC11" s="509"/>
      <c r="BD11" s="509"/>
      <c r="BE11" s="509"/>
      <c r="BF11" s="509"/>
      <c r="BG11" s="509"/>
      <c r="BH11" s="509"/>
      <c r="BI11" s="509"/>
      <c r="BJ11" s="509"/>
      <c r="BK11" s="509"/>
      <c r="BL11" s="509"/>
      <c r="BM11" s="509"/>
      <c r="BN11" s="509"/>
      <c r="BO11" s="509"/>
      <c r="BP11" s="509"/>
      <c r="BQ11" s="509"/>
      <c r="BR11" s="509"/>
      <c r="BS11" s="509"/>
      <c r="BT11" s="509"/>
      <c r="BU11" s="509"/>
      <c r="BV11" s="509"/>
      <c r="BW11" s="509"/>
      <c r="BX11" s="509"/>
      <c r="BY11" s="509"/>
      <c r="BZ11" s="509"/>
      <c r="CA11" s="509"/>
      <c r="CB11" s="509"/>
      <c r="CC11" s="509"/>
      <c r="CD11" s="509"/>
      <c r="CE11" s="509"/>
      <c r="CF11" s="509"/>
      <c r="CG11" s="509"/>
      <c r="CH11" s="509"/>
      <c r="CI11" s="509"/>
      <c r="CJ11" s="509"/>
      <c r="CK11" s="509"/>
      <c r="CL11" s="509"/>
      <c r="CM11" s="509"/>
      <c r="CN11" s="509"/>
      <c r="CO11" s="509"/>
      <c r="CP11" s="509"/>
      <c r="CQ11" s="509"/>
      <c r="CR11" s="509"/>
      <c r="CS11" s="904"/>
      <c r="CT11" s="904"/>
      <c r="CU11" s="904"/>
      <c r="CV11" s="904"/>
      <c r="CW11" s="904"/>
      <c r="CX11" s="904"/>
      <c r="CY11" s="904"/>
      <c r="CZ11" s="904"/>
      <c r="DA11" s="904"/>
      <c r="DB11" s="904"/>
      <c r="DC11" s="904"/>
      <c r="DD11" s="904"/>
      <c r="DE11" s="904"/>
      <c r="DF11" s="904"/>
      <c r="DG11" s="904"/>
      <c r="DH11" s="904"/>
      <c r="DI11" s="904"/>
      <c r="DJ11" s="904"/>
    </row>
    <row r="12" spans="1:179" ht="20.149999999999999" customHeight="1">
      <c r="A12" s="863">
        <v>6</v>
      </c>
      <c r="B12" s="1145" t="str">
        <f>IF('1'!$A$1=1,D12,F12)</f>
        <v>Італія</v>
      </c>
      <c r="C12" s="1139"/>
      <c r="D12" s="492" t="s">
        <v>537</v>
      </c>
      <c r="E12" s="492"/>
      <c r="F12" s="1240" t="s">
        <v>234</v>
      </c>
      <c r="G12" s="489">
        <v>1234.1515544700001</v>
      </c>
      <c r="H12" s="490">
        <v>1823</v>
      </c>
      <c r="I12" s="490">
        <v>2068</v>
      </c>
      <c r="J12" s="490">
        <v>1899</v>
      </c>
      <c r="K12" s="490">
        <v>1309</v>
      </c>
      <c r="L12" s="490">
        <v>830</v>
      </c>
      <c r="M12" s="490">
        <v>1182</v>
      </c>
      <c r="N12" s="490">
        <v>1425.98719992</v>
      </c>
      <c r="O12" s="490">
        <v>1827.25007826</v>
      </c>
      <c r="P12" s="490">
        <v>1910.0053594999999</v>
      </c>
      <c r="Q12" s="490">
        <v>1987.6677494</v>
      </c>
      <c r="R12" s="490">
        <v>2499.9105568700002</v>
      </c>
      <c r="S12" s="490">
        <v>1677.8245057700001</v>
      </c>
      <c r="T12" s="490">
        <v>2161.72101828</v>
      </c>
      <c r="U12" s="490">
        <v>2459.6368391599999</v>
      </c>
      <c r="V12" s="509"/>
      <c r="W12" s="509"/>
      <c r="X12" s="509"/>
      <c r="Y12" s="509"/>
      <c r="Z12" s="509"/>
      <c r="AA12" s="509"/>
      <c r="AB12" s="509"/>
      <c r="AC12" s="509"/>
      <c r="AD12" s="509"/>
      <c r="AE12" s="509"/>
      <c r="AF12" s="509"/>
      <c r="AG12" s="509"/>
      <c r="AH12" s="509"/>
      <c r="AI12" s="509"/>
      <c r="AJ12" s="509"/>
      <c r="AK12" s="509"/>
      <c r="AL12" s="509"/>
      <c r="AM12" s="509"/>
      <c r="AN12" s="509"/>
      <c r="AO12" s="509"/>
      <c r="AP12" s="509"/>
      <c r="AQ12" s="509"/>
      <c r="AR12" s="509"/>
      <c r="AS12" s="509"/>
      <c r="AT12" s="509"/>
      <c r="AU12" s="509"/>
      <c r="AV12" s="509"/>
      <c r="AW12" s="509"/>
      <c r="AX12" s="509"/>
      <c r="AY12" s="509"/>
      <c r="AZ12" s="509"/>
      <c r="BA12" s="509"/>
      <c r="BB12" s="509"/>
      <c r="BC12" s="509"/>
      <c r="BD12" s="509"/>
      <c r="BE12" s="509"/>
      <c r="BF12" s="509"/>
      <c r="BG12" s="509"/>
      <c r="BH12" s="509"/>
      <c r="BI12" s="509"/>
      <c r="BJ12" s="509"/>
      <c r="BK12" s="509"/>
      <c r="BL12" s="509"/>
      <c r="BM12" s="509"/>
      <c r="BN12" s="509"/>
      <c r="BO12" s="509"/>
      <c r="BP12" s="509"/>
      <c r="BQ12" s="509"/>
      <c r="BR12" s="509"/>
      <c r="BS12" s="509"/>
      <c r="BT12" s="509"/>
      <c r="BU12" s="509"/>
      <c r="BV12" s="509"/>
      <c r="BW12" s="509"/>
      <c r="BX12" s="509"/>
      <c r="BY12" s="509"/>
      <c r="BZ12" s="509"/>
      <c r="CA12" s="509"/>
      <c r="CB12" s="509"/>
      <c r="CC12" s="509"/>
      <c r="CD12" s="509"/>
      <c r="CE12" s="509"/>
      <c r="CF12" s="509"/>
      <c r="CG12" s="509"/>
      <c r="CH12" s="509"/>
      <c r="CI12" s="509"/>
      <c r="CJ12" s="509"/>
      <c r="CK12" s="509"/>
      <c r="CL12" s="509"/>
      <c r="CM12" s="509"/>
      <c r="CN12" s="509"/>
      <c r="CO12" s="509"/>
      <c r="CP12" s="509"/>
      <c r="CQ12" s="509"/>
      <c r="CR12" s="509"/>
      <c r="CS12" s="904"/>
      <c r="CT12" s="913" t="s">
        <v>357</v>
      </c>
      <c r="CU12" s="913" t="s">
        <v>358</v>
      </c>
      <c r="CV12" s="914"/>
      <c r="CW12" s="904"/>
      <c r="CY12" s="904"/>
      <c r="CZ12" s="904"/>
      <c r="DA12" s="904"/>
      <c r="DB12" s="904"/>
      <c r="DC12" s="904"/>
      <c r="DD12" s="904"/>
      <c r="DE12" s="904"/>
      <c r="DF12" s="904"/>
      <c r="DG12" s="904"/>
      <c r="DH12" s="904"/>
      <c r="DI12" s="904"/>
      <c r="DJ12" s="904"/>
    </row>
    <row r="13" spans="1:179" ht="20.149999999999999" customHeight="1">
      <c r="A13" s="863">
        <v>7</v>
      </c>
      <c r="B13" s="1145" t="str">
        <f>IF('1'!$A$1=1,D13,F13)</f>
        <v>Чехія</v>
      </c>
      <c r="C13" s="1139"/>
      <c r="D13" s="492" t="s">
        <v>540</v>
      </c>
      <c r="E13" s="492"/>
      <c r="F13" s="1240" t="s">
        <v>220</v>
      </c>
      <c r="G13" s="489">
        <v>701.20298386000002</v>
      </c>
      <c r="H13" s="490">
        <v>1119</v>
      </c>
      <c r="I13" s="490">
        <v>1198</v>
      </c>
      <c r="J13" s="490">
        <v>920</v>
      </c>
      <c r="K13" s="490">
        <v>588</v>
      </c>
      <c r="L13" s="490">
        <v>393</v>
      </c>
      <c r="M13" s="490">
        <v>567</v>
      </c>
      <c r="N13" s="511">
        <v>770.67863304000002</v>
      </c>
      <c r="O13" s="510">
        <v>924.04866744000003</v>
      </c>
      <c r="P13" s="490">
        <v>1085.1431686000001</v>
      </c>
      <c r="Q13" s="510">
        <v>888.13137047000009</v>
      </c>
      <c r="R13" s="490">
        <v>1326.0964770099999</v>
      </c>
      <c r="S13" s="490">
        <v>1339.3343234000001</v>
      </c>
      <c r="T13" s="490">
        <v>1681.8889687299998</v>
      </c>
      <c r="U13" s="490">
        <v>2362.8418052900001</v>
      </c>
      <c r="V13" s="509"/>
      <c r="W13" s="509"/>
      <c r="X13" s="509"/>
      <c r="Y13" s="509"/>
      <c r="Z13" s="509"/>
      <c r="AA13" s="509"/>
      <c r="AB13" s="509"/>
      <c r="AC13" s="509"/>
      <c r="AD13" s="509"/>
      <c r="AE13" s="509"/>
      <c r="AF13" s="509"/>
      <c r="AG13" s="509"/>
      <c r="AH13" s="509"/>
      <c r="AI13" s="509"/>
      <c r="AJ13" s="509"/>
      <c r="AK13" s="509"/>
      <c r="AL13" s="509"/>
      <c r="AM13" s="509"/>
      <c r="AN13" s="509"/>
      <c r="AO13" s="509"/>
      <c r="AP13" s="509"/>
      <c r="AQ13" s="509"/>
      <c r="AR13" s="509"/>
      <c r="AS13" s="509"/>
      <c r="AT13" s="509"/>
      <c r="AU13" s="509"/>
      <c r="AV13" s="509"/>
      <c r="AW13" s="509"/>
      <c r="AX13" s="509"/>
      <c r="AY13" s="509"/>
      <c r="AZ13" s="509"/>
      <c r="BA13" s="509"/>
      <c r="BB13" s="509"/>
      <c r="BC13" s="509"/>
      <c r="BD13" s="509"/>
      <c r="BE13" s="509"/>
      <c r="BF13" s="509"/>
      <c r="BG13" s="509"/>
      <c r="BH13" s="509"/>
      <c r="BI13" s="509"/>
      <c r="BJ13" s="509"/>
      <c r="BK13" s="509"/>
      <c r="BL13" s="509"/>
      <c r="BM13" s="509"/>
      <c r="BN13" s="509"/>
      <c r="BO13" s="509"/>
      <c r="BP13" s="509"/>
      <c r="BQ13" s="509"/>
      <c r="BR13" s="509"/>
      <c r="BS13" s="509"/>
      <c r="BT13" s="509"/>
      <c r="BU13" s="509"/>
      <c r="BV13" s="509"/>
      <c r="BW13" s="509"/>
      <c r="BX13" s="509"/>
      <c r="BY13" s="509"/>
      <c r="BZ13" s="509"/>
      <c r="CA13" s="509"/>
      <c r="CB13" s="509"/>
      <c r="CC13" s="509"/>
      <c r="CD13" s="509"/>
      <c r="CE13" s="509"/>
      <c r="CF13" s="509"/>
      <c r="CG13" s="509"/>
      <c r="CH13" s="509"/>
      <c r="CI13" s="509"/>
      <c r="CJ13" s="509"/>
      <c r="CK13" s="509"/>
      <c r="CL13" s="509"/>
      <c r="CM13" s="509"/>
      <c r="CN13" s="509"/>
      <c r="CO13" s="509"/>
      <c r="CP13" s="509"/>
      <c r="CQ13" s="509"/>
      <c r="CR13" s="509"/>
      <c r="CS13" s="904"/>
      <c r="CT13" s="904"/>
      <c r="CU13" s="904"/>
      <c r="CV13" s="904"/>
      <c r="CW13" s="904"/>
      <c r="CX13" s="904"/>
      <c r="CY13" s="904"/>
      <c r="CZ13" s="904"/>
      <c r="DA13" s="904"/>
      <c r="DB13" s="904"/>
      <c r="DC13" s="904"/>
      <c r="DD13" s="904"/>
      <c r="DE13" s="904"/>
      <c r="DF13" s="904"/>
      <c r="DG13" s="904"/>
      <c r="DH13" s="904"/>
      <c r="DI13" s="904"/>
      <c r="DJ13" s="904"/>
    </row>
    <row r="14" spans="1:179" ht="26.4" customHeight="1">
      <c r="A14" s="863">
        <v>8</v>
      </c>
      <c r="B14" s="1145" t="str">
        <f>IF('1'!$A$1=1,D14,F14)</f>
        <v>Болгарія</v>
      </c>
      <c r="C14" s="1139"/>
      <c r="D14" s="492" t="s">
        <v>551</v>
      </c>
      <c r="E14" s="492"/>
      <c r="F14" s="1240" t="s">
        <v>225</v>
      </c>
      <c r="G14" s="489">
        <v>217.13838899999999</v>
      </c>
      <c r="H14" s="510">
        <v>269</v>
      </c>
      <c r="I14" s="510">
        <v>280</v>
      </c>
      <c r="J14" s="510">
        <v>274</v>
      </c>
      <c r="K14" s="510">
        <v>202</v>
      </c>
      <c r="L14" s="510">
        <v>252</v>
      </c>
      <c r="M14" s="510">
        <v>171</v>
      </c>
      <c r="N14" s="510">
        <v>187.71375896999999</v>
      </c>
      <c r="O14" s="510">
        <v>256.80262262000002</v>
      </c>
      <c r="P14" s="510">
        <v>355.47561714</v>
      </c>
      <c r="Q14" s="510">
        <v>285.74962633000001</v>
      </c>
      <c r="R14" s="510">
        <v>393.81008420999996</v>
      </c>
      <c r="S14" s="490">
        <v>2030.23186818</v>
      </c>
      <c r="T14" s="490">
        <v>2218.5090642</v>
      </c>
      <c r="U14" s="495">
        <v>2357.55141865</v>
      </c>
      <c r="V14" s="509"/>
      <c r="W14" s="509"/>
      <c r="X14" s="509"/>
      <c r="Y14" s="509"/>
      <c r="Z14" s="509"/>
      <c r="AA14" s="509"/>
      <c r="AB14" s="509"/>
      <c r="AC14" s="509"/>
      <c r="AD14" s="509"/>
      <c r="AE14" s="509"/>
      <c r="AF14" s="509"/>
      <c r="AG14" s="509"/>
      <c r="AH14" s="509"/>
      <c r="AI14" s="509"/>
      <c r="AJ14" s="509"/>
      <c r="AK14" s="509"/>
      <c r="AL14" s="509"/>
      <c r="AM14" s="509"/>
      <c r="AN14" s="509"/>
      <c r="AO14" s="509"/>
      <c r="AP14" s="509"/>
      <c r="AQ14" s="509"/>
      <c r="AR14" s="509"/>
      <c r="AS14" s="509"/>
      <c r="AT14" s="509"/>
      <c r="AU14" s="509"/>
      <c r="AV14" s="509"/>
      <c r="AW14" s="509"/>
      <c r="AX14" s="509"/>
      <c r="AY14" s="509"/>
      <c r="AZ14" s="509"/>
      <c r="BA14" s="509"/>
      <c r="BB14" s="509"/>
      <c r="BC14" s="509"/>
      <c r="BD14" s="509"/>
      <c r="BE14" s="509"/>
      <c r="BF14" s="509"/>
      <c r="BG14" s="509"/>
      <c r="BH14" s="509"/>
      <c r="BI14" s="509"/>
      <c r="BJ14" s="509"/>
      <c r="BK14" s="509"/>
      <c r="BL14" s="509"/>
      <c r="BM14" s="509"/>
      <c r="BN14" s="509"/>
      <c r="BO14" s="509"/>
      <c r="BP14" s="509"/>
      <c r="BQ14" s="509"/>
      <c r="BR14" s="509"/>
      <c r="BS14" s="509"/>
      <c r="BT14" s="509"/>
      <c r="BU14" s="509"/>
      <c r="BV14" s="509"/>
      <c r="BW14" s="509"/>
      <c r="BX14" s="509"/>
      <c r="BY14" s="509"/>
      <c r="BZ14" s="509"/>
      <c r="CA14" s="509"/>
      <c r="CB14" s="509"/>
      <c r="CC14" s="509"/>
      <c r="CD14" s="509"/>
      <c r="CE14" s="509"/>
      <c r="CF14" s="509"/>
      <c r="CG14" s="509"/>
      <c r="CH14" s="509"/>
      <c r="CI14" s="509"/>
      <c r="CJ14" s="509"/>
      <c r="CK14" s="509"/>
      <c r="CL14" s="509"/>
      <c r="CM14" s="509"/>
      <c r="CN14" s="509"/>
      <c r="CO14" s="509"/>
      <c r="CP14" s="509"/>
      <c r="CQ14" s="509"/>
      <c r="CR14" s="509"/>
      <c r="CS14" s="904"/>
      <c r="CT14" s="904"/>
      <c r="CU14" s="904"/>
      <c r="CV14" s="904"/>
      <c r="CW14" s="904"/>
      <c r="CX14" s="904"/>
      <c r="CY14" s="904"/>
      <c r="CZ14" s="904" t="s">
        <v>357</v>
      </c>
      <c r="DA14" s="904" t="s">
        <v>358</v>
      </c>
      <c r="DB14" s="904"/>
      <c r="DC14" s="904"/>
      <c r="DD14" s="904"/>
      <c r="DE14" s="904"/>
      <c r="DF14" s="904"/>
      <c r="DG14" s="904"/>
      <c r="DH14" s="904"/>
      <c r="DI14" s="904"/>
      <c r="DJ14" s="904"/>
    </row>
    <row r="15" spans="1:179" ht="20.149999999999999" customHeight="1">
      <c r="A15" s="863">
        <v>9</v>
      </c>
      <c r="B15" s="1145" t="str">
        <f>IF('1'!$A$1=1,D15,F15)</f>
        <v>Греція</v>
      </c>
      <c r="C15" s="1139"/>
      <c r="D15" s="492" t="s">
        <v>560</v>
      </c>
      <c r="E15" s="492"/>
      <c r="F15" s="1240" t="s">
        <v>232</v>
      </c>
      <c r="G15" s="489">
        <v>103.91633241000001</v>
      </c>
      <c r="H15" s="510">
        <v>128</v>
      </c>
      <c r="I15" s="510">
        <v>186</v>
      </c>
      <c r="J15" s="510">
        <v>277</v>
      </c>
      <c r="K15" s="510">
        <v>306</v>
      </c>
      <c r="L15" s="510">
        <v>238</v>
      </c>
      <c r="M15" s="510">
        <v>233</v>
      </c>
      <c r="N15" s="510">
        <v>242.67841489</v>
      </c>
      <c r="O15" s="510">
        <v>269.17046455999997</v>
      </c>
      <c r="P15" s="510">
        <v>308.56147736000003</v>
      </c>
      <c r="Q15" s="510">
        <v>315.30601669000004</v>
      </c>
      <c r="R15" s="510">
        <v>495.44317949999999</v>
      </c>
      <c r="S15" s="866">
        <v>755.95721071000003</v>
      </c>
      <c r="T15" s="866">
        <v>1374.0418445299999</v>
      </c>
      <c r="U15" s="490">
        <v>2066.9350213300004</v>
      </c>
      <c r="V15" s="509"/>
      <c r="W15" s="509"/>
      <c r="X15" s="509"/>
      <c r="Y15" s="509"/>
      <c r="Z15" s="509"/>
      <c r="AA15" s="509"/>
      <c r="AB15" s="509"/>
      <c r="AC15" s="509"/>
      <c r="AD15" s="509"/>
      <c r="AE15" s="509"/>
      <c r="AF15" s="509"/>
      <c r="AG15" s="509"/>
      <c r="AH15" s="509"/>
      <c r="AI15" s="509"/>
      <c r="AJ15" s="509"/>
      <c r="AK15" s="509"/>
      <c r="AL15" s="509"/>
      <c r="AM15" s="509"/>
      <c r="AN15" s="509"/>
      <c r="AO15" s="509"/>
      <c r="AP15" s="509"/>
      <c r="AQ15" s="509"/>
      <c r="AR15" s="509"/>
      <c r="AS15" s="509"/>
      <c r="AT15" s="509"/>
      <c r="AU15" s="509"/>
      <c r="AV15" s="509"/>
      <c r="AW15" s="509"/>
      <c r="AX15" s="509"/>
      <c r="AY15" s="509"/>
      <c r="AZ15" s="509"/>
      <c r="BA15" s="509"/>
      <c r="BB15" s="509"/>
      <c r="BC15" s="509"/>
      <c r="BD15" s="509"/>
      <c r="BE15" s="509"/>
      <c r="BF15" s="509"/>
      <c r="BG15" s="509"/>
      <c r="BH15" s="509"/>
      <c r="BI15" s="509"/>
      <c r="BJ15" s="509"/>
      <c r="BK15" s="509"/>
      <c r="BL15" s="509"/>
      <c r="BM15" s="509"/>
      <c r="BN15" s="509"/>
      <c r="BO15" s="509"/>
      <c r="BP15" s="509"/>
      <c r="BQ15" s="509"/>
      <c r="BR15" s="509"/>
      <c r="BS15" s="509"/>
      <c r="BT15" s="509"/>
      <c r="BU15" s="509"/>
      <c r="BV15" s="509"/>
      <c r="BW15" s="509"/>
      <c r="BX15" s="509"/>
      <c r="BY15" s="509"/>
      <c r="BZ15" s="509"/>
      <c r="CA15" s="509"/>
      <c r="CB15" s="509"/>
      <c r="CC15" s="509"/>
      <c r="CD15" s="509"/>
      <c r="CE15" s="509"/>
      <c r="CF15" s="509"/>
      <c r="CG15" s="509"/>
      <c r="CH15" s="509"/>
      <c r="CI15" s="509"/>
      <c r="CJ15" s="509"/>
      <c r="CK15" s="509"/>
      <c r="CL15" s="509"/>
      <c r="CM15" s="509"/>
      <c r="CN15" s="509"/>
      <c r="CO15" s="509"/>
      <c r="CP15" s="509"/>
      <c r="CQ15" s="509"/>
      <c r="CR15" s="509"/>
      <c r="CS15" s="904"/>
      <c r="CT15" s="904"/>
      <c r="CU15" s="904"/>
      <c r="CV15" s="904"/>
      <c r="CW15" s="904"/>
      <c r="CX15" s="904"/>
      <c r="CY15" s="904"/>
      <c r="CZ15" s="904"/>
      <c r="DA15" s="904"/>
      <c r="DB15" s="904"/>
      <c r="DC15" s="904"/>
      <c r="DD15" s="904"/>
      <c r="DE15" s="904"/>
      <c r="DF15" s="904"/>
      <c r="DG15" s="904"/>
      <c r="DH15" s="904"/>
      <c r="DI15" s="904"/>
      <c r="DJ15" s="904"/>
    </row>
    <row r="16" spans="1:179" ht="20.149999999999999" customHeight="1">
      <c r="A16" s="863">
        <v>10</v>
      </c>
      <c r="B16" s="1145" t="str">
        <f>IF('1'!$A$1=1,D16,F16)</f>
        <v>Словаччина</v>
      </c>
      <c r="C16" s="1139"/>
      <c r="D16" s="492" t="s">
        <v>539</v>
      </c>
      <c r="E16" s="492"/>
      <c r="F16" s="1240" t="s">
        <v>219</v>
      </c>
      <c r="G16" s="489">
        <v>430.95979583000002</v>
      </c>
      <c r="H16" s="510">
        <v>585</v>
      </c>
      <c r="I16" s="510">
        <v>576</v>
      </c>
      <c r="J16" s="510">
        <v>652</v>
      </c>
      <c r="K16" s="510">
        <v>415</v>
      </c>
      <c r="L16" s="510">
        <v>331</v>
      </c>
      <c r="M16" s="510">
        <v>417</v>
      </c>
      <c r="N16" s="510">
        <v>489.27666156999999</v>
      </c>
      <c r="O16" s="510">
        <v>506.6944388</v>
      </c>
      <c r="P16" s="510">
        <v>635.87443001999998</v>
      </c>
      <c r="Q16" s="490">
        <v>1126.7952442599999</v>
      </c>
      <c r="R16" s="510">
        <v>894.28608996999992</v>
      </c>
      <c r="S16" s="490">
        <v>965.79645686000003</v>
      </c>
      <c r="T16" s="490">
        <v>1652.2849284000001</v>
      </c>
      <c r="U16" s="490">
        <v>1953.30807815</v>
      </c>
      <c r="V16" s="509"/>
      <c r="W16" s="509"/>
      <c r="X16" s="509"/>
      <c r="Y16" s="509"/>
      <c r="Z16" s="509"/>
      <c r="AA16" s="509"/>
      <c r="AB16" s="509"/>
      <c r="AC16" s="509"/>
      <c r="AD16" s="509"/>
      <c r="AE16" s="509"/>
      <c r="AF16" s="509"/>
      <c r="AG16" s="509"/>
      <c r="AH16" s="509"/>
      <c r="AI16" s="509"/>
      <c r="AJ16" s="509"/>
      <c r="AK16" s="509"/>
      <c r="AL16" s="509"/>
      <c r="AM16" s="509"/>
      <c r="AN16" s="509"/>
      <c r="AO16" s="509"/>
      <c r="AP16" s="509"/>
      <c r="AQ16" s="509"/>
      <c r="AR16" s="509"/>
      <c r="AS16" s="509"/>
      <c r="AT16" s="509"/>
      <c r="AU16" s="509"/>
      <c r="AV16" s="509"/>
      <c r="AW16" s="509"/>
      <c r="AX16" s="509"/>
      <c r="AY16" s="509"/>
      <c r="AZ16" s="509"/>
      <c r="BA16" s="509"/>
      <c r="BB16" s="509"/>
      <c r="BC16" s="509"/>
      <c r="BD16" s="509"/>
      <c r="BE16" s="509"/>
      <c r="BF16" s="509"/>
      <c r="BG16" s="509"/>
      <c r="BH16" s="509"/>
      <c r="BI16" s="509"/>
      <c r="BJ16" s="509"/>
      <c r="BK16" s="509"/>
      <c r="BL16" s="509"/>
      <c r="BM16" s="509"/>
      <c r="BN16" s="509"/>
      <c r="BO16" s="509"/>
      <c r="BP16" s="509"/>
      <c r="BQ16" s="509"/>
      <c r="BR16" s="509"/>
      <c r="BS16" s="509"/>
      <c r="BT16" s="509"/>
      <c r="BU16" s="509"/>
      <c r="BV16" s="509"/>
      <c r="BW16" s="509"/>
      <c r="BX16" s="509"/>
      <c r="BY16" s="509"/>
      <c r="BZ16" s="509"/>
      <c r="CA16" s="509"/>
      <c r="CB16" s="509"/>
      <c r="CC16" s="509"/>
      <c r="CD16" s="509"/>
      <c r="CE16" s="509"/>
      <c r="CF16" s="509"/>
      <c r="CG16" s="509"/>
      <c r="CH16" s="509"/>
      <c r="CI16" s="509"/>
      <c r="CJ16" s="509"/>
      <c r="CK16" s="509"/>
      <c r="CL16" s="509"/>
      <c r="CM16" s="509"/>
      <c r="CN16" s="509"/>
      <c r="CO16" s="509"/>
      <c r="CP16" s="509"/>
      <c r="CQ16" s="509"/>
      <c r="CR16" s="509"/>
      <c r="CS16" s="904"/>
      <c r="CT16" s="904"/>
      <c r="CU16" s="904"/>
      <c r="CV16" s="904"/>
      <c r="CW16" s="904"/>
      <c r="CX16" s="904"/>
      <c r="CY16" s="904"/>
      <c r="CZ16" s="904"/>
      <c r="DA16" s="904"/>
      <c r="DB16" s="904"/>
      <c r="DC16" s="904"/>
      <c r="DD16" s="904"/>
      <c r="DE16" s="904"/>
      <c r="DF16" s="904"/>
      <c r="DG16" s="904"/>
      <c r="DH16" s="904"/>
      <c r="DI16" s="904"/>
      <c r="DJ16" s="904"/>
    </row>
    <row r="17" spans="1:114" ht="20.149999999999999" customHeight="1">
      <c r="A17" s="863">
        <v>11</v>
      </c>
      <c r="B17" s="1145" t="str">
        <f>IF('1'!$A$1=1,D17,F17)</f>
        <v>Франція</v>
      </c>
      <c r="C17" s="1139"/>
      <c r="D17" s="492" t="s">
        <v>543</v>
      </c>
      <c r="E17" s="492"/>
      <c r="F17" s="1240" t="s">
        <v>215</v>
      </c>
      <c r="G17" s="489">
        <v>1071.0948372</v>
      </c>
      <c r="H17" s="490">
        <v>1462</v>
      </c>
      <c r="I17" s="490">
        <v>1629</v>
      </c>
      <c r="J17" s="490">
        <v>1684</v>
      </c>
      <c r="K17" s="490">
        <v>1220</v>
      </c>
      <c r="L17" s="490">
        <v>857</v>
      </c>
      <c r="M17" s="490">
        <v>1490</v>
      </c>
      <c r="N17" s="490">
        <v>1521.3507167600001</v>
      </c>
      <c r="O17" s="490">
        <v>1436.7061701600001</v>
      </c>
      <c r="P17" s="490">
        <v>1611.4466815800001</v>
      </c>
      <c r="Q17" s="490">
        <v>1433.5644837300001</v>
      </c>
      <c r="R17" s="490">
        <v>1729.93536107</v>
      </c>
      <c r="S17" s="490">
        <v>1208.1143769</v>
      </c>
      <c r="T17" s="490">
        <v>1739.9100304200001</v>
      </c>
      <c r="U17" s="490">
        <v>1604.8583358400001</v>
      </c>
      <c r="V17" s="509"/>
      <c r="W17" s="509"/>
      <c r="X17" s="509"/>
      <c r="Y17" s="509"/>
      <c r="Z17" s="509"/>
      <c r="AA17" s="509"/>
      <c r="AB17" s="509"/>
      <c r="AC17" s="509"/>
      <c r="AD17" s="509"/>
      <c r="AE17" s="509"/>
      <c r="AF17" s="509"/>
      <c r="AG17" s="509"/>
      <c r="AH17" s="509"/>
      <c r="AI17" s="509"/>
      <c r="AJ17" s="509"/>
      <c r="AK17" s="509"/>
      <c r="AL17" s="509"/>
      <c r="AM17" s="509"/>
      <c r="AN17" s="509"/>
      <c r="AO17" s="509"/>
      <c r="AP17" s="509"/>
      <c r="AQ17" s="509"/>
      <c r="AR17" s="509"/>
      <c r="AS17" s="509"/>
      <c r="AT17" s="509"/>
      <c r="AU17" s="509"/>
      <c r="AV17" s="509"/>
      <c r="AW17" s="509"/>
      <c r="AX17" s="509"/>
      <c r="AY17" s="509"/>
      <c r="AZ17" s="509"/>
      <c r="BA17" s="509"/>
      <c r="BB17" s="509"/>
      <c r="BC17" s="509"/>
      <c r="BD17" s="509"/>
      <c r="BE17" s="509"/>
      <c r="BF17" s="509"/>
      <c r="BG17" s="509"/>
      <c r="BH17" s="509"/>
      <c r="BI17" s="509"/>
      <c r="BJ17" s="509"/>
      <c r="BK17" s="509"/>
      <c r="BL17" s="509"/>
      <c r="BM17" s="509"/>
      <c r="BN17" s="509"/>
      <c r="BO17" s="509"/>
      <c r="BP17" s="509"/>
      <c r="BQ17" s="509"/>
      <c r="BR17" s="509"/>
      <c r="BS17" s="509"/>
      <c r="BT17" s="509"/>
      <c r="BU17" s="509"/>
      <c r="BV17" s="509"/>
      <c r="BW17" s="509"/>
      <c r="BX17" s="509"/>
      <c r="BY17" s="509"/>
      <c r="BZ17" s="509"/>
      <c r="CA17" s="509"/>
      <c r="CB17" s="509"/>
      <c r="CC17" s="509"/>
      <c r="CD17" s="509"/>
      <c r="CE17" s="509"/>
      <c r="CF17" s="509"/>
      <c r="CG17" s="509"/>
      <c r="CH17" s="509"/>
      <c r="CI17" s="509"/>
      <c r="CJ17" s="509"/>
      <c r="CK17" s="509"/>
      <c r="CL17" s="509"/>
      <c r="CM17" s="509"/>
      <c r="CN17" s="509"/>
      <c r="CO17" s="509"/>
      <c r="CP17" s="509"/>
      <c r="CQ17" s="509"/>
      <c r="CR17" s="509"/>
      <c r="CS17" s="904"/>
      <c r="CT17" s="904"/>
      <c r="CU17" s="904"/>
      <c r="CV17" s="904"/>
      <c r="CW17" s="904"/>
      <c r="CX17" s="904"/>
      <c r="CY17" s="904"/>
      <c r="CZ17" s="904"/>
      <c r="DA17" s="904"/>
      <c r="DB17" s="904"/>
      <c r="DC17" s="904"/>
      <c r="DD17" s="904"/>
      <c r="DE17" s="904"/>
      <c r="DF17" s="904"/>
      <c r="DG17" s="904"/>
      <c r="DH17" s="904"/>
      <c r="DI17" s="904"/>
      <c r="DJ17" s="904"/>
    </row>
    <row r="18" spans="1:114" ht="20.149999999999999" customHeight="1">
      <c r="A18" s="863">
        <v>12</v>
      </c>
      <c r="B18" s="1145" t="str">
        <f>IF('1'!$A$1=1,D18,F18)</f>
        <v>Румунія</v>
      </c>
      <c r="C18" s="1139"/>
      <c r="D18" s="492" t="s">
        <v>41</v>
      </c>
      <c r="E18" s="492"/>
      <c r="F18" s="1240" t="s">
        <v>223</v>
      </c>
      <c r="G18" s="489">
        <v>651.51558033000003</v>
      </c>
      <c r="H18" s="490">
        <v>1081</v>
      </c>
      <c r="I18" s="490">
        <v>891</v>
      </c>
      <c r="J18" s="490">
        <v>864</v>
      </c>
      <c r="K18" s="490">
        <v>789</v>
      </c>
      <c r="L18" s="490">
        <v>290</v>
      </c>
      <c r="M18" s="490">
        <v>315</v>
      </c>
      <c r="N18" s="510">
        <v>360.88919257000003</v>
      </c>
      <c r="O18" s="510">
        <v>392.12160661999997</v>
      </c>
      <c r="P18" s="510">
        <v>514.36177163000002</v>
      </c>
      <c r="Q18" s="510">
        <v>545.53823370999999</v>
      </c>
      <c r="R18" s="510">
        <v>652.99535239000011</v>
      </c>
      <c r="S18" s="490">
        <v>1413.3038546299999</v>
      </c>
      <c r="T18" s="490">
        <v>1502.8663302100001</v>
      </c>
      <c r="U18" s="490">
        <v>1566.1758689000001</v>
      </c>
      <c r="V18" s="509"/>
      <c r="W18" s="509"/>
      <c r="X18" s="509"/>
      <c r="Y18" s="509"/>
      <c r="Z18" s="509"/>
      <c r="AA18" s="509"/>
      <c r="AB18" s="509"/>
      <c r="AC18" s="509"/>
      <c r="AD18" s="509"/>
      <c r="AE18" s="509"/>
      <c r="AF18" s="509"/>
      <c r="AG18" s="509"/>
      <c r="AH18" s="509"/>
      <c r="AI18" s="509"/>
      <c r="AJ18" s="509"/>
      <c r="AK18" s="509"/>
      <c r="AL18" s="509"/>
      <c r="AM18" s="509"/>
      <c r="AN18" s="509"/>
      <c r="AO18" s="509"/>
      <c r="AP18" s="509"/>
      <c r="AQ18" s="509"/>
      <c r="AR18" s="509"/>
      <c r="AS18" s="509"/>
      <c r="AT18" s="509"/>
      <c r="AU18" s="509"/>
      <c r="AV18" s="509"/>
      <c r="AW18" s="509"/>
      <c r="AX18" s="509"/>
      <c r="AY18" s="509"/>
      <c r="AZ18" s="509"/>
      <c r="BA18" s="509"/>
      <c r="BB18" s="509"/>
      <c r="BC18" s="509"/>
      <c r="BD18" s="509"/>
      <c r="BE18" s="509"/>
      <c r="BF18" s="509"/>
      <c r="BG18" s="509"/>
      <c r="BH18" s="509"/>
      <c r="BI18" s="509"/>
      <c r="BJ18" s="509"/>
      <c r="BK18" s="509"/>
      <c r="BL18" s="509"/>
      <c r="BM18" s="509"/>
      <c r="BN18" s="509"/>
      <c r="BO18" s="509"/>
      <c r="BP18" s="509"/>
      <c r="BQ18" s="509"/>
      <c r="BR18" s="509"/>
      <c r="BS18" s="509"/>
      <c r="BT18" s="509"/>
      <c r="BU18" s="509"/>
      <c r="BV18" s="509"/>
      <c r="BW18" s="509"/>
      <c r="BX18" s="509"/>
      <c r="BY18" s="509"/>
      <c r="BZ18" s="509"/>
      <c r="CA18" s="509"/>
      <c r="CB18" s="509"/>
      <c r="CC18" s="509"/>
      <c r="CD18" s="509"/>
      <c r="CE18" s="509"/>
      <c r="CF18" s="509"/>
      <c r="CG18" s="509"/>
      <c r="CH18" s="509"/>
      <c r="CI18" s="509"/>
      <c r="CJ18" s="509"/>
      <c r="CK18" s="509"/>
      <c r="CL18" s="509"/>
      <c r="CM18" s="509"/>
      <c r="CN18" s="509"/>
      <c r="CO18" s="509"/>
      <c r="CP18" s="509"/>
      <c r="CQ18" s="509"/>
      <c r="CR18" s="509"/>
      <c r="CS18" s="904"/>
      <c r="CT18" s="904"/>
      <c r="CU18" s="904"/>
      <c r="CV18" s="904"/>
      <c r="CW18" s="904"/>
      <c r="CX18" s="904"/>
      <c r="CY18" s="904"/>
      <c r="CZ18" s="904"/>
      <c r="DA18" s="904"/>
      <c r="DB18" s="904"/>
      <c r="DC18" s="904"/>
      <c r="DD18" s="904"/>
      <c r="DE18" s="904"/>
      <c r="DF18" s="904"/>
      <c r="DG18" s="904"/>
      <c r="DH18" s="904"/>
      <c r="DI18" s="904"/>
      <c r="DJ18" s="904"/>
    </row>
    <row r="19" spans="1:114" ht="20.149999999999999" customHeight="1">
      <c r="A19" s="863">
        <v>13</v>
      </c>
      <c r="B19" s="1145" t="str">
        <f>IF('1'!$A$1=1,D19,F19)</f>
        <v>Угорщина</v>
      </c>
      <c r="C19" s="1139"/>
      <c r="D19" s="492" t="s">
        <v>40</v>
      </c>
      <c r="E19" s="492"/>
      <c r="F19" s="1240" t="s">
        <v>213</v>
      </c>
      <c r="G19" s="489">
        <v>1009.94555918</v>
      </c>
      <c r="H19" s="510">
        <v>974</v>
      </c>
      <c r="I19" s="510">
        <v>901</v>
      </c>
      <c r="J19" s="510">
        <v>1171</v>
      </c>
      <c r="K19" s="510">
        <v>1174</v>
      </c>
      <c r="L19" s="510">
        <v>1325</v>
      </c>
      <c r="M19" s="510">
        <v>502</v>
      </c>
      <c r="N19" s="510">
        <v>779.64288865000003</v>
      </c>
      <c r="O19" s="510">
        <v>861.29449337999995</v>
      </c>
      <c r="P19" s="510">
        <v>894.02956330999996</v>
      </c>
      <c r="Q19" s="490">
        <v>1066.0387283600001</v>
      </c>
      <c r="R19" s="490">
        <v>1224.7312553900001</v>
      </c>
      <c r="S19" s="866">
        <v>739.70113705000006</v>
      </c>
      <c r="T19" s="866">
        <v>1088.86744858</v>
      </c>
      <c r="U19" s="490">
        <v>1300.6493998599999</v>
      </c>
      <c r="V19" s="509"/>
      <c r="W19" s="509"/>
      <c r="X19" s="509"/>
      <c r="Y19" s="509"/>
      <c r="Z19" s="509"/>
      <c r="AA19" s="509"/>
      <c r="AB19" s="509"/>
      <c r="AC19" s="509"/>
      <c r="AD19" s="509"/>
      <c r="AE19" s="509"/>
      <c r="AF19" s="509"/>
      <c r="AG19" s="509"/>
      <c r="AH19" s="509"/>
      <c r="AI19" s="509"/>
      <c r="AJ19" s="509"/>
      <c r="AK19" s="509"/>
      <c r="AL19" s="509"/>
      <c r="AM19" s="509"/>
      <c r="AN19" s="509"/>
      <c r="AO19" s="509"/>
      <c r="AP19" s="509"/>
      <c r="AQ19" s="509"/>
      <c r="AR19" s="509"/>
      <c r="AS19" s="509"/>
      <c r="AT19" s="509"/>
      <c r="AU19" s="509"/>
      <c r="AV19" s="509"/>
      <c r="AW19" s="509"/>
      <c r="AX19" s="509"/>
      <c r="AY19" s="509"/>
      <c r="AZ19" s="509"/>
      <c r="BA19" s="509"/>
      <c r="BB19" s="509"/>
      <c r="BC19" s="509"/>
      <c r="BD19" s="509"/>
      <c r="BE19" s="509"/>
      <c r="BF19" s="509"/>
      <c r="BG19" s="509"/>
      <c r="BH19" s="509"/>
      <c r="BI19" s="509"/>
      <c r="BJ19" s="509"/>
      <c r="BK19" s="509"/>
      <c r="BL19" s="509"/>
      <c r="BM19" s="509"/>
      <c r="BN19" s="509"/>
      <c r="BO19" s="509"/>
      <c r="BP19" s="509"/>
      <c r="BQ19" s="509"/>
      <c r="BR19" s="509"/>
      <c r="BS19" s="509"/>
      <c r="BT19" s="509"/>
      <c r="BU19" s="509"/>
      <c r="BV19" s="509"/>
      <c r="BW19" s="509"/>
      <c r="BX19" s="509"/>
      <c r="BY19" s="509"/>
      <c r="BZ19" s="509"/>
      <c r="CA19" s="509"/>
      <c r="CB19" s="509"/>
      <c r="CC19" s="509"/>
      <c r="CD19" s="509"/>
      <c r="CE19" s="509"/>
      <c r="CF19" s="509"/>
      <c r="CG19" s="509"/>
      <c r="CH19" s="509"/>
      <c r="CI19" s="509"/>
      <c r="CJ19" s="509"/>
      <c r="CK19" s="509"/>
      <c r="CL19" s="509"/>
      <c r="CM19" s="509"/>
      <c r="CN19" s="509"/>
      <c r="CO19" s="509"/>
      <c r="CP19" s="509"/>
      <c r="CQ19" s="509"/>
      <c r="CR19" s="509"/>
      <c r="CS19" s="904"/>
      <c r="CT19" s="904"/>
      <c r="CU19" s="904"/>
      <c r="CV19" s="904"/>
      <c r="CW19" s="904"/>
      <c r="CX19" s="904"/>
      <c r="CY19" s="904"/>
      <c r="CZ19" s="904"/>
      <c r="DA19" s="904"/>
      <c r="DB19" s="904"/>
      <c r="DC19" s="904"/>
      <c r="DD19" s="904"/>
      <c r="DE19" s="904"/>
      <c r="DF19" s="904"/>
      <c r="DG19" s="904"/>
      <c r="DH19" s="904"/>
      <c r="DI19" s="904"/>
      <c r="DJ19" s="904"/>
    </row>
    <row r="20" spans="1:114" ht="20.149999999999999" customHeight="1">
      <c r="A20" s="863">
        <v>14</v>
      </c>
      <c r="B20" s="1145" t="str">
        <f>IF('1'!$A$1=1,D20,F20)</f>
        <v>Індія</v>
      </c>
      <c r="C20" s="1139"/>
      <c r="D20" s="492" t="s">
        <v>553</v>
      </c>
      <c r="E20" s="492"/>
      <c r="F20" s="1240" t="s">
        <v>212</v>
      </c>
      <c r="G20" s="489">
        <v>675.95943642000009</v>
      </c>
      <c r="H20" s="510">
        <v>806</v>
      </c>
      <c r="I20" s="510">
        <v>1015</v>
      </c>
      <c r="J20" s="510">
        <v>832</v>
      </c>
      <c r="K20" s="510">
        <v>649</v>
      </c>
      <c r="L20" s="510">
        <v>431</v>
      </c>
      <c r="M20" s="510">
        <v>472</v>
      </c>
      <c r="N20" s="510">
        <v>536.79465813000002</v>
      </c>
      <c r="O20" s="510">
        <v>601.91169587000002</v>
      </c>
      <c r="P20" s="510">
        <v>732.59471542999995</v>
      </c>
      <c r="Q20" s="510">
        <v>712.81525499999998</v>
      </c>
      <c r="R20" s="510">
        <v>949.29548474000001</v>
      </c>
      <c r="S20" s="671">
        <v>1675.6802579999999</v>
      </c>
      <c r="T20" s="671">
        <v>1871.4930306399995</v>
      </c>
      <c r="U20" s="490">
        <v>1294.8718154899998</v>
      </c>
      <c r="V20" s="509"/>
      <c r="W20" s="509"/>
      <c r="X20" s="509"/>
      <c r="Y20" s="509"/>
      <c r="Z20" s="509"/>
      <c r="AA20" s="509"/>
      <c r="AB20" s="509"/>
      <c r="AC20" s="509"/>
      <c r="AD20" s="509"/>
      <c r="AE20" s="509"/>
      <c r="AF20" s="509"/>
      <c r="AG20" s="509"/>
      <c r="AH20" s="509"/>
      <c r="AI20" s="509"/>
      <c r="AJ20" s="509"/>
      <c r="AK20" s="509"/>
      <c r="AL20" s="509"/>
      <c r="AM20" s="509"/>
      <c r="AN20" s="509"/>
      <c r="AO20" s="509"/>
      <c r="AP20" s="509"/>
      <c r="AQ20" s="509"/>
      <c r="AR20" s="509"/>
      <c r="AS20" s="509"/>
      <c r="AT20" s="509"/>
      <c r="AU20" s="509"/>
      <c r="AV20" s="509"/>
      <c r="AW20" s="509"/>
      <c r="AX20" s="509"/>
      <c r="AY20" s="509"/>
      <c r="AZ20" s="509"/>
      <c r="BA20" s="509"/>
      <c r="BB20" s="509"/>
      <c r="BC20" s="509"/>
      <c r="BD20" s="509"/>
      <c r="BE20" s="509"/>
      <c r="BF20" s="509"/>
      <c r="BG20" s="509"/>
      <c r="BH20" s="509"/>
      <c r="BI20" s="509"/>
      <c r="BJ20" s="509"/>
      <c r="BK20" s="509"/>
      <c r="BL20" s="509"/>
      <c r="BM20" s="509"/>
      <c r="BN20" s="509"/>
      <c r="BO20" s="509"/>
      <c r="BP20" s="509"/>
      <c r="BQ20" s="509"/>
      <c r="BR20" s="509"/>
      <c r="BS20" s="509"/>
      <c r="BT20" s="509"/>
      <c r="BU20" s="509"/>
      <c r="BV20" s="509"/>
      <c r="BW20" s="509"/>
      <c r="BX20" s="509"/>
      <c r="BY20" s="509"/>
      <c r="BZ20" s="509"/>
      <c r="CA20" s="509"/>
      <c r="CB20" s="509"/>
      <c r="CC20" s="509"/>
      <c r="CD20" s="509"/>
      <c r="CE20" s="509"/>
      <c r="CF20" s="509"/>
      <c r="CG20" s="509"/>
      <c r="CH20" s="509"/>
      <c r="CI20" s="509"/>
      <c r="CJ20" s="509"/>
      <c r="CK20" s="509"/>
      <c r="CL20" s="509"/>
      <c r="CM20" s="509"/>
      <c r="CN20" s="509"/>
      <c r="CO20" s="509"/>
      <c r="CP20" s="509"/>
      <c r="CQ20" s="509"/>
      <c r="CR20" s="509"/>
      <c r="CS20" s="904"/>
      <c r="CT20" s="904"/>
      <c r="CU20" s="904"/>
      <c r="CV20" s="904"/>
      <c r="CW20" s="904"/>
      <c r="CX20" s="904"/>
      <c r="CY20" s="904"/>
      <c r="CZ20" s="904"/>
      <c r="DA20" s="904"/>
      <c r="DB20" s="904"/>
      <c r="DC20" s="904"/>
      <c r="DD20" s="904"/>
      <c r="DE20" s="904"/>
      <c r="DF20" s="904"/>
      <c r="DG20" s="904"/>
      <c r="DH20" s="904"/>
      <c r="DI20" s="904"/>
      <c r="DJ20" s="904"/>
    </row>
    <row r="21" spans="1:114" ht="28.5" customHeight="1">
      <c r="A21" s="863">
        <v>15</v>
      </c>
      <c r="B21" s="1146" t="str">
        <f>IF('1'!$A$1=1,D21,F21)</f>
        <v>Сполучене Королівство Великої Британії та Північної Ірландії</v>
      </c>
      <c r="C21" s="1139"/>
      <c r="D21" s="492" t="s">
        <v>331</v>
      </c>
      <c r="E21" s="492"/>
      <c r="F21" s="1240" t="s">
        <v>337</v>
      </c>
      <c r="G21" s="489">
        <v>797.97041961000002</v>
      </c>
      <c r="H21" s="490">
        <v>1091</v>
      </c>
      <c r="I21" s="490">
        <v>1119</v>
      </c>
      <c r="J21" s="490">
        <v>1105</v>
      </c>
      <c r="K21" s="490">
        <v>670</v>
      </c>
      <c r="L21" s="490">
        <v>546</v>
      </c>
      <c r="M21" s="490">
        <v>684</v>
      </c>
      <c r="N21" s="510">
        <v>771.44002732999991</v>
      </c>
      <c r="O21" s="510">
        <v>869.20534891</v>
      </c>
      <c r="P21" s="510">
        <v>754.08464058999994</v>
      </c>
      <c r="Q21" s="510">
        <v>717.14780443999996</v>
      </c>
      <c r="R21" s="490">
        <v>1103.7642971600001</v>
      </c>
      <c r="S21" s="866">
        <v>753.64196629000003</v>
      </c>
      <c r="T21" s="866">
        <v>1082.57822526</v>
      </c>
      <c r="U21" s="490">
        <v>1260.4350251399999</v>
      </c>
      <c r="V21" s="509"/>
      <c r="W21" s="509"/>
      <c r="X21" s="509"/>
      <c r="Y21" s="509"/>
      <c r="Z21" s="509"/>
      <c r="AA21" s="509"/>
      <c r="AB21" s="509"/>
      <c r="AC21" s="509"/>
      <c r="AD21" s="509"/>
      <c r="AE21" s="509"/>
      <c r="AF21" s="509"/>
      <c r="AG21" s="509"/>
      <c r="AH21" s="509"/>
      <c r="AI21" s="509"/>
      <c r="AJ21" s="509"/>
      <c r="AK21" s="509"/>
      <c r="AL21" s="509"/>
      <c r="AM21" s="509"/>
      <c r="AN21" s="509"/>
      <c r="AO21" s="509"/>
      <c r="AP21" s="509"/>
      <c r="AQ21" s="509"/>
      <c r="AR21" s="509"/>
      <c r="AS21" s="509"/>
      <c r="AT21" s="509"/>
      <c r="AU21" s="509"/>
      <c r="AV21" s="509"/>
      <c r="AW21" s="509"/>
      <c r="AX21" s="509"/>
      <c r="AY21" s="509"/>
      <c r="AZ21" s="509"/>
      <c r="BA21" s="509"/>
      <c r="BB21" s="509"/>
      <c r="BC21" s="509"/>
      <c r="BD21" s="509"/>
      <c r="BE21" s="509"/>
      <c r="BF21" s="509"/>
      <c r="BG21" s="509"/>
      <c r="BH21" s="509"/>
      <c r="BI21" s="509"/>
      <c r="BJ21" s="509"/>
      <c r="BK21" s="509"/>
      <c r="BL21" s="509"/>
      <c r="BM21" s="509"/>
      <c r="BN21" s="509"/>
      <c r="BO21" s="509"/>
      <c r="BP21" s="509"/>
      <c r="BQ21" s="509"/>
      <c r="BR21" s="509"/>
      <c r="BS21" s="509"/>
      <c r="BT21" s="509"/>
      <c r="BU21" s="509"/>
      <c r="BV21" s="509"/>
      <c r="BW21" s="509"/>
      <c r="BX21" s="509"/>
      <c r="BY21" s="509"/>
      <c r="BZ21" s="509"/>
      <c r="CA21" s="509"/>
      <c r="CB21" s="509"/>
      <c r="CC21" s="509"/>
      <c r="CD21" s="509"/>
      <c r="CE21" s="509"/>
      <c r="CF21" s="509"/>
      <c r="CG21" s="509"/>
      <c r="CH21" s="509"/>
      <c r="CI21" s="509"/>
      <c r="CJ21" s="509"/>
      <c r="CK21" s="509"/>
      <c r="CL21" s="509"/>
      <c r="CM21" s="509"/>
      <c r="CN21" s="509"/>
      <c r="CO21" s="509"/>
      <c r="CP21" s="509"/>
      <c r="CQ21" s="509"/>
      <c r="CR21" s="509"/>
      <c r="CS21" s="904"/>
      <c r="CT21" s="904"/>
      <c r="CU21" s="904"/>
      <c r="CV21" s="904"/>
      <c r="CW21" s="904"/>
      <c r="CX21" s="904"/>
      <c r="CY21" s="904"/>
      <c r="CZ21" s="904"/>
      <c r="DA21" s="904"/>
      <c r="DB21" s="904"/>
      <c r="DC21" s="904"/>
      <c r="DD21" s="904"/>
      <c r="DE21" s="904"/>
      <c r="DF21" s="904"/>
      <c r="DG21" s="904"/>
      <c r="DH21" s="904"/>
      <c r="DI21" s="904"/>
      <c r="DJ21" s="904"/>
    </row>
    <row r="22" spans="1:114" ht="20.149999999999999" customHeight="1">
      <c r="A22" s="863">
        <v>16</v>
      </c>
      <c r="B22" s="1145" t="str">
        <f>IF('1'!$A$1=1,D22,F22)</f>
        <v>Литва</v>
      </c>
      <c r="C22" s="1139"/>
      <c r="D22" s="492" t="s">
        <v>542</v>
      </c>
      <c r="E22" s="492"/>
      <c r="F22" s="1240" t="s">
        <v>221</v>
      </c>
      <c r="G22" s="489">
        <v>630.48918504000005</v>
      </c>
      <c r="H22" s="510">
        <v>815</v>
      </c>
      <c r="I22" s="510">
        <v>905</v>
      </c>
      <c r="J22" s="510">
        <v>958</v>
      </c>
      <c r="K22" s="510">
        <v>1020</v>
      </c>
      <c r="L22" s="510">
        <v>546</v>
      </c>
      <c r="M22" s="510">
        <v>488</v>
      </c>
      <c r="N22" s="510">
        <v>675.0751142900001</v>
      </c>
      <c r="O22" s="510">
        <v>873.24284010999997</v>
      </c>
      <c r="P22" s="490">
        <v>1138.78477088</v>
      </c>
      <c r="Q22" s="510">
        <v>808.93541263999998</v>
      </c>
      <c r="R22" s="490">
        <v>1280.8688912099999</v>
      </c>
      <c r="S22" s="490">
        <v>1314.8636174400001</v>
      </c>
      <c r="T22" s="490">
        <v>1294.1227255399999</v>
      </c>
      <c r="U22" s="490">
        <v>1188.48040414</v>
      </c>
      <c r="V22" s="509"/>
      <c r="W22" s="509"/>
      <c r="X22" s="509"/>
      <c r="Y22" s="509"/>
      <c r="Z22" s="509"/>
      <c r="AA22" s="509"/>
      <c r="AB22" s="509"/>
      <c r="AC22" s="509"/>
      <c r="AD22" s="509"/>
      <c r="AE22" s="509"/>
      <c r="AF22" s="509"/>
      <c r="AG22" s="509"/>
      <c r="AH22" s="509"/>
      <c r="AI22" s="509"/>
      <c r="AJ22" s="509"/>
      <c r="AK22" s="509"/>
      <c r="AL22" s="509"/>
      <c r="AM22" s="509"/>
      <c r="AN22" s="509"/>
      <c r="AO22" s="509"/>
      <c r="AP22" s="509"/>
      <c r="AQ22" s="509"/>
      <c r="AR22" s="509"/>
      <c r="AS22" s="509"/>
      <c r="AT22" s="509"/>
      <c r="AU22" s="509"/>
      <c r="AV22" s="509"/>
      <c r="AW22" s="509"/>
      <c r="AX22" s="509"/>
      <c r="AY22" s="509"/>
      <c r="AZ22" s="509"/>
      <c r="BA22" s="509"/>
      <c r="BB22" s="509"/>
      <c r="BC22" s="509"/>
      <c r="BD22" s="509"/>
      <c r="BE22" s="509"/>
      <c r="BF22" s="509"/>
      <c r="BG22" s="509"/>
      <c r="BH22" s="509"/>
      <c r="BI22" s="509"/>
      <c r="BJ22" s="509"/>
      <c r="BK22" s="509"/>
      <c r="BL22" s="509"/>
      <c r="BM22" s="509"/>
      <c r="BN22" s="509"/>
      <c r="BO22" s="509"/>
      <c r="BP22" s="509"/>
      <c r="BQ22" s="509"/>
      <c r="BR22" s="509"/>
      <c r="BS22" s="509"/>
      <c r="BT22" s="509"/>
      <c r="BU22" s="509"/>
      <c r="BV22" s="509"/>
      <c r="BW22" s="509"/>
      <c r="BX22" s="509"/>
      <c r="BY22" s="509"/>
      <c r="BZ22" s="509"/>
      <c r="CA22" s="509"/>
      <c r="CB22" s="509"/>
      <c r="CC22" s="509"/>
      <c r="CD22" s="509"/>
      <c r="CE22" s="509"/>
      <c r="CF22" s="509"/>
      <c r="CG22" s="509"/>
      <c r="CH22" s="509"/>
      <c r="CI22" s="509"/>
      <c r="CJ22" s="509"/>
      <c r="CK22" s="509"/>
      <c r="CL22" s="509"/>
      <c r="CM22" s="509"/>
      <c r="CN22" s="509"/>
      <c r="CO22" s="509"/>
      <c r="CP22" s="509"/>
      <c r="CQ22" s="509"/>
      <c r="CR22" s="509"/>
      <c r="CS22" s="904"/>
      <c r="CT22" s="904"/>
      <c r="CU22" s="904"/>
      <c r="CV22" s="904"/>
      <c r="CW22" s="904"/>
      <c r="CX22" s="904"/>
      <c r="CY22" s="904"/>
      <c r="CZ22" s="904"/>
      <c r="DA22" s="904"/>
      <c r="DB22" s="904"/>
      <c r="DC22" s="904"/>
      <c r="DD22" s="904"/>
      <c r="DE22" s="904"/>
      <c r="DF22" s="904"/>
      <c r="DG22" s="904"/>
      <c r="DH22" s="904"/>
      <c r="DI22" s="904"/>
      <c r="DJ22" s="904"/>
    </row>
    <row r="23" spans="1:114" ht="20.149999999999999" customHeight="1">
      <c r="A23" s="863">
        <v>17</v>
      </c>
      <c r="B23" s="1145" t="str">
        <f>IF('1'!$A$1=1,D23,F23)</f>
        <v>Японія</v>
      </c>
      <c r="C23" s="1139"/>
      <c r="D23" s="492" t="s">
        <v>42</v>
      </c>
      <c r="E23" s="492"/>
      <c r="F23" s="1240" t="s">
        <v>228</v>
      </c>
      <c r="G23" s="489">
        <v>793.32994163000001</v>
      </c>
      <c r="H23" s="510">
        <v>996</v>
      </c>
      <c r="I23" s="510">
        <v>1170</v>
      </c>
      <c r="J23" s="510">
        <v>962</v>
      </c>
      <c r="K23" s="510">
        <v>590</v>
      </c>
      <c r="L23" s="510">
        <v>358</v>
      </c>
      <c r="M23" s="510">
        <v>522</v>
      </c>
      <c r="N23" s="510">
        <v>691.39953899</v>
      </c>
      <c r="O23" s="510">
        <v>702.90873497999996</v>
      </c>
      <c r="P23" s="510">
        <v>935.57540607999999</v>
      </c>
      <c r="Q23" s="490">
        <v>1053.1774484999999</v>
      </c>
      <c r="R23" s="490">
        <v>1199.94804512</v>
      </c>
      <c r="S23" s="866">
        <v>622.95420387000001</v>
      </c>
      <c r="T23" s="866">
        <v>892.19073971</v>
      </c>
      <c r="U23" s="490">
        <v>933.12004489000003</v>
      </c>
      <c r="V23" s="509"/>
      <c r="W23" s="509"/>
      <c r="X23" s="509"/>
      <c r="Y23" s="509"/>
      <c r="Z23" s="509"/>
      <c r="AA23" s="509"/>
      <c r="AB23" s="509"/>
      <c r="AC23" s="509"/>
      <c r="AD23" s="509"/>
      <c r="AE23" s="509"/>
      <c r="AF23" s="509"/>
      <c r="AG23" s="509"/>
      <c r="AH23" s="509"/>
      <c r="AI23" s="509"/>
      <c r="AJ23" s="509"/>
      <c r="AK23" s="509"/>
      <c r="AL23" s="509"/>
      <c r="AM23" s="509"/>
      <c r="AN23" s="509"/>
      <c r="AO23" s="509"/>
      <c r="AP23" s="509"/>
      <c r="AQ23" s="509"/>
      <c r="AR23" s="509"/>
      <c r="AS23" s="509"/>
      <c r="AT23" s="509"/>
      <c r="AU23" s="509"/>
      <c r="AV23" s="509"/>
      <c r="AW23" s="509"/>
      <c r="AX23" s="509"/>
      <c r="AY23" s="509"/>
      <c r="AZ23" s="509"/>
      <c r="BA23" s="509"/>
      <c r="BB23" s="509"/>
      <c r="BC23" s="509"/>
      <c r="BD23" s="509"/>
      <c r="BE23" s="509"/>
      <c r="BF23" s="509"/>
      <c r="BG23" s="509"/>
      <c r="BH23" s="509"/>
      <c r="BI23" s="509"/>
      <c r="BJ23" s="509"/>
      <c r="BK23" s="509"/>
      <c r="BL23" s="509"/>
      <c r="BM23" s="509"/>
      <c r="BN23" s="509"/>
      <c r="BO23" s="509"/>
      <c r="BP23" s="509"/>
      <c r="BQ23" s="509"/>
      <c r="BR23" s="509"/>
      <c r="BS23" s="509"/>
      <c r="BT23" s="509"/>
      <c r="BU23" s="509"/>
      <c r="BV23" s="509"/>
      <c r="BW23" s="509"/>
      <c r="BX23" s="509"/>
      <c r="BY23" s="509"/>
      <c r="BZ23" s="509"/>
      <c r="CA23" s="509"/>
      <c r="CB23" s="509"/>
      <c r="CC23" s="509"/>
      <c r="CD23" s="509"/>
      <c r="CE23" s="509"/>
      <c r="CF23" s="509"/>
      <c r="CG23" s="509"/>
      <c r="CH23" s="509"/>
      <c r="CI23" s="509"/>
      <c r="CJ23" s="509"/>
      <c r="CK23" s="509"/>
      <c r="CL23" s="509"/>
      <c r="CM23" s="509"/>
      <c r="CN23" s="509"/>
      <c r="CO23" s="509"/>
      <c r="CP23" s="509"/>
      <c r="CQ23" s="509"/>
      <c r="CR23" s="509"/>
      <c r="CS23" s="904"/>
      <c r="CT23" s="904"/>
      <c r="CU23" s="904"/>
      <c r="CV23" s="904"/>
      <c r="CW23" s="904"/>
      <c r="CX23" s="904"/>
      <c r="CY23" s="904"/>
      <c r="CZ23" s="904"/>
      <c r="DA23" s="904"/>
      <c r="DB23" s="904"/>
      <c r="DC23" s="904"/>
      <c r="DD23" s="904"/>
      <c r="DE23" s="904"/>
      <c r="DF23" s="904"/>
      <c r="DG23" s="904"/>
      <c r="DH23" s="904"/>
      <c r="DI23" s="904"/>
      <c r="DJ23" s="904"/>
    </row>
    <row r="24" spans="1:114" ht="20.149999999999999" customHeight="1">
      <c r="A24" s="863">
        <v>18</v>
      </c>
      <c r="B24" s="1145" t="str">
        <f>IF('1'!$A$1=1,D24,F24)</f>
        <v>Нідерланди</v>
      </c>
      <c r="C24" s="1139"/>
      <c r="D24" s="492" t="s">
        <v>558</v>
      </c>
      <c r="E24" s="492"/>
      <c r="F24" s="1240" t="s">
        <v>216</v>
      </c>
      <c r="G24" s="489">
        <v>802.12623948999999</v>
      </c>
      <c r="H24" s="490">
        <v>1141</v>
      </c>
      <c r="I24" s="490">
        <v>1067</v>
      </c>
      <c r="J24" s="490">
        <v>1003</v>
      </c>
      <c r="K24" s="490">
        <v>720</v>
      </c>
      <c r="L24" s="490">
        <v>417</v>
      </c>
      <c r="M24" s="490">
        <v>521</v>
      </c>
      <c r="N24" s="510">
        <v>623.5012041</v>
      </c>
      <c r="O24" s="510">
        <v>755.91480490000004</v>
      </c>
      <c r="P24" s="510">
        <v>744.90696718000004</v>
      </c>
      <c r="Q24" s="510">
        <v>725.58355205999987</v>
      </c>
      <c r="R24" s="510">
        <v>979.75939435999999</v>
      </c>
      <c r="S24" s="490">
        <v>1056.46002802</v>
      </c>
      <c r="T24" s="490">
        <v>1015.14401058</v>
      </c>
      <c r="U24" s="490">
        <v>897.17167763999987</v>
      </c>
      <c r="V24" s="509"/>
      <c r="W24" s="509"/>
      <c r="X24" s="509"/>
      <c r="Y24" s="509"/>
      <c r="Z24" s="509"/>
      <c r="AA24" s="509"/>
      <c r="AB24" s="509"/>
      <c r="AC24" s="509"/>
      <c r="AD24" s="509"/>
      <c r="AE24" s="509"/>
      <c r="AF24" s="509"/>
      <c r="AG24" s="509"/>
      <c r="AH24" s="509"/>
      <c r="AI24" s="509"/>
      <c r="AJ24" s="509"/>
      <c r="AK24" s="509"/>
      <c r="AL24" s="509"/>
      <c r="AM24" s="509"/>
      <c r="AN24" s="509"/>
      <c r="AO24" s="509"/>
      <c r="AP24" s="509"/>
      <c r="AQ24" s="509"/>
      <c r="AR24" s="509"/>
      <c r="AS24" s="509"/>
      <c r="AT24" s="509"/>
      <c r="AU24" s="509"/>
      <c r="AV24" s="509"/>
      <c r="AW24" s="509"/>
      <c r="AX24" s="509"/>
      <c r="AY24" s="509"/>
      <c r="AZ24" s="509"/>
      <c r="BA24" s="509"/>
      <c r="BB24" s="509"/>
      <c r="BC24" s="509"/>
      <c r="BD24" s="509"/>
      <c r="BE24" s="509"/>
      <c r="BF24" s="509"/>
      <c r="BG24" s="509"/>
      <c r="BH24" s="509"/>
      <c r="BI24" s="509"/>
      <c r="BJ24" s="509"/>
      <c r="BK24" s="509"/>
      <c r="BL24" s="509"/>
      <c r="BM24" s="509"/>
      <c r="BN24" s="509"/>
      <c r="BO24" s="509"/>
      <c r="BP24" s="509"/>
      <c r="BQ24" s="509"/>
      <c r="BR24" s="509"/>
      <c r="BS24" s="509"/>
      <c r="BT24" s="509"/>
      <c r="BU24" s="509"/>
      <c r="BV24" s="509"/>
      <c r="BW24" s="509"/>
      <c r="BX24" s="509"/>
      <c r="BY24" s="509"/>
      <c r="BZ24" s="509"/>
      <c r="CA24" s="509"/>
      <c r="CB24" s="509"/>
      <c r="CC24" s="509"/>
      <c r="CD24" s="509"/>
      <c r="CE24" s="509"/>
      <c r="CF24" s="509"/>
      <c r="CG24" s="509"/>
      <c r="CH24" s="509"/>
      <c r="CI24" s="509"/>
      <c r="CJ24" s="509"/>
      <c r="CK24" s="509"/>
      <c r="CL24" s="509"/>
      <c r="CM24" s="509"/>
      <c r="CN24" s="509"/>
      <c r="CO24" s="509"/>
      <c r="CP24" s="509"/>
      <c r="CQ24" s="509"/>
      <c r="CR24" s="509"/>
      <c r="CS24" s="904"/>
      <c r="CT24" s="904"/>
      <c r="CU24" s="904"/>
      <c r="CV24" s="904"/>
      <c r="CW24" s="904"/>
      <c r="CX24" s="904"/>
      <c r="CY24" s="904"/>
      <c r="CZ24" s="904"/>
      <c r="DA24" s="904"/>
      <c r="DB24" s="904"/>
      <c r="DC24" s="904"/>
      <c r="DD24" s="904"/>
      <c r="DE24" s="904"/>
      <c r="DF24" s="904"/>
      <c r="DG24" s="904"/>
      <c r="DH24" s="904"/>
      <c r="DI24" s="904"/>
      <c r="DJ24" s="904"/>
    </row>
    <row r="25" spans="1:114" ht="20.149999999999999" customHeight="1">
      <c r="A25" s="863">
        <v>19</v>
      </c>
      <c r="B25" s="1145" t="str">
        <f>IF('1'!$A$1=1,D25,F25)</f>
        <v>Іспанія</v>
      </c>
      <c r="C25" s="1139"/>
      <c r="D25" s="492" t="s">
        <v>538</v>
      </c>
      <c r="E25" s="492"/>
      <c r="F25" s="1240" t="s">
        <v>214</v>
      </c>
      <c r="G25" s="489">
        <v>455.17993631999997</v>
      </c>
      <c r="H25" s="510">
        <v>669</v>
      </c>
      <c r="I25" s="510">
        <v>731</v>
      </c>
      <c r="J25" s="510">
        <v>847</v>
      </c>
      <c r="K25" s="510">
        <v>587</v>
      </c>
      <c r="L25" s="510">
        <v>424</v>
      </c>
      <c r="M25" s="510">
        <v>482</v>
      </c>
      <c r="N25" s="510">
        <v>559.45764200999997</v>
      </c>
      <c r="O25" s="511">
        <v>620.28428449</v>
      </c>
      <c r="P25" s="510">
        <v>829.98556843999995</v>
      </c>
      <c r="Q25" s="510">
        <v>721.60060123000005</v>
      </c>
      <c r="R25" s="510">
        <v>958.26607861000002</v>
      </c>
      <c r="S25" s="866">
        <v>689.70310368000003</v>
      </c>
      <c r="T25" s="866">
        <v>874.51468438999996</v>
      </c>
      <c r="U25" s="490">
        <v>840.01201662000005</v>
      </c>
      <c r="V25" s="509"/>
      <c r="W25" s="509"/>
      <c r="X25" s="509"/>
      <c r="Y25" s="509"/>
      <c r="Z25" s="509"/>
      <c r="AA25" s="509"/>
      <c r="AB25" s="509"/>
      <c r="AC25" s="509"/>
      <c r="AD25" s="509"/>
      <c r="AE25" s="509"/>
      <c r="AF25" s="509"/>
      <c r="AG25" s="509"/>
      <c r="AH25" s="509"/>
      <c r="AI25" s="509"/>
      <c r="AJ25" s="509"/>
      <c r="AK25" s="509"/>
      <c r="AL25" s="509"/>
      <c r="AM25" s="509"/>
      <c r="AN25" s="509"/>
      <c r="AO25" s="509"/>
      <c r="AP25" s="509"/>
      <c r="AQ25" s="509"/>
      <c r="AR25" s="509"/>
      <c r="AS25" s="509"/>
      <c r="AT25" s="509"/>
      <c r="AU25" s="509"/>
      <c r="AV25" s="509"/>
      <c r="AW25" s="509"/>
      <c r="AX25" s="509"/>
      <c r="AY25" s="509"/>
      <c r="AZ25" s="509"/>
      <c r="BA25" s="509"/>
      <c r="BB25" s="509"/>
      <c r="BC25" s="509"/>
      <c r="BD25" s="509"/>
      <c r="BE25" s="509"/>
      <c r="BF25" s="509"/>
      <c r="BG25" s="509"/>
      <c r="BH25" s="509"/>
      <c r="BI25" s="509"/>
      <c r="BJ25" s="509"/>
      <c r="BK25" s="509"/>
      <c r="BL25" s="509"/>
      <c r="BM25" s="509"/>
      <c r="BN25" s="509"/>
      <c r="BO25" s="509"/>
      <c r="BP25" s="509"/>
      <c r="BQ25" s="509"/>
      <c r="BR25" s="509"/>
      <c r="BS25" s="509"/>
      <c r="BT25" s="509"/>
      <c r="BU25" s="509"/>
      <c r="BV25" s="509"/>
      <c r="BW25" s="509"/>
      <c r="BX25" s="509"/>
      <c r="BY25" s="509"/>
      <c r="BZ25" s="509"/>
      <c r="CA25" s="509"/>
      <c r="CB25" s="509"/>
      <c r="CC25" s="509"/>
      <c r="CD25" s="509"/>
      <c r="CE25" s="509"/>
      <c r="CF25" s="509"/>
      <c r="CG25" s="509"/>
      <c r="CH25" s="509"/>
      <c r="CI25" s="509"/>
      <c r="CJ25" s="509"/>
      <c r="CK25" s="509"/>
      <c r="CL25" s="509"/>
      <c r="CM25" s="509"/>
      <c r="CN25" s="509"/>
      <c r="CO25" s="509"/>
      <c r="CP25" s="509"/>
      <c r="CQ25" s="509"/>
      <c r="CR25" s="509"/>
      <c r="CS25" s="904"/>
      <c r="CT25" s="904"/>
      <c r="CU25" s="904"/>
      <c r="CV25" s="904"/>
      <c r="CW25" s="904"/>
      <c r="CX25" s="904"/>
      <c r="CY25" s="904"/>
      <c r="CZ25" s="904"/>
      <c r="DA25" s="904"/>
      <c r="DB25" s="904"/>
      <c r="DC25" s="904"/>
      <c r="DD25" s="904"/>
      <c r="DE25" s="904"/>
      <c r="DF25" s="904"/>
      <c r="DG25" s="904"/>
      <c r="DH25" s="904"/>
      <c r="DI25" s="904"/>
      <c r="DJ25" s="904"/>
    </row>
    <row r="26" spans="1:114" ht="20.149999999999999" customHeight="1">
      <c r="A26" s="863">
        <v>20</v>
      </c>
      <c r="B26" s="1145" t="str">
        <f>IF('1'!$A$1=1,D26,F26)</f>
        <v>Республіка Корея</v>
      </c>
      <c r="C26" s="1139"/>
      <c r="D26" s="492" t="s">
        <v>332</v>
      </c>
      <c r="E26" s="492"/>
      <c r="F26" s="1240" t="s">
        <v>333</v>
      </c>
      <c r="G26" s="489">
        <v>771.29892012999994</v>
      </c>
      <c r="H26" s="490">
        <v>1225</v>
      </c>
      <c r="I26" s="490">
        <v>1460</v>
      </c>
      <c r="J26" s="490">
        <v>747</v>
      </c>
      <c r="K26" s="490">
        <v>413</v>
      </c>
      <c r="L26" s="490">
        <v>233</v>
      </c>
      <c r="M26" s="490">
        <v>242</v>
      </c>
      <c r="N26" s="510">
        <v>302.52627876000003</v>
      </c>
      <c r="O26" s="510">
        <v>405.95296604000004</v>
      </c>
      <c r="P26" s="510">
        <v>433.13226621999996</v>
      </c>
      <c r="Q26" s="510">
        <v>483.64296888000001</v>
      </c>
      <c r="R26" s="510">
        <v>673.96774465999999</v>
      </c>
      <c r="S26" s="866">
        <v>508.63498521000002</v>
      </c>
      <c r="T26" s="866">
        <v>652.20390408999992</v>
      </c>
      <c r="U26" s="490">
        <v>759.54607950000002</v>
      </c>
      <c r="V26" s="509"/>
      <c r="W26" s="509"/>
      <c r="X26" s="509"/>
      <c r="Y26" s="509"/>
      <c r="Z26" s="509"/>
      <c r="AA26" s="509"/>
      <c r="AB26" s="509"/>
      <c r="AC26" s="509"/>
      <c r="AD26" s="509"/>
      <c r="AE26" s="509"/>
      <c r="AF26" s="509"/>
      <c r="AG26" s="509"/>
      <c r="AH26" s="509"/>
      <c r="AI26" s="509"/>
      <c r="AJ26" s="509"/>
      <c r="AK26" s="509"/>
      <c r="AL26" s="509"/>
      <c r="AM26" s="509"/>
      <c r="AN26" s="509"/>
      <c r="AO26" s="509"/>
      <c r="AP26" s="509"/>
      <c r="AQ26" s="509"/>
      <c r="AR26" s="509"/>
      <c r="AS26" s="509"/>
      <c r="AT26" s="509"/>
      <c r="AU26" s="509"/>
      <c r="AV26" s="509"/>
      <c r="AW26" s="509"/>
      <c r="AX26" s="509"/>
      <c r="AY26" s="509"/>
      <c r="AZ26" s="509"/>
      <c r="BA26" s="509"/>
      <c r="BB26" s="509"/>
      <c r="BC26" s="509"/>
      <c r="BD26" s="509"/>
      <c r="BE26" s="509"/>
      <c r="BF26" s="509"/>
      <c r="BG26" s="509"/>
      <c r="BH26" s="509"/>
      <c r="BI26" s="509"/>
      <c r="BJ26" s="509"/>
      <c r="BK26" s="509"/>
      <c r="BL26" s="509"/>
      <c r="BM26" s="509"/>
      <c r="BN26" s="509"/>
      <c r="BO26" s="509"/>
      <c r="BP26" s="509"/>
      <c r="BQ26" s="509"/>
      <c r="BR26" s="509"/>
      <c r="BS26" s="509"/>
      <c r="BT26" s="509"/>
      <c r="BU26" s="509"/>
      <c r="BV26" s="509"/>
      <c r="BW26" s="509"/>
      <c r="BX26" s="509"/>
      <c r="BY26" s="509"/>
      <c r="BZ26" s="509"/>
      <c r="CA26" s="509"/>
      <c r="CB26" s="509"/>
      <c r="CC26" s="509"/>
      <c r="CD26" s="509"/>
      <c r="CE26" s="509"/>
      <c r="CF26" s="509"/>
      <c r="CG26" s="509"/>
      <c r="CH26" s="509"/>
      <c r="CI26" s="509"/>
      <c r="CJ26" s="509"/>
      <c r="CK26" s="509"/>
      <c r="CL26" s="509"/>
      <c r="CM26" s="509"/>
      <c r="CN26" s="509"/>
      <c r="CO26" s="509"/>
      <c r="CP26" s="509"/>
      <c r="CQ26" s="509"/>
      <c r="CR26" s="509"/>
      <c r="CS26" s="904"/>
      <c r="CT26" s="904"/>
      <c r="CU26" s="904"/>
      <c r="CV26" s="904"/>
      <c r="CW26" s="904"/>
      <c r="CX26" s="904"/>
      <c r="CY26" s="904"/>
      <c r="CZ26" s="904"/>
      <c r="DA26" s="904"/>
      <c r="DB26" s="904"/>
      <c r="DC26" s="904"/>
      <c r="DD26" s="904"/>
      <c r="DE26" s="904"/>
      <c r="DF26" s="904"/>
      <c r="DG26" s="904"/>
      <c r="DH26" s="904"/>
      <c r="DI26" s="904"/>
      <c r="DJ26" s="904"/>
    </row>
    <row r="27" spans="1:114" ht="20.149999999999999" customHeight="1">
      <c r="A27" s="863">
        <v>21</v>
      </c>
      <c r="B27" s="1145" t="str">
        <f>IF('1'!$A$1=1,D27,F27)</f>
        <v>Швеція</v>
      </c>
      <c r="C27" s="1139"/>
      <c r="D27" s="492" t="s">
        <v>562</v>
      </c>
      <c r="E27" s="492"/>
      <c r="F27" s="1240" t="s">
        <v>238</v>
      </c>
      <c r="G27" s="489">
        <v>313.84291853999997</v>
      </c>
      <c r="H27" s="510">
        <v>583</v>
      </c>
      <c r="I27" s="510">
        <v>446</v>
      </c>
      <c r="J27" s="510">
        <v>422</v>
      </c>
      <c r="K27" s="510">
        <v>276</v>
      </c>
      <c r="L27" s="510">
        <v>196</v>
      </c>
      <c r="M27" s="510">
        <v>349</v>
      </c>
      <c r="N27" s="510">
        <v>424.32261965000004</v>
      </c>
      <c r="O27" s="510">
        <v>455.48646672999996</v>
      </c>
      <c r="P27" s="510">
        <v>483.53452898</v>
      </c>
      <c r="Q27" s="510">
        <v>421.10749699000002</v>
      </c>
      <c r="R27" s="510">
        <v>716.67924421999999</v>
      </c>
      <c r="S27" s="866">
        <v>505.82502242999999</v>
      </c>
      <c r="T27" s="866">
        <v>747.87582207000003</v>
      </c>
      <c r="U27" s="490">
        <v>691.60275558000001</v>
      </c>
      <c r="V27" s="509"/>
      <c r="W27" s="509"/>
      <c r="X27" s="509"/>
      <c r="Y27" s="509"/>
      <c r="Z27" s="509"/>
      <c r="AA27" s="509"/>
      <c r="AB27" s="509"/>
      <c r="AC27" s="509"/>
      <c r="AD27" s="509"/>
      <c r="AE27" s="509"/>
      <c r="AF27" s="509"/>
      <c r="AG27" s="509"/>
      <c r="AH27" s="509"/>
      <c r="AI27" s="509"/>
      <c r="AJ27" s="509"/>
      <c r="AK27" s="509"/>
      <c r="AL27" s="509"/>
      <c r="AM27" s="509"/>
      <c r="AN27" s="509"/>
      <c r="AO27" s="509"/>
      <c r="AP27" s="509"/>
      <c r="AQ27" s="509"/>
      <c r="AR27" s="509"/>
      <c r="AS27" s="509"/>
      <c r="AT27" s="509"/>
      <c r="AU27" s="509"/>
      <c r="AV27" s="509"/>
      <c r="AW27" s="509"/>
      <c r="AX27" s="509"/>
      <c r="AY27" s="509"/>
      <c r="AZ27" s="509"/>
      <c r="BA27" s="509"/>
      <c r="BB27" s="509"/>
      <c r="BC27" s="509"/>
      <c r="BD27" s="509"/>
      <c r="BE27" s="509"/>
      <c r="BF27" s="509"/>
      <c r="BG27" s="509"/>
      <c r="BH27" s="509"/>
      <c r="BI27" s="509"/>
      <c r="BJ27" s="509"/>
      <c r="BK27" s="509"/>
      <c r="BL27" s="509"/>
      <c r="BM27" s="509"/>
      <c r="BN27" s="509"/>
      <c r="BO27" s="509"/>
      <c r="BP27" s="509"/>
      <c r="BQ27" s="509"/>
      <c r="BR27" s="509"/>
      <c r="BS27" s="509"/>
      <c r="BT27" s="509"/>
      <c r="BU27" s="509"/>
      <c r="BV27" s="509"/>
      <c r="BW27" s="509"/>
      <c r="BX27" s="509"/>
      <c r="BY27" s="509"/>
      <c r="BZ27" s="509"/>
      <c r="CA27" s="509"/>
      <c r="CB27" s="509"/>
      <c r="CC27" s="509"/>
      <c r="CD27" s="509"/>
      <c r="CE27" s="509"/>
      <c r="CF27" s="509"/>
      <c r="CG27" s="509"/>
      <c r="CH27" s="509"/>
      <c r="CI27" s="509"/>
      <c r="CJ27" s="509"/>
      <c r="CK27" s="509"/>
      <c r="CL27" s="509"/>
      <c r="CM27" s="509"/>
      <c r="CN27" s="509"/>
      <c r="CO27" s="509"/>
      <c r="CP27" s="509"/>
      <c r="CQ27" s="509"/>
      <c r="CR27" s="509"/>
      <c r="CS27" s="904"/>
      <c r="CT27" s="904"/>
      <c r="CU27" s="904"/>
      <c r="CV27" s="904"/>
      <c r="CW27" s="904"/>
      <c r="CX27" s="904"/>
      <c r="CY27" s="904"/>
      <c r="CZ27" s="904"/>
      <c r="DA27" s="904"/>
      <c r="DB27" s="904"/>
      <c r="DC27" s="904"/>
      <c r="DD27" s="904"/>
      <c r="DE27" s="904"/>
      <c r="DF27" s="904"/>
      <c r="DG27" s="904"/>
      <c r="DH27" s="904"/>
      <c r="DI27" s="904"/>
      <c r="DJ27" s="904"/>
    </row>
    <row r="28" spans="1:114" ht="20.149999999999999" customHeight="1">
      <c r="A28" s="863">
        <v>22</v>
      </c>
      <c r="B28" s="1145" t="str">
        <f>IF('1'!$A$1=1,D28,F28)</f>
        <v>Бельгія</v>
      </c>
      <c r="C28" s="1139"/>
      <c r="D28" s="492" t="s">
        <v>544</v>
      </c>
      <c r="E28" s="492"/>
      <c r="F28" s="1240" t="s">
        <v>226</v>
      </c>
      <c r="G28" s="489">
        <v>549.02909958000009</v>
      </c>
      <c r="H28" s="510">
        <v>634</v>
      </c>
      <c r="I28" s="510">
        <v>688</v>
      </c>
      <c r="J28" s="510">
        <v>668</v>
      </c>
      <c r="K28" s="510">
        <v>527</v>
      </c>
      <c r="L28" s="510">
        <v>344</v>
      </c>
      <c r="M28" s="510">
        <v>426</v>
      </c>
      <c r="N28" s="510">
        <v>497.86164517999998</v>
      </c>
      <c r="O28" s="510">
        <v>525.14732427999991</v>
      </c>
      <c r="P28" s="510">
        <v>524.89969545999998</v>
      </c>
      <c r="Q28" s="510">
        <v>505.22912443999996</v>
      </c>
      <c r="R28" s="510">
        <v>731.26309730999992</v>
      </c>
      <c r="S28" s="866">
        <v>525.12927875000003</v>
      </c>
      <c r="T28" s="866">
        <v>647.82254043</v>
      </c>
      <c r="U28" s="490">
        <v>663.00495301000001</v>
      </c>
      <c r="V28" s="509"/>
      <c r="W28" s="509"/>
      <c r="X28" s="509"/>
      <c r="Y28" s="509"/>
      <c r="Z28" s="509"/>
      <c r="AA28" s="509"/>
      <c r="AB28" s="509"/>
      <c r="AC28" s="509"/>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09"/>
      <c r="AZ28" s="509"/>
      <c r="BA28" s="509"/>
      <c r="BB28" s="509"/>
      <c r="BC28" s="509"/>
      <c r="BD28" s="509"/>
      <c r="BE28" s="509"/>
      <c r="BF28" s="509"/>
      <c r="BG28" s="509"/>
      <c r="BH28" s="509"/>
      <c r="BI28" s="509"/>
      <c r="BJ28" s="509"/>
      <c r="BK28" s="509"/>
      <c r="BL28" s="509"/>
      <c r="BM28" s="509"/>
      <c r="BN28" s="509"/>
      <c r="BO28" s="509"/>
      <c r="BP28" s="509"/>
      <c r="BQ28" s="509"/>
      <c r="BR28" s="509"/>
      <c r="BS28" s="509"/>
      <c r="BT28" s="509"/>
      <c r="BU28" s="509"/>
      <c r="BV28" s="509"/>
      <c r="BW28" s="509"/>
      <c r="BX28" s="509"/>
      <c r="BY28" s="509"/>
      <c r="BZ28" s="509"/>
      <c r="CA28" s="509"/>
      <c r="CB28" s="509"/>
      <c r="CC28" s="509"/>
      <c r="CD28" s="509"/>
      <c r="CE28" s="509"/>
      <c r="CF28" s="509"/>
      <c r="CG28" s="509"/>
      <c r="CH28" s="509"/>
      <c r="CI28" s="509"/>
      <c r="CJ28" s="509"/>
      <c r="CK28" s="509"/>
      <c r="CL28" s="509"/>
      <c r="CM28" s="509"/>
      <c r="CN28" s="509"/>
      <c r="CO28" s="509"/>
      <c r="CP28" s="509"/>
      <c r="CQ28" s="509"/>
      <c r="CR28" s="509"/>
      <c r="CS28" s="904"/>
      <c r="CT28" s="904"/>
      <c r="CU28" s="904"/>
      <c r="CV28" s="904"/>
      <c r="CW28" s="904"/>
      <c r="CX28" s="904"/>
      <c r="CY28" s="904"/>
      <c r="CZ28" s="904"/>
      <c r="DA28" s="904"/>
      <c r="DB28" s="904"/>
      <c r="DC28" s="904"/>
      <c r="DD28" s="904"/>
      <c r="DE28" s="904"/>
      <c r="DF28" s="904"/>
      <c r="DG28" s="904"/>
      <c r="DH28" s="904"/>
      <c r="DI28" s="904"/>
      <c r="DJ28" s="904"/>
    </row>
    <row r="29" spans="1:114" ht="20.149999999999999" customHeight="1">
      <c r="A29" s="863">
        <v>23</v>
      </c>
      <c r="B29" s="1146" t="str">
        <f>IF('1'!$A$1=1,D29,F29)</f>
        <v>В'єтнам</v>
      </c>
      <c r="C29" s="1139"/>
      <c r="D29" s="492" t="s">
        <v>561</v>
      </c>
      <c r="E29" s="492"/>
      <c r="F29" s="1240" t="s">
        <v>335</v>
      </c>
      <c r="G29" s="489">
        <v>116.86206102999999</v>
      </c>
      <c r="H29" s="510">
        <v>209</v>
      </c>
      <c r="I29" s="510">
        <v>318</v>
      </c>
      <c r="J29" s="510">
        <v>355</v>
      </c>
      <c r="K29" s="510">
        <v>289</v>
      </c>
      <c r="L29" s="510">
        <v>251</v>
      </c>
      <c r="M29" s="510">
        <v>303</v>
      </c>
      <c r="N29" s="510">
        <v>392.16242109000001</v>
      </c>
      <c r="O29" s="510">
        <v>410.97337852000004</v>
      </c>
      <c r="P29" s="510">
        <v>426.87290876000003</v>
      </c>
      <c r="Q29" s="510">
        <v>457.51503616000002</v>
      </c>
      <c r="R29" s="510">
        <v>570.87720373000002</v>
      </c>
      <c r="S29" s="866">
        <v>309.79543703000002</v>
      </c>
      <c r="T29" s="866">
        <v>520.58966204000012</v>
      </c>
      <c r="U29" s="490">
        <v>614.07895561999999</v>
      </c>
      <c r="V29" s="509"/>
      <c r="W29" s="509"/>
      <c r="X29" s="509"/>
      <c r="Y29" s="509"/>
      <c r="Z29" s="509"/>
      <c r="AA29" s="509"/>
      <c r="AB29" s="509"/>
      <c r="AC29" s="509"/>
      <c r="AD29" s="509"/>
      <c r="AE29" s="509"/>
      <c r="AF29" s="509"/>
      <c r="AG29" s="509"/>
      <c r="AH29" s="509"/>
      <c r="AI29" s="509"/>
      <c r="AJ29" s="509"/>
      <c r="AK29" s="509"/>
      <c r="AL29" s="509"/>
      <c r="AM29" s="509"/>
      <c r="AN29" s="509"/>
      <c r="AO29" s="509"/>
      <c r="AP29" s="509"/>
      <c r="AQ29" s="509"/>
      <c r="AR29" s="509"/>
      <c r="AS29" s="509"/>
      <c r="AT29" s="509"/>
      <c r="AU29" s="509"/>
      <c r="AV29" s="509"/>
      <c r="AW29" s="509"/>
      <c r="AX29" s="509"/>
      <c r="AY29" s="509"/>
      <c r="AZ29" s="509"/>
      <c r="BA29" s="509"/>
      <c r="BB29" s="509"/>
      <c r="BC29" s="509"/>
      <c r="BD29" s="509"/>
      <c r="BE29" s="509"/>
      <c r="BF29" s="509"/>
      <c r="BG29" s="509"/>
      <c r="BH29" s="509"/>
      <c r="BI29" s="509"/>
      <c r="BJ29" s="509"/>
      <c r="BK29" s="509"/>
      <c r="BL29" s="509"/>
      <c r="BM29" s="509"/>
      <c r="BN29" s="509"/>
      <c r="BO29" s="509"/>
      <c r="BP29" s="509"/>
      <c r="BQ29" s="509"/>
      <c r="BR29" s="509"/>
      <c r="BS29" s="509"/>
      <c r="BT29" s="509"/>
      <c r="BU29" s="509"/>
      <c r="BV29" s="509"/>
      <c r="BW29" s="509"/>
      <c r="BX29" s="509"/>
      <c r="BY29" s="509"/>
      <c r="BZ29" s="509"/>
      <c r="CA29" s="509"/>
      <c r="CB29" s="509"/>
      <c r="CC29" s="509"/>
      <c r="CD29" s="509"/>
      <c r="CE29" s="509"/>
      <c r="CF29" s="509"/>
      <c r="CG29" s="509"/>
      <c r="CH29" s="509"/>
      <c r="CI29" s="509"/>
      <c r="CJ29" s="509"/>
      <c r="CK29" s="509"/>
      <c r="CL29" s="509"/>
      <c r="CM29" s="509"/>
      <c r="CN29" s="509"/>
      <c r="CO29" s="509"/>
      <c r="CP29" s="509"/>
      <c r="CQ29" s="509"/>
      <c r="CR29" s="509"/>
      <c r="CS29" s="904"/>
      <c r="CT29" s="904"/>
      <c r="CU29" s="904"/>
      <c r="CV29" s="904"/>
      <c r="CW29" s="904"/>
      <c r="CX29" s="904"/>
      <c r="CY29" s="904"/>
      <c r="CZ29" s="904"/>
      <c r="DA29" s="904"/>
      <c r="DB29" s="904"/>
      <c r="DC29" s="904"/>
      <c r="DD29" s="904"/>
      <c r="DE29" s="904"/>
      <c r="DF29" s="904"/>
      <c r="DG29" s="904"/>
      <c r="DH29" s="904"/>
      <c r="DI29" s="904"/>
      <c r="DJ29" s="904"/>
    </row>
    <row r="30" spans="1:114" ht="20.149999999999999" customHeight="1">
      <c r="A30" s="863">
        <v>24</v>
      </c>
      <c r="B30" s="1145" t="str">
        <f>IF('1'!$A$1=1,D30,F30)</f>
        <v>Австрія</v>
      </c>
      <c r="C30" s="1139"/>
      <c r="D30" s="492" t="s">
        <v>541</v>
      </c>
      <c r="E30" s="492"/>
      <c r="F30" s="1240" t="s">
        <v>227</v>
      </c>
      <c r="G30" s="489">
        <v>638.37648563999994</v>
      </c>
      <c r="H30" s="510">
        <v>656</v>
      </c>
      <c r="I30" s="510">
        <v>677</v>
      </c>
      <c r="J30" s="510">
        <v>916</v>
      </c>
      <c r="K30" s="510">
        <v>551</v>
      </c>
      <c r="L30" s="510">
        <v>332</v>
      </c>
      <c r="M30" s="510">
        <v>424</v>
      </c>
      <c r="N30" s="510">
        <v>435.70226023000004</v>
      </c>
      <c r="O30" s="510">
        <v>547.01940869999999</v>
      </c>
      <c r="P30" s="510">
        <v>596.91105617000005</v>
      </c>
      <c r="Q30" s="510">
        <v>513.00909809999996</v>
      </c>
      <c r="R30" s="510">
        <v>802.67009015999997</v>
      </c>
      <c r="S30" s="866">
        <v>456.38604071999998</v>
      </c>
      <c r="T30" s="866">
        <v>486.45869579000004</v>
      </c>
      <c r="U30" s="490">
        <v>579.65664162999997</v>
      </c>
      <c r="V30" s="509"/>
      <c r="W30" s="509"/>
      <c r="X30" s="509"/>
      <c r="Y30" s="509"/>
      <c r="Z30" s="509"/>
      <c r="AA30" s="509"/>
      <c r="AB30" s="509"/>
      <c r="AC30" s="509"/>
      <c r="AD30" s="509"/>
      <c r="AE30" s="509"/>
      <c r="AF30" s="509"/>
      <c r="AG30" s="509"/>
      <c r="AH30" s="509"/>
      <c r="AI30" s="509"/>
      <c r="AJ30" s="509"/>
      <c r="AK30" s="509"/>
      <c r="AL30" s="509"/>
      <c r="AM30" s="509"/>
      <c r="AN30" s="509"/>
      <c r="AO30" s="509"/>
      <c r="AP30" s="509"/>
      <c r="AQ30" s="509"/>
      <c r="AR30" s="509"/>
      <c r="AS30" s="509"/>
      <c r="AT30" s="509"/>
      <c r="AU30" s="509"/>
      <c r="AV30" s="509"/>
      <c r="AW30" s="509"/>
      <c r="AX30" s="509"/>
      <c r="AY30" s="509"/>
      <c r="AZ30" s="509"/>
      <c r="BA30" s="509"/>
      <c r="BB30" s="509"/>
      <c r="BC30" s="509"/>
      <c r="BD30" s="509"/>
      <c r="BE30" s="509"/>
      <c r="BF30" s="509"/>
      <c r="BG30" s="509"/>
      <c r="BH30" s="509"/>
      <c r="BI30" s="509"/>
      <c r="BJ30" s="509"/>
      <c r="BK30" s="509"/>
      <c r="BL30" s="509"/>
      <c r="BM30" s="509"/>
      <c r="BN30" s="509"/>
      <c r="BO30" s="509"/>
      <c r="BP30" s="509"/>
      <c r="BQ30" s="509"/>
      <c r="BR30" s="509"/>
      <c r="BS30" s="509"/>
      <c r="BT30" s="509"/>
      <c r="BU30" s="509"/>
      <c r="BV30" s="509"/>
      <c r="BW30" s="509"/>
      <c r="BX30" s="509"/>
      <c r="BY30" s="509"/>
      <c r="BZ30" s="509"/>
      <c r="CA30" s="509"/>
      <c r="CB30" s="509"/>
      <c r="CC30" s="509"/>
      <c r="CD30" s="509"/>
      <c r="CE30" s="509"/>
      <c r="CF30" s="509"/>
      <c r="CG30" s="509"/>
      <c r="CH30" s="509"/>
      <c r="CI30" s="509"/>
      <c r="CJ30" s="509"/>
      <c r="CK30" s="509"/>
      <c r="CL30" s="509"/>
      <c r="CM30" s="509"/>
      <c r="CN30" s="509"/>
      <c r="CO30" s="509"/>
      <c r="CP30" s="509"/>
      <c r="CQ30" s="509"/>
      <c r="CR30" s="509"/>
      <c r="CS30" s="904"/>
      <c r="CT30" s="904"/>
      <c r="CU30" s="904"/>
      <c r="CV30" s="904"/>
      <c r="CW30" s="904"/>
      <c r="CX30" s="904"/>
      <c r="CY30" s="904"/>
      <c r="CZ30" s="904"/>
      <c r="DA30" s="904"/>
      <c r="DB30" s="904"/>
      <c r="DC30" s="904"/>
      <c r="DD30" s="904"/>
      <c r="DE30" s="904"/>
      <c r="DF30" s="904"/>
      <c r="DG30" s="904"/>
      <c r="DH30" s="904"/>
      <c r="DI30" s="904"/>
      <c r="DJ30" s="904"/>
    </row>
    <row r="31" spans="1:114" ht="20.149999999999999" customHeight="1">
      <c r="A31" s="863">
        <v>25</v>
      </c>
      <c r="B31" s="1148" t="str">
        <f>IF('1'!$A$1=1,D31,F31)</f>
        <v>Ізраїль</v>
      </c>
      <c r="C31" s="1140"/>
      <c r="D31" s="492" t="s">
        <v>556</v>
      </c>
      <c r="E31" s="491"/>
      <c r="F31" s="1240" t="s">
        <v>222</v>
      </c>
      <c r="G31" s="489">
        <v>90.396373859999997</v>
      </c>
      <c r="H31" s="510">
        <v>140.08914425</v>
      </c>
      <c r="I31" s="510">
        <v>266.41943601000003</v>
      </c>
      <c r="J31" s="510">
        <v>322.56218992999999</v>
      </c>
      <c r="K31" s="510">
        <v>325.40478014000001</v>
      </c>
      <c r="L31" s="510">
        <v>167.42117701000001</v>
      </c>
      <c r="M31" s="510">
        <v>177.78912665999999</v>
      </c>
      <c r="N31" s="510">
        <v>163.35539398999998</v>
      </c>
      <c r="O31" s="510">
        <v>206.04327619</v>
      </c>
      <c r="P31" s="510">
        <v>193.70351959999999</v>
      </c>
      <c r="Q31" s="510">
        <v>168.62664639000002</v>
      </c>
      <c r="R31" s="510">
        <v>218.94363593</v>
      </c>
      <c r="S31" s="866">
        <v>275.59699198999999</v>
      </c>
      <c r="T31" s="866">
        <v>292.81139334</v>
      </c>
      <c r="U31" s="490">
        <v>532.81171345999996</v>
      </c>
    </row>
    <row r="32" spans="1:114" ht="20.149999999999999" customHeight="1">
      <c r="A32" s="863">
        <v>26</v>
      </c>
      <c r="B32" s="1145" t="str">
        <f>IF('1'!$A$1=1,D32,F32)</f>
        <v>Швейцарія</v>
      </c>
      <c r="C32" s="1139"/>
      <c r="D32" s="492" t="s">
        <v>559</v>
      </c>
      <c r="E32" s="492"/>
      <c r="F32" s="1240" t="s">
        <v>229</v>
      </c>
      <c r="G32" s="489">
        <v>462.86818060000002</v>
      </c>
      <c r="H32" s="510">
        <v>745</v>
      </c>
      <c r="I32" s="510">
        <v>681</v>
      </c>
      <c r="J32" s="510">
        <v>813</v>
      </c>
      <c r="K32" s="510">
        <v>468</v>
      </c>
      <c r="L32" s="510">
        <v>424</v>
      </c>
      <c r="M32" s="510">
        <v>945</v>
      </c>
      <c r="N32" s="490">
        <v>1629.9510805699999</v>
      </c>
      <c r="O32" s="490">
        <v>1595.1008791400002</v>
      </c>
      <c r="P32" s="490">
        <v>1540.91937779</v>
      </c>
      <c r="Q32" s="510">
        <v>818.89079257000003</v>
      </c>
      <c r="R32" s="490">
        <v>2428.3980772</v>
      </c>
      <c r="S32" s="866">
        <v>956.56797023000001</v>
      </c>
      <c r="T32" s="866">
        <v>867.86047584999994</v>
      </c>
      <c r="U32" s="490">
        <v>435.66174633999998</v>
      </c>
      <c r="V32" s="509"/>
      <c r="W32" s="509"/>
      <c r="X32" s="509"/>
      <c r="Y32" s="509"/>
      <c r="Z32" s="509"/>
      <c r="AA32" s="509"/>
      <c r="AB32" s="509"/>
      <c r="AC32" s="509"/>
      <c r="AD32" s="509"/>
      <c r="AE32" s="509"/>
      <c r="AF32" s="509"/>
      <c r="AG32" s="509"/>
      <c r="AH32" s="509"/>
      <c r="AI32" s="509"/>
      <c r="AJ32" s="509"/>
      <c r="AK32" s="509"/>
      <c r="AL32" s="509"/>
      <c r="AM32" s="509"/>
      <c r="AN32" s="509"/>
      <c r="AO32" s="509"/>
      <c r="AP32" s="509"/>
      <c r="AQ32" s="509"/>
      <c r="AR32" s="509"/>
      <c r="AS32" s="509"/>
      <c r="AT32" s="509"/>
      <c r="AU32" s="509"/>
      <c r="AV32" s="509"/>
      <c r="AW32" s="509"/>
      <c r="AX32" s="509"/>
      <c r="AY32" s="509"/>
      <c r="AZ32" s="509"/>
      <c r="BA32" s="509"/>
      <c r="BB32" s="509"/>
      <c r="BC32" s="509"/>
      <c r="BD32" s="509"/>
      <c r="BE32" s="509"/>
      <c r="BF32" s="509"/>
      <c r="BG32" s="509"/>
      <c r="BH32" s="509"/>
      <c r="BI32" s="509"/>
      <c r="BJ32" s="509"/>
      <c r="BK32" s="509"/>
      <c r="BL32" s="509"/>
      <c r="BM32" s="509"/>
      <c r="BN32" s="509"/>
      <c r="BO32" s="509"/>
      <c r="BP32" s="509"/>
      <c r="BQ32" s="509"/>
      <c r="BR32" s="509"/>
      <c r="BS32" s="509"/>
      <c r="BT32" s="509"/>
      <c r="BU32" s="509"/>
      <c r="BV32" s="509"/>
      <c r="BW32" s="509"/>
      <c r="BX32" s="509"/>
      <c r="BY32" s="509"/>
      <c r="BZ32" s="509"/>
      <c r="CA32" s="509"/>
      <c r="CB32" s="509"/>
      <c r="CC32" s="509"/>
      <c r="CD32" s="509"/>
      <c r="CE32" s="509"/>
      <c r="CF32" s="509"/>
      <c r="CG32" s="509"/>
      <c r="CH32" s="509"/>
      <c r="CI32" s="509"/>
      <c r="CJ32" s="509"/>
      <c r="CK32" s="509"/>
      <c r="CL32" s="509"/>
      <c r="CM32" s="509"/>
      <c r="CN32" s="509"/>
      <c r="CO32" s="509"/>
      <c r="CP32" s="509"/>
      <c r="CQ32" s="509"/>
      <c r="CR32" s="509"/>
      <c r="CS32" s="904"/>
      <c r="CT32" s="904"/>
      <c r="CU32" s="904"/>
      <c r="CV32" s="904"/>
      <c r="CW32" s="904"/>
      <c r="CX32" s="904"/>
      <c r="CY32" s="904"/>
      <c r="CZ32" s="904"/>
      <c r="DA32" s="904"/>
      <c r="DB32" s="904"/>
      <c r="DC32" s="904"/>
      <c r="DD32" s="904"/>
      <c r="DE32" s="904"/>
      <c r="DF32" s="904"/>
      <c r="DG32" s="904"/>
      <c r="DH32" s="904"/>
      <c r="DI32" s="904"/>
      <c r="DJ32" s="904"/>
    </row>
    <row r="33" spans="1:144" ht="20.149999999999999" customHeight="1">
      <c r="A33" s="863">
        <v>27</v>
      </c>
      <c r="B33" s="1145" t="str">
        <f>IF('1'!$A$1=1,D33,F33)</f>
        <v>Норвегія</v>
      </c>
      <c r="C33" s="1139"/>
      <c r="D33" s="492" t="s">
        <v>563</v>
      </c>
      <c r="E33" s="492"/>
      <c r="F33" s="1240" t="s">
        <v>224</v>
      </c>
      <c r="G33" s="489">
        <v>255.21821539999999</v>
      </c>
      <c r="H33" s="510">
        <v>266</v>
      </c>
      <c r="I33" s="510">
        <v>375</v>
      </c>
      <c r="J33" s="510">
        <v>359</v>
      </c>
      <c r="K33" s="510">
        <v>586</v>
      </c>
      <c r="L33" s="510">
        <v>739</v>
      </c>
      <c r="M33" s="510">
        <v>162</v>
      </c>
      <c r="N33" s="510">
        <v>204.11762934000001</v>
      </c>
      <c r="O33" s="510">
        <v>218.96498537000002</v>
      </c>
      <c r="P33" s="510">
        <v>252.76138577</v>
      </c>
      <c r="Q33" s="510">
        <v>277.24853846000002</v>
      </c>
      <c r="R33" s="510">
        <v>369.66855656000001</v>
      </c>
      <c r="S33" s="866">
        <v>263.86809942999997</v>
      </c>
      <c r="T33" s="866">
        <v>335.95573968000002</v>
      </c>
      <c r="U33" s="490">
        <v>406.85149021000001</v>
      </c>
      <c r="V33" s="509"/>
      <c r="W33" s="509"/>
      <c r="X33" s="509"/>
      <c r="Y33" s="509"/>
      <c r="Z33" s="509"/>
      <c r="AA33" s="509"/>
      <c r="AB33" s="509"/>
      <c r="AC33" s="509"/>
      <c r="AD33" s="509"/>
      <c r="AE33" s="509"/>
      <c r="AF33" s="509"/>
      <c r="AG33" s="509"/>
      <c r="AH33" s="509"/>
      <c r="AI33" s="509"/>
      <c r="AJ33" s="509"/>
      <c r="AK33" s="509"/>
      <c r="AL33" s="509"/>
      <c r="AM33" s="509"/>
      <c r="AN33" s="509"/>
      <c r="AO33" s="509"/>
      <c r="AP33" s="509"/>
      <c r="AQ33" s="509"/>
      <c r="AR33" s="509"/>
      <c r="AS33" s="509"/>
      <c r="AT33" s="509"/>
      <c r="AU33" s="509"/>
      <c r="AV33" s="509"/>
      <c r="AW33" s="509"/>
      <c r="AX33" s="509"/>
      <c r="AY33" s="509"/>
      <c r="AZ33" s="509"/>
      <c r="BA33" s="509"/>
      <c r="BB33" s="509"/>
      <c r="BC33" s="509"/>
      <c r="BD33" s="509"/>
      <c r="BE33" s="509"/>
      <c r="BF33" s="509"/>
      <c r="BG33" s="509"/>
      <c r="BH33" s="509"/>
      <c r="BI33" s="509"/>
      <c r="BJ33" s="509"/>
      <c r="BK33" s="509"/>
      <c r="BL33" s="509"/>
      <c r="BM33" s="509"/>
      <c r="BN33" s="509"/>
      <c r="BO33" s="509"/>
      <c r="BP33" s="509"/>
      <c r="BQ33" s="509"/>
      <c r="BR33" s="509"/>
      <c r="BS33" s="509"/>
      <c r="BT33" s="509"/>
      <c r="BU33" s="509"/>
      <c r="BV33" s="509"/>
      <c r="BW33" s="509"/>
      <c r="BX33" s="509"/>
      <c r="BY33" s="509"/>
      <c r="BZ33" s="509"/>
      <c r="CA33" s="509"/>
      <c r="CB33" s="509"/>
      <c r="CC33" s="509"/>
      <c r="CD33" s="509"/>
      <c r="CE33" s="509"/>
      <c r="CF33" s="509"/>
      <c r="CG33" s="509"/>
      <c r="CH33" s="509"/>
      <c r="CI33" s="509"/>
      <c r="CJ33" s="509"/>
      <c r="CK33" s="509"/>
      <c r="CL33" s="509"/>
      <c r="CM33" s="509"/>
      <c r="CN33" s="509"/>
      <c r="CO33" s="509"/>
      <c r="CP33" s="509"/>
      <c r="CQ33" s="509"/>
      <c r="CR33" s="509"/>
      <c r="CS33" s="904"/>
      <c r="CT33" s="904"/>
      <c r="CU33" s="904"/>
      <c r="CV33" s="904"/>
      <c r="CW33" s="904"/>
      <c r="CX33" s="904"/>
      <c r="CY33" s="904"/>
      <c r="CZ33" s="904"/>
      <c r="DA33" s="904"/>
      <c r="DB33" s="904"/>
      <c r="DC33" s="904"/>
      <c r="DD33" s="904"/>
      <c r="DE33" s="904"/>
      <c r="DF33" s="904"/>
      <c r="DG33" s="904"/>
      <c r="DH33" s="904"/>
      <c r="DI33" s="904"/>
      <c r="DJ33" s="904"/>
    </row>
    <row r="34" spans="1:144" ht="17.399999999999999" customHeight="1">
      <c r="A34" s="863">
        <v>28</v>
      </c>
      <c r="B34" s="1145" t="str">
        <f>IF('1'!$A$1=1,D34,F34)</f>
        <v>Кувейт</v>
      </c>
      <c r="C34" s="1140"/>
      <c r="D34" s="492" t="s">
        <v>604</v>
      </c>
      <c r="E34" s="491"/>
      <c r="F34" s="1240" t="s">
        <v>603</v>
      </c>
      <c r="G34" s="489">
        <v>0.30656260000000002</v>
      </c>
      <c r="H34" s="490">
        <v>0.60499775</v>
      </c>
      <c r="I34" s="490">
        <v>0.15713738999999999</v>
      </c>
      <c r="J34" s="490">
        <v>0.27639884999999997</v>
      </c>
      <c r="K34" s="490">
        <v>1.81526689</v>
      </c>
      <c r="L34" s="490">
        <v>4.5427019999999999E-2</v>
      </c>
      <c r="M34" s="490">
        <v>3.6525849999999999E-2</v>
      </c>
      <c r="N34" s="490">
        <v>1.72796423</v>
      </c>
      <c r="O34" s="490">
        <v>5.2368001800000004</v>
      </c>
      <c r="P34" s="490">
        <v>8.0558672900000001</v>
      </c>
      <c r="Q34" s="490">
        <v>0.78532788000000009</v>
      </c>
      <c r="R34" s="490">
        <v>2.0528480800000004</v>
      </c>
      <c r="S34" s="490">
        <v>1.4477321999999999</v>
      </c>
      <c r="T34" s="490">
        <v>96.530232600000005</v>
      </c>
      <c r="U34" s="490">
        <v>315.32214329999999</v>
      </c>
    </row>
    <row r="35" spans="1:144" ht="20.149999999999999" customHeight="1">
      <c r="A35" s="863">
        <v>29</v>
      </c>
      <c r="B35" s="1148" t="str">
        <f>IF('1'!$A$1=1,D35,F35)</f>
        <v>Саудівська Аравія</v>
      </c>
      <c r="C35" s="1140"/>
      <c r="D35" s="492" t="s">
        <v>555</v>
      </c>
      <c r="E35" s="491"/>
      <c r="F35" s="1240" t="s">
        <v>218</v>
      </c>
      <c r="G35" s="489">
        <v>31</v>
      </c>
      <c r="H35" s="510">
        <v>68</v>
      </c>
      <c r="I35" s="510">
        <v>118.61820976999999</v>
      </c>
      <c r="J35" s="510">
        <v>155</v>
      </c>
      <c r="K35" s="510">
        <v>190</v>
      </c>
      <c r="L35" s="510">
        <v>136</v>
      </c>
      <c r="M35" s="510">
        <v>133</v>
      </c>
      <c r="N35" s="510">
        <v>173</v>
      </c>
      <c r="O35" s="510">
        <v>175</v>
      </c>
      <c r="P35" s="510">
        <v>171</v>
      </c>
      <c r="Q35" s="510">
        <v>100</v>
      </c>
      <c r="R35" s="510">
        <v>184</v>
      </c>
      <c r="S35" s="866">
        <v>305.18206952000003</v>
      </c>
      <c r="T35" s="866">
        <v>334.48868603</v>
      </c>
      <c r="U35" s="490">
        <v>311.48713392000002</v>
      </c>
    </row>
    <row r="36" spans="1:144" ht="20.399999999999999" customHeight="1">
      <c r="A36" s="864">
        <v>30</v>
      </c>
      <c r="B36" s="1147" t="str">
        <f>IF('1'!$A$1=1,D36,F36)</f>
        <v>Малайзія</v>
      </c>
      <c r="C36" s="1139"/>
      <c r="D36" s="492" t="s">
        <v>573</v>
      </c>
      <c r="E36" s="492"/>
      <c r="F36" s="1240" t="s">
        <v>574</v>
      </c>
      <c r="G36" s="489">
        <v>169.68718938000001</v>
      </c>
      <c r="H36" s="510">
        <v>246.43089094000001</v>
      </c>
      <c r="I36" s="510">
        <v>212.09296982000001</v>
      </c>
      <c r="J36" s="510">
        <v>195.80790909000001</v>
      </c>
      <c r="K36" s="510">
        <v>165.76375630999999</v>
      </c>
      <c r="L36" s="510">
        <v>116.75116774</v>
      </c>
      <c r="M36" s="510">
        <v>144.29660296000003</v>
      </c>
      <c r="N36" s="510">
        <v>166.67201655</v>
      </c>
      <c r="O36" s="649">
        <v>205.94988953000001</v>
      </c>
      <c r="P36" s="510">
        <v>210.03827661999998</v>
      </c>
      <c r="Q36" s="510">
        <v>216.55952251000002</v>
      </c>
      <c r="R36" s="510">
        <v>247.95408693000002</v>
      </c>
      <c r="S36" s="866">
        <v>203.95043070999998</v>
      </c>
      <c r="T36" s="866">
        <v>270.31379996999999</v>
      </c>
      <c r="U36" s="490">
        <v>302.54485307000004</v>
      </c>
      <c r="V36" s="515"/>
      <c r="W36" s="515"/>
      <c r="X36" s="515"/>
      <c r="Y36" s="515"/>
      <c r="Z36" s="515"/>
      <c r="AA36" s="515"/>
      <c r="AB36" s="515"/>
      <c r="AC36" s="515"/>
      <c r="AD36" s="515"/>
      <c r="AE36" s="515"/>
      <c r="AF36" s="515"/>
      <c r="AG36" s="515"/>
      <c r="AH36" s="515"/>
      <c r="AI36" s="515"/>
      <c r="AJ36" s="515"/>
      <c r="AK36" s="515"/>
      <c r="AL36" s="515"/>
      <c r="AM36" s="515"/>
      <c r="AN36" s="515"/>
      <c r="AO36" s="515"/>
      <c r="AP36" s="515"/>
      <c r="AQ36" s="515"/>
      <c r="AR36" s="515"/>
      <c r="AS36" s="515"/>
      <c r="AT36" s="515"/>
      <c r="AU36" s="515"/>
      <c r="AV36" s="515"/>
      <c r="AW36" s="515"/>
      <c r="AX36" s="515"/>
      <c r="AY36" s="515"/>
      <c r="AZ36" s="515"/>
      <c r="BA36" s="515"/>
      <c r="BB36" s="515"/>
      <c r="BC36" s="515"/>
      <c r="BD36" s="515"/>
      <c r="BE36" s="515"/>
      <c r="BF36" s="515"/>
      <c r="BG36" s="515"/>
      <c r="BH36" s="515"/>
      <c r="BI36" s="515"/>
      <c r="BJ36" s="515"/>
      <c r="BK36" s="515"/>
      <c r="BL36" s="515"/>
      <c r="BM36" s="515"/>
      <c r="BN36" s="515"/>
      <c r="BO36" s="515"/>
      <c r="BP36" s="515"/>
      <c r="BQ36" s="515"/>
      <c r="BR36" s="515"/>
      <c r="BS36" s="515"/>
      <c r="BT36" s="515"/>
      <c r="BU36" s="515"/>
      <c r="BV36" s="515"/>
      <c r="BW36" s="515"/>
      <c r="BX36" s="515"/>
      <c r="BY36" s="515"/>
      <c r="BZ36" s="515"/>
      <c r="CA36" s="515"/>
      <c r="CB36" s="515"/>
      <c r="CC36" s="515"/>
      <c r="CD36" s="515"/>
      <c r="CE36" s="515"/>
      <c r="CF36" s="515"/>
      <c r="CG36" s="515"/>
      <c r="CH36" s="515"/>
      <c r="CI36" s="515"/>
      <c r="CJ36" s="515"/>
      <c r="CK36" s="515"/>
      <c r="CL36" s="515"/>
      <c r="CM36" s="515"/>
      <c r="CN36" s="515"/>
      <c r="CO36" s="515"/>
      <c r="CP36" s="515"/>
      <c r="CQ36" s="515"/>
      <c r="CR36" s="515"/>
      <c r="CS36" s="905"/>
      <c r="CT36" s="905"/>
      <c r="CU36" s="905"/>
      <c r="CV36" s="905"/>
      <c r="CW36" s="905"/>
      <c r="CX36" s="905"/>
      <c r="CY36" s="905"/>
      <c r="CZ36" s="905"/>
      <c r="DA36" s="905"/>
      <c r="DB36" s="905"/>
      <c r="DC36" s="905"/>
      <c r="DD36" s="905"/>
      <c r="DE36" s="905"/>
      <c r="DF36" s="905"/>
      <c r="DG36" s="905"/>
      <c r="DH36" s="905"/>
      <c r="DI36" s="905"/>
      <c r="DJ36" s="905"/>
    </row>
    <row r="37" spans="1:144" ht="20.149999999999999" customHeight="1">
      <c r="A37" s="863">
        <v>31</v>
      </c>
      <c r="B37" s="1145" t="str">
        <f>IF('1'!$A$1=1,D37,F37)</f>
        <v>Тайвань,  Провінція Китаю</v>
      </c>
      <c r="C37" s="1139"/>
      <c r="D37" s="492" t="s">
        <v>354</v>
      </c>
      <c r="E37" s="492"/>
      <c r="F37" s="1240" t="s">
        <v>355</v>
      </c>
      <c r="G37" s="489">
        <v>133.75884920999999</v>
      </c>
      <c r="H37" s="490">
        <v>195.29435737</v>
      </c>
      <c r="I37" s="490">
        <v>222.80171295999997</v>
      </c>
      <c r="J37" s="490">
        <v>222.23388026000001</v>
      </c>
      <c r="K37" s="490">
        <v>144.65388148999997</v>
      </c>
      <c r="L37" s="490">
        <v>110.77633702999999</v>
      </c>
      <c r="M37" s="490">
        <v>141.04960170999999</v>
      </c>
      <c r="N37" s="510">
        <v>161.49469535</v>
      </c>
      <c r="O37" s="510">
        <v>175.09699456000004</v>
      </c>
      <c r="P37" s="510">
        <v>192.45124627999999</v>
      </c>
      <c r="Q37" s="510">
        <v>187.23477588999998</v>
      </c>
      <c r="R37" s="510">
        <v>234.49678300000002</v>
      </c>
      <c r="S37" s="866">
        <v>220.8650988</v>
      </c>
      <c r="T37" s="866">
        <v>247.29005140999999</v>
      </c>
      <c r="U37" s="490">
        <v>284.20925811000001</v>
      </c>
      <c r="V37" s="509"/>
      <c r="W37" s="509"/>
      <c r="X37" s="509"/>
      <c r="Y37" s="509"/>
      <c r="Z37" s="509"/>
      <c r="AA37" s="509"/>
      <c r="AB37" s="509"/>
      <c r="AC37" s="509"/>
      <c r="AD37" s="509"/>
      <c r="AE37" s="509"/>
      <c r="AF37" s="509"/>
      <c r="AG37" s="509"/>
      <c r="AH37" s="509"/>
      <c r="AI37" s="509"/>
      <c r="AJ37" s="509"/>
      <c r="AK37" s="509"/>
      <c r="AL37" s="509"/>
      <c r="AM37" s="509"/>
      <c r="AN37" s="509"/>
      <c r="AO37" s="509"/>
      <c r="AP37" s="509"/>
      <c r="AQ37" s="509"/>
      <c r="AR37" s="509"/>
      <c r="AS37" s="509"/>
      <c r="AT37" s="509"/>
      <c r="AU37" s="509"/>
      <c r="AV37" s="509"/>
      <c r="AW37" s="509"/>
      <c r="AX37" s="509"/>
      <c r="AY37" s="509"/>
      <c r="AZ37" s="509"/>
      <c r="BA37" s="509"/>
      <c r="BB37" s="509"/>
      <c r="BC37" s="509"/>
      <c r="BD37" s="509"/>
      <c r="BE37" s="509"/>
      <c r="BF37" s="509"/>
      <c r="BG37" s="509"/>
      <c r="BH37" s="509"/>
      <c r="BI37" s="509"/>
      <c r="BJ37" s="509"/>
      <c r="BK37" s="509"/>
      <c r="BL37" s="509"/>
      <c r="BM37" s="509"/>
      <c r="BN37" s="509"/>
      <c r="BO37" s="509"/>
      <c r="BP37" s="509"/>
      <c r="BQ37" s="509"/>
      <c r="BR37" s="509"/>
      <c r="BS37" s="509"/>
      <c r="BT37" s="509"/>
      <c r="BU37" s="509"/>
      <c r="BV37" s="509"/>
      <c r="BW37" s="509"/>
      <c r="BX37" s="509"/>
      <c r="BY37" s="509"/>
      <c r="BZ37" s="509"/>
      <c r="CA37" s="509"/>
      <c r="CB37" s="509"/>
      <c r="CC37" s="509"/>
      <c r="CD37" s="509"/>
      <c r="CE37" s="509"/>
      <c r="CF37" s="509"/>
      <c r="CG37" s="509"/>
      <c r="CH37" s="509"/>
      <c r="CI37" s="509"/>
      <c r="CJ37" s="509"/>
      <c r="CK37" s="509"/>
      <c r="CL37" s="509"/>
      <c r="CM37" s="509"/>
      <c r="CN37" s="509"/>
      <c r="CO37" s="509"/>
      <c r="CP37" s="509"/>
      <c r="CQ37" s="509"/>
      <c r="CR37" s="509"/>
      <c r="CS37" s="904"/>
      <c r="CT37" s="904"/>
      <c r="CU37" s="904"/>
      <c r="CV37" s="904"/>
      <c r="CW37" s="904"/>
      <c r="CX37" s="904"/>
      <c r="CY37" s="904"/>
      <c r="CZ37" s="904"/>
      <c r="DA37" s="904"/>
      <c r="DB37" s="904"/>
      <c r="DC37" s="904"/>
      <c r="DD37" s="904"/>
      <c r="DE37" s="904"/>
      <c r="DF37" s="904"/>
      <c r="DG37" s="904"/>
      <c r="DH37" s="904"/>
      <c r="DI37" s="904"/>
      <c r="DJ37" s="904"/>
    </row>
    <row r="38" spans="1:144" ht="20.149999999999999" customHeight="1">
      <c r="A38" s="864">
        <v>32</v>
      </c>
      <c r="B38" s="1145" t="str">
        <f>IF('1'!$A$1=1,D38,F38)</f>
        <v>Азербайджан</v>
      </c>
      <c r="C38" s="1139"/>
      <c r="D38" s="492" t="s">
        <v>549</v>
      </c>
      <c r="E38" s="492"/>
      <c r="F38" s="1240" t="s">
        <v>235</v>
      </c>
      <c r="G38" s="489">
        <v>951.19223981000005</v>
      </c>
      <c r="H38" s="510">
        <v>642.28099999999995</v>
      </c>
      <c r="I38" s="510">
        <v>77.932000000000002</v>
      </c>
      <c r="J38" s="510">
        <v>70.123000000000005</v>
      </c>
      <c r="K38" s="510">
        <v>42.756999999999998</v>
      </c>
      <c r="L38" s="510">
        <v>30.271000000000001</v>
      </c>
      <c r="M38" s="510">
        <v>39.357999999999997</v>
      </c>
      <c r="N38" s="510">
        <v>416.73606575000002</v>
      </c>
      <c r="O38" s="649">
        <v>464.06648991000003</v>
      </c>
      <c r="P38" s="510">
        <v>379.13989199999997</v>
      </c>
      <c r="Q38" s="510">
        <v>318.48098573999999</v>
      </c>
      <c r="R38" s="510">
        <v>687.35519765000004</v>
      </c>
      <c r="S38" s="866">
        <v>483.23781286000002</v>
      </c>
      <c r="T38" s="866">
        <v>275.10420491999997</v>
      </c>
      <c r="U38" s="490">
        <v>273.68337039999994</v>
      </c>
      <c r="V38" s="515"/>
      <c r="W38" s="515"/>
      <c r="X38" s="515"/>
      <c r="Y38" s="515"/>
      <c r="Z38" s="515"/>
      <c r="AA38" s="515"/>
      <c r="AB38" s="515"/>
      <c r="AC38" s="515"/>
      <c r="AD38" s="515"/>
      <c r="AE38" s="515"/>
      <c r="AF38" s="515"/>
      <c r="AG38" s="515"/>
      <c r="AH38" s="515"/>
      <c r="AI38" s="515"/>
      <c r="AJ38" s="515"/>
      <c r="AK38" s="515"/>
      <c r="AL38" s="515"/>
      <c r="AM38" s="515"/>
      <c r="AN38" s="515"/>
      <c r="AO38" s="515"/>
      <c r="AP38" s="515"/>
      <c r="AQ38" s="515"/>
      <c r="AR38" s="515"/>
      <c r="AS38" s="515"/>
      <c r="AT38" s="515"/>
      <c r="AU38" s="515"/>
      <c r="AV38" s="515"/>
      <c r="AW38" s="515"/>
      <c r="AX38" s="515"/>
      <c r="AY38" s="515"/>
      <c r="AZ38" s="515"/>
      <c r="BA38" s="515"/>
      <c r="BB38" s="515"/>
      <c r="BC38" s="515"/>
      <c r="BD38" s="515"/>
      <c r="BE38" s="515"/>
      <c r="BF38" s="515"/>
      <c r="BG38" s="515"/>
      <c r="BH38" s="515"/>
      <c r="BI38" s="515"/>
      <c r="BJ38" s="515"/>
      <c r="BK38" s="515"/>
      <c r="BL38" s="515"/>
      <c r="BM38" s="515"/>
      <c r="BN38" s="515"/>
      <c r="BO38" s="515"/>
      <c r="BP38" s="515"/>
      <c r="BQ38" s="515"/>
      <c r="BR38" s="515"/>
      <c r="BS38" s="515"/>
      <c r="BT38" s="515"/>
      <c r="BU38" s="515"/>
      <c r="BV38" s="515"/>
      <c r="BW38" s="515"/>
      <c r="BX38" s="515"/>
      <c r="BY38" s="515"/>
      <c r="BZ38" s="515"/>
      <c r="CA38" s="515"/>
      <c r="CB38" s="515"/>
      <c r="CC38" s="515"/>
      <c r="CD38" s="515"/>
      <c r="CE38" s="515"/>
      <c r="CF38" s="515"/>
      <c r="CG38" s="515"/>
      <c r="CH38" s="515"/>
      <c r="CI38" s="515"/>
      <c r="CJ38" s="515"/>
      <c r="CK38" s="515"/>
      <c r="CL38" s="515"/>
      <c r="CM38" s="515"/>
      <c r="CN38" s="515"/>
      <c r="CO38" s="515"/>
      <c r="CP38" s="515"/>
      <c r="CQ38" s="515"/>
      <c r="CR38" s="515"/>
      <c r="CS38" s="905"/>
      <c r="CT38" s="905"/>
      <c r="CU38" s="905"/>
      <c r="CV38" s="905"/>
      <c r="CW38" s="905"/>
      <c r="CX38" s="905"/>
      <c r="CY38" s="905"/>
      <c r="CZ38" s="905"/>
      <c r="DA38" s="905"/>
      <c r="DB38" s="905"/>
      <c r="DC38" s="905"/>
      <c r="DD38" s="905"/>
      <c r="DE38" s="905"/>
      <c r="DF38" s="905"/>
      <c r="DG38" s="905"/>
      <c r="DH38" s="905"/>
      <c r="DI38" s="905"/>
      <c r="DJ38" s="905"/>
      <c r="DL38" s="497" t="s">
        <v>274</v>
      </c>
      <c r="DM38" s="497" t="s">
        <v>275</v>
      </c>
    </row>
    <row r="39" spans="1:144" ht="21.65" customHeight="1">
      <c r="A39" s="864">
        <v>33</v>
      </c>
      <c r="B39" s="1145" t="str">
        <f>IF('1'!$A$1=1,D39,F39)</f>
        <v>Бразилія</v>
      </c>
      <c r="C39" s="1139"/>
      <c r="D39" s="492" t="s">
        <v>605</v>
      </c>
      <c r="E39" s="492"/>
      <c r="F39" s="1240" t="s">
        <v>607</v>
      </c>
      <c r="G39" s="489">
        <v>439.09062798999992</v>
      </c>
      <c r="H39" s="510">
        <v>524.13139249999995</v>
      </c>
      <c r="I39" s="510">
        <v>564.25486505000003</v>
      </c>
      <c r="J39" s="510">
        <v>459.48489245999997</v>
      </c>
      <c r="K39" s="510">
        <v>256.96162678999997</v>
      </c>
      <c r="L39" s="510">
        <v>151.06136276000001</v>
      </c>
      <c r="M39" s="510">
        <v>166.48967264000001</v>
      </c>
      <c r="N39" s="510">
        <v>172.01791678999999</v>
      </c>
      <c r="O39" s="649">
        <v>183.57937057999999</v>
      </c>
      <c r="P39" s="510">
        <v>214.28953614</v>
      </c>
      <c r="Q39" s="510">
        <v>232.28584043000001</v>
      </c>
      <c r="R39" s="510">
        <v>332.70665529999997</v>
      </c>
      <c r="S39" s="866">
        <v>217.29254494</v>
      </c>
      <c r="T39" s="866">
        <v>204.86988192000001</v>
      </c>
      <c r="U39" s="490">
        <v>264.73267758000003</v>
      </c>
      <c r="V39" s="515"/>
      <c r="W39" s="515"/>
      <c r="X39" s="515"/>
      <c r="Y39" s="515"/>
      <c r="Z39" s="515"/>
      <c r="AA39" s="515"/>
      <c r="AB39" s="515"/>
      <c r="AC39" s="515"/>
      <c r="AD39" s="515"/>
      <c r="AE39" s="515"/>
      <c r="AF39" s="515"/>
      <c r="AG39" s="515"/>
      <c r="AH39" s="515"/>
      <c r="AI39" s="515"/>
      <c r="AJ39" s="515"/>
      <c r="AK39" s="515"/>
      <c r="AL39" s="515"/>
      <c r="AM39" s="515"/>
      <c r="AN39" s="515"/>
      <c r="AO39" s="515"/>
      <c r="AP39" s="515"/>
      <c r="AQ39" s="515"/>
      <c r="AR39" s="515"/>
      <c r="AS39" s="515"/>
      <c r="AT39" s="515"/>
      <c r="AU39" s="515"/>
      <c r="AV39" s="515"/>
      <c r="AW39" s="515"/>
      <c r="AX39" s="515"/>
      <c r="AY39" s="515"/>
      <c r="AZ39" s="515"/>
      <c r="BA39" s="515"/>
      <c r="BB39" s="515"/>
      <c r="BC39" s="515"/>
      <c r="BD39" s="515"/>
      <c r="BE39" s="515"/>
      <c r="BF39" s="515"/>
      <c r="BG39" s="515"/>
      <c r="BH39" s="515"/>
      <c r="BI39" s="515"/>
      <c r="BJ39" s="515"/>
      <c r="BK39" s="515"/>
      <c r="BL39" s="515"/>
      <c r="BM39" s="515"/>
      <c r="BN39" s="515"/>
      <c r="BO39" s="515"/>
      <c r="BP39" s="515"/>
      <c r="BQ39" s="515"/>
      <c r="BR39" s="515"/>
      <c r="BS39" s="515"/>
      <c r="BT39" s="515"/>
      <c r="BU39" s="515"/>
      <c r="BV39" s="515"/>
      <c r="BW39" s="515"/>
      <c r="BX39" s="515"/>
      <c r="BY39" s="515"/>
      <c r="BZ39" s="515"/>
      <c r="CA39" s="515"/>
      <c r="CB39" s="515"/>
      <c r="CC39" s="515"/>
      <c r="CD39" s="515"/>
      <c r="CE39" s="515"/>
      <c r="CF39" s="515"/>
      <c r="CG39" s="515"/>
      <c r="CH39" s="515"/>
      <c r="CI39" s="515"/>
      <c r="CJ39" s="515"/>
      <c r="CK39" s="515"/>
      <c r="CL39" s="515"/>
      <c r="CM39" s="515"/>
      <c r="CN39" s="515"/>
      <c r="CO39" s="515"/>
      <c r="CP39" s="515"/>
      <c r="CQ39" s="515"/>
      <c r="CR39" s="515"/>
      <c r="CS39" s="905"/>
      <c r="CT39" s="905"/>
      <c r="CU39" s="905"/>
      <c r="CV39" s="905"/>
      <c r="CW39" s="905"/>
      <c r="CX39" s="905"/>
      <c r="CY39" s="905"/>
      <c r="CZ39" s="905"/>
      <c r="DA39" s="905"/>
      <c r="DB39" s="905"/>
      <c r="DC39" s="905"/>
      <c r="DD39" s="905"/>
      <c r="DE39" s="905"/>
      <c r="DF39" s="905"/>
      <c r="DG39" s="905"/>
      <c r="DH39" s="905"/>
      <c r="DI39" s="905"/>
      <c r="DJ39" s="905"/>
    </row>
    <row r="40" spans="1:144" ht="20.399999999999999" customHeight="1">
      <c r="A40" s="864">
        <v>34</v>
      </c>
      <c r="B40" s="1145" t="str">
        <f>IF('1'!$A$1=1,D40,F40)</f>
        <v>Словенія</v>
      </c>
      <c r="C40" s="1139"/>
      <c r="D40" s="492" t="s">
        <v>606</v>
      </c>
      <c r="E40" s="492"/>
      <c r="F40" s="1240" t="s">
        <v>608</v>
      </c>
      <c r="G40" s="489">
        <v>210.66091832000001</v>
      </c>
      <c r="H40" s="510">
        <v>252.66268329000002</v>
      </c>
      <c r="I40" s="510">
        <v>246.47368383999998</v>
      </c>
      <c r="J40" s="510">
        <v>284.57771713</v>
      </c>
      <c r="K40" s="510">
        <v>200.61941095</v>
      </c>
      <c r="L40" s="510">
        <v>125.37368529</v>
      </c>
      <c r="M40" s="510">
        <v>132.82691086</v>
      </c>
      <c r="N40" s="510">
        <v>169.21029468</v>
      </c>
      <c r="O40" s="649">
        <v>185.7080737</v>
      </c>
      <c r="P40" s="510">
        <v>240.97256425</v>
      </c>
      <c r="Q40" s="510">
        <v>250.26399907000001</v>
      </c>
      <c r="R40" s="510">
        <v>284.66688829999998</v>
      </c>
      <c r="S40" s="866">
        <v>244.40571879999999</v>
      </c>
      <c r="T40" s="866">
        <v>237.97728798</v>
      </c>
      <c r="U40" s="490">
        <v>262.12367931</v>
      </c>
      <c r="V40" s="515"/>
      <c r="W40" s="515"/>
      <c r="X40" s="515"/>
      <c r="Y40" s="515"/>
      <c r="Z40" s="515"/>
      <c r="AA40" s="515"/>
      <c r="AB40" s="515"/>
      <c r="AC40" s="515"/>
      <c r="AD40" s="515"/>
      <c r="AE40" s="515"/>
      <c r="AF40" s="515"/>
      <c r="AG40" s="515"/>
      <c r="AH40" s="515"/>
      <c r="AI40" s="515"/>
      <c r="AJ40" s="515"/>
      <c r="AK40" s="515"/>
      <c r="AL40" s="515"/>
      <c r="AM40" s="515"/>
      <c r="AN40" s="515"/>
      <c r="AO40" s="515"/>
      <c r="AP40" s="515"/>
      <c r="AQ40" s="515"/>
      <c r="AR40" s="515"/>
      <c r="AS40" s="515"/>
      <c r="AT40" s="515"/>
      <c r="AU40" s="515"/>
      <c r="AV40" s="515"/>
      <c r="AW40" s="515"/>
      <c r="AX40" s="515"/>
      <c r="AY40" s="515"/>
      <c r="AZ40" s="515"/>
      <c r="BA40" s="515"/>
      <c r="BB40" s="515"/>
      <c r="BC40" s="515"/>
      <c r="BD40" s="515"/>
      <c r="BE40" s="515"/>
      <c r="BF40" s="515"/>
      <c r="BG40" s="515"/>
      <c r="BH40" s="515"/>
      <c r="BI40" s="515"/>
      <c r="BJ40" s="515"/>
      <c r="BK40" s="515"/>
      <c r="BL40" s="515"/>
      <c r="BM40" s="515"/>
      <c r="BN40" s="515"/>
      <c r="BO40" s="515"/>
      <c r="BP40" s="515"/>
      <c r="BQ40" s="515"/>
      <c r="BR40" s="515"/>
      <c r="BS40" s="515"/>
      <c r="BT40" s="515"/>
      <c r="BU40" s="515"/>
      <c r="BV40" s="515"/>
      <c r="BW40" s="515"/>
      <c r="BX40" s="515"/>
      <c r="BY40" s="515"/>
      <c r="BZ40" s="515"/>
      <c r="CA40" s="515"/>
      <c r="CB40" s="515"/>
      <c r="CC40" s="515"/>
      <c r="CD40" s="515"/>
      <c r="CE40" s="515"/>
      <c r="CF40" s="515"/>
      <c r="CG40" s="515"/>
      <c r="CH40" s="515"/>
      <c r="CI40" s="515"/>
      <c r="CJ40" s="515"/>
      <c r="CK40" s="515"/>
      <c r="CL40" s="515"/>
      <c r="CM40" s="515"/>
      <c r="CN40" s="515"/>
      <c r="CO40" s="515"/>
      <c r="CP40" s="515"/>
      <c r="CQ40" s="515"/>
      <c r="CR40" s="515"/>
      <c r="CS40" s="905"/>
      <c r="CT40" s="905"/>
      <c r="CU40" s="905"/>
      <c r="CV40" s="905"/>
      <c r="CW40" s="905"/>
      <c r="CX40" s="905"/>
      <c r="CY40" s="905"/>
      <c r="CZ40" s="905"/>
      <c r="DA40" s="905"/>
      <c r="DB40" s="905"/>
      <c r="DC40" s="905"/>
      <c r="DD40" s="905"/>
      <c r="DE40" s="905"/>
      <c r="DF40" s="905"/>
      <c r="DG40" s="905"/>
      <c r="DH40" s="905"/>
      <c r="DI40" s="905"/>
      <c r="DJ40" s="905"/>
    </row>
    <row r="41" spans="1:144" ht="20.399999999999999" customHeight="1">
      <c r="A41" s="864">
        <v>35</v>
      </c>
      <c r="B41" s="1145" t="str">
        <f>IF('1'!$A$1=1,D41,F41)</f>
        <v>Таїланд</v>
      </c>
      <c r="C41" s="1139"/>
      <c r="D41" s="492" t="s">
        <v>593</v>
      </c>
      <c r="E41" s="492"/>
      <c r="F41" s="1240" t="s">
        <v>598</v>
      </c>
      <c r="G41" s="489">
        <v>161.32160489</v>
      </c>
      <c r="H41" s="510">
        <v>225.04643080000002</v>
      </c>
      <c r="I41" s="510">
        <v>187.45466152</v>
      </c>
      <c r="J41" s="510">
        <v>187.06233710000001</v>
      </c>
      <c r="K41" s="510">
        <v>143.97765942000001</v>
      </c>
      <c r="L41" s="510">
        <v>106.41097028999999</v>
      </c>
      <c r="M41" s="510">
        <v>152.42724261000001</v>
      </c>
      <c r="N41" s="510">
        <v>177.03367603999999</v>
      </c>
      <c r="O41" s="649">
        <v>183.99772705999999</v>
      </c>
      <c r="P41" s="510">
        <v>206.80938262999996</v>
      </c>
      <c r="Q41" s="510">
        <v>184.22080131999996</v>
      </c>
      <c r="R41" s="510">
        <v>234.82225628</v>
      </c>
      <c r="S41" s="866">
        <v>145.68144271</v>
      </c>
      <c r="T41" s="866">
        <v>194.76265698999998</v>
      </c>
      <c r="U41" s="490">
        <v>261.79990190000001</v>
      </c>
      <c r="V41" s="515"/>
      <c r="W41" s="515"/>
      <c r="X41" s="515"/>
      <c r="Y41" s="515"/>
      <c r="Z41" s="515"/>
      <c r="AA41" s="515"/>
      <c r="AB41" s="515"/>
      <c r="AC41" s="515"/>
      <c r="AD41" s="515"/>
      <c r="AE41" s="515"/>
      <c r="AF41" s="515"/>
      <c r="AG41" s="515"/>
      <c r="AH41" s="515"/>
      <c r="AI41" s="515"/>
      <c r="AJ41" s="515"/>
      <c r="AK41" s="515"/>
      <c r="AL41" s="515"/>
      <c r="AM41" s="515"/>
      <c r="AN41" s="515"/>
      <c r="AO41" s="515"/>
      <c r="AP41" s="515"/>
      <c r="AQ41" s="515"/>
      <c r="AR41" s="515"/>
      <c r="AS41" s="515"/>
      <c r="AT41" s="515"/>
      <c r="AU41" s="515"/>
      <c r="AV41" s="515"/>
      <c r="AW41" s="515"/>
      <c r="AX41" s="515"/>
      <c r="AY41" s="515"/>
      <c r="AZ41" s="515"/>
      <c r="BA41" s="515"/>
      <c r="BB41" s="515"/>
      <c r="BC41" s="515"/>
      <c r="BD41" s="515"/>
      <c r="BE41" s="515"/>
      <c r="BF41" s="515"/>
      <c r="BG41" s="515"/>
      <c r="BH41" s="515"/>
      <c r="BI41" s="515"/>
      <c r="BJ41" s="515"/>
      <c r="BK41" s="515"/>
      <c r="BL41" s="515"/>
      <c r="BM41" s="515"/>
      <c r="BN41" s="515"/>
      <c r="BO41" s="515"/>
      <c r="BP41" s="515"/>
      <c r="BQ41" s="515"/>
      <c r="BR41" s="515"/>
      <c r="BS41" s="515"/>
      <c r="BT41" s="515"/>
      <c r="BU41" s="515"/>
      <c r="BV41" s="515"/>
      <c r="BW41" s="515"/>
      <c r="BX41" s="515"/>
      <c r="BY41" s="515"/>
      <c r="BZ41" s="515"/>
      <c r="CA41" s="515"/>
      <c r="CB41" s="515"/>
      <c r="CC41" s="515"/>
      <c r="CD41" s="515"/>
      <c r="CE41" s="515"/>
      <c r="CF41" s="515"/>
      <c r="CG41" s="515"/>
      <c r="CH41" s="515"/>
      <c r="CI41" s="515"/>
      <c r="CJ41" s="515"/>
      <c r="CK41" s="515"/>
      <c r="CL41" s="515"/>
      <c r="CM41" s="515"/>
      <c r="CN41" s="515"/>
      <c r="CO41" s="515"/>
      <c r="CP41" s="515"/>
      <c r="CQ41" s="515"/>
      <c r="CR41" s="515"/>
      <c r="CS41" s="905"/>
      <c r="CT41" s="905"/>
      <c r="CU41" s="905"/>
      <c r="CV41" s="905"/>
      <c r="CW41" s="905"/>
      <c r="CX41" s="905"/>
      <c r="CY41" s="905"/>
      <c r="CZ41" s="905"/>
      <c r="DA41" s="905"/>
      <c r="DB41" s="905"/>
      <c r="DC41" s="905"/>
      <c r="DD41" s="905"/>
      <c r="DE41" s="905"/>
      <c r="DF41" s="905"/>
      <c r="DG41" s="905"/>
      <c r="DH41" s="905"/>
      <c r="DI41" s="905"/>
      <c r="DJ41" s="905"/>
    </row>
    <row r="42" spans="1:144" ht="20.149999999999999" customHeight="1">
      <c r="A42" s="865"/>
      <c r="B42" s="1149" t="str">
        <f>IF('1'!$A$1=1,D42,F42)</f>
        <v>російська федерація</v>
      </c>
      <c r="C42" s="1141"/>
      <c r="D42" s="1142" t="s">
        <v>526</v>
      </c>
      <c r="E42" s="1142"/>
      <c r="F42" s="1241" t="s">
        <v>525</v>
      </c>
      <c r="G42" s="908">
        <v>20797.123314320001</v>
      </c>
      <c r="H42" s="667">
        <v>26761.665188859999</v>
      </c>
      <c r="I42" s="667">
        <v>26875.379754900001</v>
      </c>
      <c r="J42" s="667">
        <v>22583.346439829998</v>
      </c>
      <c r="K42" s="667">
        <v>12394.245060900001</v>
      </c>
      <c r="L42" s="667">
        <v>7420.4578668300001</v>
      </c>
      <c r="M42" s="667">
        <v>5110.3871098</v>
      </c>
      <c r="N42" s="667">
        <v>7166.3543427099994</v>
      </c>
      <c r="O42" s="667">
        <v>8011.0264884099997</v>
      </c>
      <c r="P42" s="667">
        <v>6793.7425241899991</v>
      </c>
      <c r="Q42" s="667">
        <v>4349.7046975599997</v>
      </c>
      <c r="R42" s="667">
        <v>6017.6164503099999</v>
      </c>
      <c r="S42" s="667">
        <v>1539.92148561</v>
      </c>
      <c r="T42" s="667">
        <v>5</v>
      </c>
      <c r="U42" s="667">
        <v>2</v>
      </c>
      <c r="V42" s="509"/>
      <c r="W42" s="509"/>
      <c r="X42" s="509"/>
      <c r="Y42" s="509"/>
      <c r="Z42" s="509"/>
      <c r="AA42" s="509"/>
      <c r="AB42" s="509"/>
      <c r="AC42" s="509"/>
      <c r="AD42" s="509"/>
      <c r="AE42" s="509"/>
      <c r="AF42" s="509"/>
      <c r="AG42" s="509"/>
      <c r="AH42" s="509"/>
      <c r="AI42" s="509"/>
      <c r="AJ42" s="509"/>
      <c r="AK42" s="509"/>
      <c r="AL42" s="509"/>
      <c r="AM42" s="509"/>
      <c r="AN42" s="509"/>
      <c r="AO42" s="509"/>
      <c r="AP42" s="509"/>
      <c r="AQ42" s="509"/>
      <c r="AR42" s="509"/>
      <c r="AS42" s="509"/>
      <c r="AT42" s="509"/>
      <c r="AU42" s="509"/>
      <c r="AV42" s="509"/>
      <c r="AW42" s="509"/>
      <c r="AX42" s="509"/>
      <c r="AY42" s="509"/>
      <c r="AZ42" s="509"/>
      <c r="BA42" s="509"/>
      <c r="BB42" s="509"/>
      <c r="BC42" s="509"/>
      <c r="BD42" s="509"/>
      <c r="BE42" s="509"/>
      <c r="BF42" s="509"/>
      <c r="BG42" s="509"/>
      <c r="BH42" s="509"/>
      <c r="BI42" s="509"/>
      <c r="BJ42" s="509"/>
      <c r="BK42" s="509"/>
      <c r="BL42" s="509"/>
      <c r="BM42" s="509"/>
      <c r="BN42" s="509"/>
      <c r="BO42" s="509"/>
      <c r="BP42" s="509"/>
      <c r="BQ42" s="509"/>
      <c r="BR42" s="509"/>
      <c r="BS42" s="509"/>
      <c r="BT42" s="509"/>
      <c r="BU42" s="509"/>
      <c r="BV42" s="509"/>
      <c r="BW42" s="509"/>
      <c r="BX42" s="509"/>
      <c r="BY42" s="509"/>
      <c r="BZ42" s="509"/>
      <c r="CA42" s="509"/>
      <c r="CB42" s="509"/>
      <c r="CC42" s="509"/>
      <c r="CD42" s="509"/>
      <c r="CE42" s="509"/>
      <c r="CF42" s="509"/>
      <c r="CG42" s="509"/>
      <c r="CH42" s="509"/>
      <c r="CI42" s="509"/>
      <c r="CJ42" s="509"/>
      <c r="CK42" s="509"/>
      <c r="CL42" s="509"/>
      <c r="CM42" s="509"/>
      <c r="CN42" s="509"/>
      <c r="CO42" s="509"/>
      <c r="CP42" s="509"/>
      <c r="CQ42" s="509"/>
      <c r="CR42" s="509"/>
      <c r="CS42" s="904"/>
      <c r="CT42" s="904"/>
      <c r="CU42" s="904"/>
      <c r="CV42" s="904"/>
      <c r="CW42" s="904"/>
      <c r="CX42" s="904"/>
      <c r="CY42" s="904"/>
      <c r="CZ42" s="904"/>
      <c r="DA42" s="904"/>
      <c r="DB42" s="904"/>
      <c r="DC42" s="904"/>
      <c r="DD42" s="904"/>
      <c r="DE42" s="904"/>
      <c r="DF42" s="904"/>
      <c r="DG42" s="904"/>
      <c r="DH42" s="904"/>
      <c r="DI42" s="904"/>
      <c r="DJ42" s="904"/>
      <c r="DR42" s="476"/>
      <c r="DS42" s="476"/>
      <c r="EM42" s="485"/>
      <c r="EN42" s="1186"/>
    </row>
    <row r="43" spans="1:144" ht="6.65" customHeight="1"/>
    <row r="44" spans="1:144" ht="6" hidden="1" customHeight="1"/>
    <row r="45" spans="1:144" ht="13">
      <c r="A45" s="491" t="str">
        <f>IF('1'!$A$1=1,C45,E45)</f>
        <v xml:space="preserve">*Дані Державної служби статистики України </v>
      </c>
      <c r="B45" s="500"/>
      <c r="C45" s="512" t="s">
        <v>175</v>
      </c>
      <c r="D45" s="502"/>
      <c r="E45" s="696" t="s">
        <v>156</v>
      </c>
      <c r="F45" s="498"/>
      <c r="G45" s="498"/>
      <c r="H45" s="433"/>
      <c r="I45" s="433"/>
      <c r="J45" s="433"/>
      <c r="K45" s="433"/>
      <c r="L45" s="433"/>
      <c r="M45" s="433"/>
      <c r="N45" s="433"/>
      <c r="O45" s="491"/>
      <c r="P45" s="509"/>
      <c r="Q45" s="509"/>
      <c r="R45" s="509"/>
      <c r="S45" s="509"/>
      <c r="T45" s="509"/>
    </row>
    <row r="46" spans="1:144" ht="18.75" customHeight="1">
      <c r="A46" s="311" t="str">
        <f>IF('1'!$A$1=1,C46,F46)</f>
        <v>Примітки:</v>
      </c>
      <c r="B46" s="433"/>
      <c r="C46" s="216" t="s">
        <v>311</v>
      </c>
      <c r="D46" s="216"/>
      <c r="E46" s="216"/>
      <c r="F46" s="216" t="s">
        <v>312</v>
      </c>
      <c r="G46" s="697"/>
      <c r="H46" s="698"/>
      <c r="I46" s="698"/>
      <c r="J46" s="698"/>
      <c r="K46" s="698"/>
      <c r="L46" s="698"/>
      <c r="M46" s="698"/>
      <c r="N46" s="698"/>
      <c r="O46" s="491"/>
      <c r="P46" s="509"/>
      <c r="Q46" s="509"/>
      <c r="R46" s="509"/>
      <c r="S46" s="509"/>
      <c r="T46" s="509"/>
    </row>
    <row r="47" spans="1:144" ht="21" customHeight="1">
      <c r="A47" s="907" t="str">
        <f>IF('1'!$A$1=1,C47,F47)</f>
        <v xml:space="preserve"> З 2014 року дані подаються без урахування тимчасово окупованої російською федерацією території України.</v>
      </c>
      <c r="B47" s="18"/>
      <c r="C47" s="699" t="s">
        <v>519</v>
      </c>
      <c r="D47" s="699"/>
      <c r="E47" s="700"/>
      <c r="F47" s="699" t="s">
        <v>620</v>
      </c>
      <c r="G47" s="498"/>
      <c r="H47" s="433"/>
      <c r="I47" s="433"/>
      <c r="J47" s="433"/>
      <c r="K47" s="433"/>
      <c r="L47" s="433"/>
      <c r="M47" s="433"/>
      <c r="N47" s="433"/>
      <c r="O47" s="491"/>
      <c r="P47" s="509"/>
      <c r="Q47" s="509"/>
      <c r="R47" s="509"/>
      <c r="S47" s="509"/>
      <c r="T47" s="509"/>
    </row>
    <row r="48" spans="1:144" ht="19" customHeight="1">
      <c r="A48" s="891" t="str">
        <f>IF('1'!$A$1=1,C48,F48)</f>
        <v xml:space="preserve"> Дані за 2024 рік було скориговано у зв'язку з уточненням звітної інформації.</v>
      </c>
      <c r="C48" s="891" t="s">
        <v>618</v>
      </c>
      <c r="F48" s="94" t="s">
        <v>619</v>
      </c>
    </row>
  </sheetData>
  <hyperlinks>
    <hyperlink ref="A1" location="'1'!A1" display="до змісту"/>
  </hyperlinks>
  <printOptions horizontalCentered="1" verticalCentered="1"/>
  <pageMargins left="0.19685039370078741" right="0.19685039370078741" top="0.23622047244094491" bottom="0.31496062992125984" header="0.11811023622047245" footer="0.15748031496062992"/>
  <pageSetup paperSize="9" scale="6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2"/>
  <sheetViews>
    <sheetView zoomScale="70" zoomScaleNormal="70" workbookViewId="0">
      <pane xSplit="3" ySplit="6" topLeftCell="D7" activePane="bottomRight" state="frozen"/>
      <selection activeCell="Q8" sqref="Q8"/>
      <selection pane="topRight" activeCell="Q8" sqref="Q8"/>
      <selection pane="bottomLeft" activeCell="Q8" sqref="Q8"/>
      <selection pane="bottomRight" activeCell="Q8" sqref="Q8"/>
    </sheetView>
  </sheetViews>
  <sheetFormatPr defaultColWidth="8.81640625" defaultRowHeight="12.5" outlineLevelCol="1"/>
  <cols>
    <col min="1" max="1" width="45.6328125" style="468" customWidth="1"/>
    <col min="2" max="3" width="47" style="468" hidden="1" customWidth="1" outlineLevel="1"/>
    <col min="4" max="4" width="6.08984375" style="468" bestFit="1" customWidth="1" collapsed="1"/>
    <col min="5" max="10" width="6.08984375" style="468" bestFit="1" customWidth="1"/>
    <col min="11" max="13" width="6.81640625" style="468" bestFit="1" customWidth="1"/>
    <col min="14" max="15" width="6.08984375" style="468" bestFit="1" customWidth="1"/>
    <col min="16" max="16" width="6.54296875" style="468" customWidth="1"/>
    <col min="17" max="17" width="6.81640625" style="468" customWidth="1"/>
    <col min="18" max="18" width="7.6328125" style="468" customWidth="1"/>
    <col min="19" max="19" width="8.81640625" style="734"/>
    <col min="20" max="38" width="8.81640625" style="468"/>
    <col min="39" max="66" width="8.81640625" style="374"/>
    <col min="67" max="16384" width="8.81640625" style="468"/>
  </cols>
  <sheetData>
    <row r="1" spans="1:67" ht="13">
      <c r="A1" s="104" t="str">
        <f>IF('1'!$A$1=1,"до змісту","to title")</f>
        <v>до змісту</v>
      </c>
      <c r="B1" s="104"/>
      <c r="C1" s="104"/>
      <c r="S1" s="1244"/>
      <c r="AN1" s="912" t="s">
        <v>496</v>
      </c>
      <c r="AR1" s="912" t="s">
        <v>363</v>
      </c>
      <c r="AZ1" s="1040" t="s">
        <v>0</v>
      </c>
      <c r="BA1" s="1041"/>
      <c r="BB1" s="1042" t="s">
        <v>130</v>
      </c>
      <c r="BC1" s="1041"/>
      <c r="BD1" s="497"/>
      <c r="BE1" s="497"/>
      <c r="BF1" s="497"/>
      <c r="BG1" s="443" t="s">
        <v>273</v>
      </c>
      <c r="BH1" s="1042" t="s">
        <v>167</v>
      </c>
      <c r="BI1" s="497"/>
      <c r="BJ1" s="497"/>
      <c r="BK1" s="497"/>
      <c r="BL1" s="497"/>
      <c r="BN1" s="1042"/>
      <c r="BO1" s="964"/>
    </row>
    <row r="2" spans="1:67" ht="13">
      <c r="A2" s="975" t="str">
        <f>IF('1'!$A$1=1,AN1,AR1)</f>
        <v xml:space="preserve">2.1 Динаміка експорту послуг за видами </v>
      </c>
      <c r="B2" s="975"/>
      <c r="C2" s="975"/>
      <c r="R2" s="1195"/>
    </row>
    <row r="3" spans="1:67" ht="13">
      <c r="A3" s="468" t="str">
        <f>IF('1'!$A$1=1,AZ1,BB1)</f>
        <v xml:space="preserve">(відповідно до КПБ6) </v>
      </c>
      <c r="B3" s="975"/>
      <c r="D3" s="976"/>
      <c r="E3" s="976"/>
      <c r="F3" s="976"/>
      <c r="G3" s="976"/>
      <c r="H3" s="976"/>
      <c r="I3" s="976"/>
      <c r="J3" s="976"/>
      <c r="K3" s="976"/>
      <c r="L3" s="976"/>
      <c r="M3" s="976"/>
      <c r="N3" s="976"/>
      <c r="O3" s="976"/>
      <c r="P3" s="976"/>
    </row>
    <row r="4" spans="1:67">
      <c r="A4" s="966" t="str">
        <f>IF('1'!$A$1=1,BG1,BH1)</f>
        <v>Млн дол. США</v>
      </c>
      <c r="B4" s="966"/>
      <c r="C4" s="966"/>
      <c r="D4" s="976"/>
      <c r="E4" s="976"/>
      <c r="F4" s="976"/>
      <c r="G4" s="976"/>
      <c r="H4" s="976"/>
      <c r="I4" s="976"/>
      <c r="J4" s="976"/>
      <c r="K4" s="976"/>
      <c r="L4" s="976"/>
      <c r="M4" s="976"/>
      <c r="N4" s="976"/>
      <c r="O4" s="976"/>
      <c r="P4" s="976"/>
    </row>
    <row r="5" spans="1:67" ht="13">
      <c r="A5" s="1389" t="str">
        <f>IF('1'!$A$1=1,B6,C6)</f>
        <v>Статті платіжного балансу</v>
      </c>
      <c r="B5" s="967"/>
      <c r="C5" s="967"/>
      <c r="D5" s="968">
        <v>2010</v>
      </c>
      <c r="E5" s="968">
        <v>2011</v>
      </c>
      <c r="F5" s="968">
        <v>2012</v>
      </c>
      <c r="G5" s="968">
        <v>2013</v>
      </c>
      <c r="H5" s="968">
        <v>2014</v>
      </c>
      <c r="I5" s="968">
        <v>2015</v>
      </c>
      <c r="J5" s="968">
        <v>2016</v>
      </c>
      <c r="K5" s="969">
        <v>2017</v>
      </c>
      <c r="L5" s="969">
        <v>2018</v>
      </c>
      <c r="M5" s="969">
        <v>2019</v>
      </c>
      <c r="N5" s="969">
        <v>2020</v>
      </c>
      <c r="O5" s="969">
        <v>2021</v>
      </c>
      <c r="P5" s="968">
        <v>2022</v>
      </c>
      <c r="Q5" s="968">
        <v>2023</v>
      </c>
      <c r="R5" s="1243">
        <v>2024</v>
      </c>
    </row>
    <row r="6" spans="1:67" ht="13">
      <c r="A6" s="1390"/>
      <c r="B6" s="970" t="s">
        <v>408</v>
      </c>
      <c r="C6" s="970" t="s">
        <v>157</v>
      </c>
      <c r="D6" s="1097"/>
      <c r="E6" s="1034"/>
      <c r="F6" s="1034"/>
      <c r="G6" s="1034"/>
      <c r="H6" s="1034"/>
      <c r="I6" s="1034"/>
      <c r="J6" s="1034"/>
      <c r="K6" s="1035"/>
      <c r="L6" s="1035"/>
      <c r="M6" s="1035"/>
      <c r="N6" s="1035"/>
      <c r="O6" s="1035"/>
      <c r="P6" s="1097"/>
      <c r="Q6" s="1021"/>
      <c r="R6" s="1003"/>
    </row>
    <row r="7" spans="1:67">
      <c r="A7" s="977"/>
      <c r="B7" s="978"/>
      <c r="C7" s="978"/>
      <c r="D7" s="978"/>
      <c r="E7" s="978"/>
      <c r="F7" s="978"/>
      <c r="G7" s="978"/>
      <c r="H7" s="978"/>
      <c r="I7" s="978"/>
      <c r="J7" s="978"/>
      <c r="K7" s="978"/>
      <c r="L7" s="978"/>
      <c r="M7" s="978"/>
      <c r="N7" s="978"/>
      <c r="O7" s="978"/>
      <c r="P7" s="978"/>
      <c r="Q7" s="978"/>
      <c r="R7" s="978"/>
    </row>
    <row r="8" spans="1:67" ht="13">
      <c r="A8" s="979" t="str">
        <f>IF('1'!$A$1=1,B8,C8)</f>
        <v>Послуги</v>
      </c>
      <c r="B8" s="1245" t="s">
        <v>409</v>
      </c>
      <c r="C8" s="1079" t="s">
        <v>462</v>
      </c>
      <c r="D8" s="1053">
        <v>18327</v>
      </c>
      <c r="E8" s="1053">
        <v>21269</v>
      </c>
      <c r="F8" s="1053">
        <v>22089</v>
      </c>
      <c r="G8" s="1053">
        <v>22613</v>
      </c>
      <c r="H8" s="1053">
        <v>14884</v>
      </c>
      <c r="I8" s="1053">
        <v>12442</v>
      </c>
      <c r="J8" s="1053">
        <v>12448</v>
      </c>
      <c r="K8" s="1053">
        <v>14243</v>
      </c>
      <c r="L8" s="1053">
        <v>15836</v>
      </c>
      <c r="M8" s="1053">
        <v>17465</v>
      </c>
      <c r="N8" s="1053">
        <v>15564</v>
      </c>
      <c r="O8" s="1053">
        <v>18391</v>
      </c>
      <c r="P8" s="1053">
        <v>16618</v>
      </c>
      <c r="Q8" s="729">
        <v>16602</v>
      </c>
      <c r="R8" s="729">
        <v>17311</v>
      </c>
    </row>
    <row r="9" spans="1:67" ht="32.4" customHeight="1">
      <c r="A9" s="980" t="str">
        <f>IF('1'!$A$1=1,B9,C9)</f>
        <v>Послуги з переробки матеріальних ресурсів, що належать іншим сторонам</v>
      </c>
      <c r="B9" s="1246" t="s">
        <v>410</v>
      </c>
      <c r="C9" s="1080" t="s">
        <v>463</v>
      </c>
      <c r="D9" s="463">
        <v>1326</v>
      </c>
      <c r="E9" s="463">
        <v>1805</v>
      </c>
      <c r="F9" s="463">
        <v>2077</v>
      </c>
      <c r="G9" s="463">
        <v>1951</v>
      </c>
      <c r="H9" s="463">
        <v>1278</v>
      </c>
      <c r="I9" s="463">
        <v>1078</v>
      </c>
      <c r="J9" s="463">
        <v>1126</v>
      </c>
      <c r="K9" s="463">
        <v>1419</v>
      </c>
      <c r="L9" s="463">
        <v>1698</v>
      </c>
      <c r="M9" s="463">
        <v>1640</v>
      </c>
      <c r="N9" s="463">
        <v>1354</v>
      </c>
      <c r="O9" s="463">
        <v>1538</v>
      </c>
      <c r="P9" s="463">
        <v>971</v>
      </c>
      <c r="Q9" s="734">
        <v>824</v>
      </c>
      <c r="R9" s="734">
        <v>805</v>
      </c>
    </row>
    <row r="10" spans="1:67" ht="40.25" customHeight="1">
      <c r="A10" s="980" t="str">
        <f>IF('1'!$A$1=1,B10,C10)</f>
        <v>Послуги з ремонту та технічного обслуговування, не віднесені до іншіх категорій</v>
      </c>
      <c r="B10" s="1246" t="s">
        <v>411</v>
      </c>
      <c r="C10" s="1080" t="s">
        <v>464</v>
      </c>
      <c r="D10" s="463">
        <v>463</v>
      </c>
      <c r="E10" s="463">
        <v>658</v>
      </c>
      <c r="F10" s="463">
        <v>615</v>
      </c>
      <c r="G10" s="463">
        <v>373</v>
      </c>
      <c r="H10" s="463">
        <v>299</v>
      </c>
      <c r="I10" s="463">
        <v>192</v>
      </c>
      <c r="J10" s="463">
        <v>232</v>
      </c>
      <c r="K10" s="463">
        <v>244</v>
      </c>
      <c r="L10" s="463">
        <v>243</v>
      </c>
      <c r="M10" s="463">
        <v>269</v>
      </c>
      <c r="N10" s="463">
        <v>236</v>
      </c>
      <c r="O10" s="463">
        <v>303</v>
      </c>
      <c r="P10" s="463">
        <v>135</v>
      </c>
      <c r="Q10" s="734">
        <v>118</v>
      </c>
      <c r="R10" s="734">
        <v>172</v>
      </c>
    </row>
    <row r="11" spans="1:67" ht="13">
      <c r="A11" s="979" t="str">
        <f>IF('1'!$A$1=1,B11,C11)</f>
        <v>Транспорт</v>
      </c>
      <c r="B11" s="1247" t="s">
        <v>412</v>
      </c>
      <c r="C11" s="1081" t="s">
        <v>465</v>
      </c>
      <c r="D11" s="463">
        <v>7991</v>
      </c>
      <c r="E11" s="463">
        <v>9239</v>
      </c>
      <c r="F11" s="463">
        <v>8717</v>
      </c>
      <c r="G11" s="463">
        <v>8478</v>
      </c>
      <c r="H11" s="463">
        <v>6231</v>
      </c>
      <c r="I11" s="463">
        <v>5322</v>
      </c>
      <c r="J11" s="463">
        <v>5348</v>
      </c>
      <c r="K11" s="463">
        <v>5922</v>
      </c>
      <c r="L11" s="463">
        <v>5949</v>
      </c>
      <c r="M11" s="463">
        <v>6253</v>
      </c>
      <c r="N11" s="463">
        <v>5089</v>
      </c>
      <c r="O11" s="463">
        <v>4760</v>
      </c>
      <c r="P11" s="463">
        <v>3832</v>
      </c>
      <c r="Q11" s="734">
        <v>3789</v>
      </c>
      <c r="R11" s="734">
        <v>4170</v>
      </c>
    </row>
    <row r="12" spans="1:67">
      <c r="A12" s="981" t="str">
        <f>IF('1'!$A$1=1,B12,C12)</f>
        <v>Усі види транспорту</v>
      </c>
      <c r="B12" s="1248" t="s">
        <v>413</v>
      </c>
      <c r="C12" s="1082" t="s">
        <v>466</v>
      </c>
      <c r="D12" s="734"/>
      <c r="E12" s="734"/>
      <c r="F12" s="734"/>
      <c r="G12" s="734"/>
      <c r="H12" s="734"/>
      <c r="I12" s="734"/>
      <c r="J12" s="734"/>
      <c r="K12" s="734"/>
      <c r="L12" s="734"/>
      <c r="M12" s="734"/>
      <c r="N12" s="734"/>
      <c r="O12" s="734"/>
      <c r="P12" s="734"/>
      <c r="Q12" s="734">
        <v>3726</v>
      </c>
      <c r="R12" s="734">
        <v>4113</v>
      </c>
    </row>
    <row r="13" spans="1:67">
      <c r="A13" s="982" t="str">
        <f>IF('1'!$A$1=1,B13,C13)</f>
        <v>Пасажирський</v>
      </c>
      <c r="B13" s="1249" t="s">
        <v>414</v>
      </c>
      <c r="C13" s="1083" t="s">
        <v>467</v>
      </c>
      <c r="D13" s="463">
        <v>908</v>
      </c>
      <c r="E13" s="463">
        <v>1112</v>
      </c>
      <c r="F13" s="463">
        <v>1146</v>
      </c>
      <c r="G13" s="463">
        <v>848</v>
      </c>
      <c r="H13" s="463">
        <v>652</v>
      </c>
      <c r="I13" s="463">
        <v>580</v>
      </c>
      <c r="J13" s="463">
        <v>645</v>
      </c>
      <c r="K13" s="463">
        <v>758</v>
      </c>
      <c r="L13" s="463">
        <v>824</v>
      </c>
      <c r="M13" s="463">
        <v>975</v>
      </c>
      <c r="N13" s="463">
        <v>313</v>
      </c>
      <c r="O13" s="463">
        <v>437</v>
      </c>
      <c r="P13" s="463">
        <v>75</v>
      </c>
      <c r="Q13" s="734">
        <v>51</v>
      </c>
      <c r="R13" s="734">
        <v>158</v>
      </c>
    </row>
    <row r="14" spans="1:67">
      <c r="A14" s="982" t="str">
        <f>IF('1'!$A$1=1,B14,C14)</f>
        <v>Вантажний</v>
      </c>
      <c r="B14" s="1249" t="s">
        <v>415</v>
      </c>
      <c r="C14" s="1083" t="s">
        <v>468</v>
      </c>
      <c r="D14" s="463">
        <v>4292</v>
      </c>
      <c r="E14" s="463">
        <v>4870</v>
      </c>
      <c r="F14" s="463">
        <v>4182</v>
      </c>
      <c r="G14" s="463">
        <v>4290</v>
      </c>
      <c r="H14" s="463">
        <v>2995</v>
      </c>
      <c r="I14" s="463">
        <v>2869</v>
      </c>
      <c r="J14" s="463">
        <v>3172</v>
      </c>
      <c r="K14" s="463">
        <v>3614</v>
      </c>
      <c r="L14" s="463">
        <v>3565</v>
      </c>
      <c r="M14" s="463">
        <v>3584</v>
      </c>
      <c r="N14" s="463">
        <v>3046</v>
      </c>
      <c r="O14" s="463">
        <v>2410</v>
      </c>
      <c r="P14" s="463">
        <v>2713</v>
      </c>
      <c r="Q14" s="734">
        <v>2552</v>
      </c>
      <c r="R14" s="734">
        <v>2592</v>
      </c>
    </row>
    <row r="15" spans="1:67">
      <c r="A15" s="982" t="str">
        <f>IF('1'!$A$1=1,B15,C15)</f>
        <v>Інший</v>
      </c>
      <c r="B15" s="1249" t="s">
        <v>416</v>
      </c>
      <c r="C15" s="1083" t="s">
        <v>161</v>
      </c>
      <c r="D15" s="463">
        <v>2563</v>
      </c>
      <c r="E15" s="463">
        <v>3022</v>
      </c>
      <c r="F15" s="463">
        <v>3168</v>
      </c>
      <c r="G15" s="463">
        <v>3126</v>
      </c>
      <c r="H15" s="463">
        <v>2424</v>
      </c>
      <c r="I15" s="463">
        <v>1789</v>
      </c>
      <c r="J15" s="463">
        <v>1456</v>
      </c>
      <c r="K15" s="463">
        <v>1458</v>
      </c>
      <c r="L15" s="463">
        <v>1426</v>
      </c>
      <c r="M15" s="463">
        <v>1573</v>
      </c>
      <c r="N15" s="463">
        <v>1582</v>
      </c>
      <c r="O15" s="463">
        <v>1743</v>
      </c>
      <c r="P15" s="463">
        <v>984</v>
      </c>
      <c r="Q15" s="734">
        <v>1123</v>
      </c>
      <c r="R15" s="734">
        <v>1363</v>
      </c>
    </row>
    <row r="16" spans="1:67" ht="13">
      <c r="A16" s="979" t="str">
        <f>IF('1'!$A$1=1,B16,C16)</f>
        <v>Морський транспорт</v>
      </c>
      <c r="B16" s="1250" t="s">
        <v>417</v>
      </c>
      <c r="C16" s="1084" t="s">
        <v>469</v>
      </c>
      <c r="D16" s="463">
        <v>1232</v>
      </c>
      <c r="E16" s="463">
        <v>1211</v>
      </c>
      <c r="F16" s="463">
        <v>1241</v>
      </c>
      <c r="G16" s="463">
        <v>1124</v>
      </c>
      <c r="H16" s="463">
        <v>852</v>
      </c>
      <c r="I16" s="463">
        <v>735</v>
      </c>
      <c r="J16" s="463">
        <v>663</v>
      </c>
      <c r="K16" s="463">
        <v>611</v>
      </c>
      <c r="L16" s="463">
        <v>522</v>
      </c>
      <c r="M16" s="463">
        <v>596</v>
      </c>
      <c r="N16" s="463">
        <v>605</v>
      </c>
      <c r="O16" s="463">
        <v>616</v>
      </c>
      <c r="P16" s="463">
        <v>387</v>
      </c>
      <c r="Q16" s="734">
        <v>403</v>
      </c>
      <c r="R16" s="734">
        <v>503</v>
      </c>
    </row>
    <row r="17" spans="1:18">
      <c r="A17" s="982" t="str">
        <f>IF('1'!$A$1=1,B17,C17)</f>
        <v>Пасажирський</v>
      </c>
      <c r="B17" s="1249" t="s">
        <v>414</v>
      </c>
      <c r="C17" s="1083" t="s">
        <v>467</v>
      </c>
      <c r="D17" s="463">
        <v>4</v>
      </c>
      <c r="E17" s="463">
        <v>3</v>
      </c>
      <c r="F17" s="463">
        <v>5</v>
      </c>
      <c r="G17" s="463">
        <v>5</v>
      </c>
      <c r="H17" s="463">
        <v>0</v>
      </c>
      <c r="I17" s="463">
        <v>0</v>
      </c>
      <c r="J17" s="463">
        <v>0</v>
      </c>
      <c r="K17" s="463">
        <v>0</v>
      </c>
      <c r="L17" s="463">
        <v>6</v>
      </c>
      <c r="M17" s="463">
        <v>0</v>
      </c>
      <c r="N17" s="463">
        <v>0</v>
      </c>
      <c r="O17" s="463">
        <v>0</v>
      </c>
      <c r="P17" s="463">
        <v>0</v>
      </c>
      <c r="Q17" s="734">
        <v>0</v>
      </c>
      <c r="R17" s="734">
        <v>0</v>
      </c>
    </row>
    <row r="18" spans="1:18">
      <c r="A18" s="982" t="str">
        <f>IF('1'!$A$1=1,B18,C18)</f>
        <v>Вантажний</v>
      </c>
      <c r="B18" s="1249" t="s">
        <v>415</v>
      </c>
      <c r="C18" s="1083" t="s">
        <v>468</v>
      </c>
      <c r="D18" s="463">
        <v>48</v>
      </c>
      <c r="E18" s="463">
        <v>50</v>
      </c>
      <c r="F18" s="463">
        <v>38</v>
      </c>
      <c r="G18" s="463">
        <v>54</v>
      </c>
      <c r="H18" s="463">
        <v>34</v>
      </c>
      <c r="I18" s="463">
        <v>14</v>
      </c>
      <c r="J18" s="463">
        <v>32</v>
      </c>
      <c r="K18" s="463">
        <v>43</v>
      </c>
      <c r="L18" s="463">
        <v>28</v>
      </c>
      <c r="M18" s="463">
        <v>37</v>
      </c>
      <c r="N18" s="463">
        <v>35</v>
      </c>
      <c r="O18" s="463">
        <v>43</v>
      </c>
      <c r="P18" s="463">
        <v>32</v>
      </c>
      <c r="Q18" s="734">
        <v>26</v>
      </c>
      <c r="R18" s="734">
        <v>19</v>
      </c>
    </row>
    <row r="19" spans="1:18">
      <c r="A19" s="982" t="str">
        <f>IF('1'!$A$1=1,B19,C19)</f>
        <v>Інший</v>
      </c>
      <c r="B19" s="1249" t="s">
        <v>416</v>
      </c>
      <c r="C19" s="1083" t="s">
        <v>161</v>
      </c>
      <c r="D19" s="463">
        <v>1180</v>
      </c>
      <c r="E19" s="463">
        <v>1158</v>
      </c>
      <c r="F19" s="463">
        <v>1198</v>
      </c>
      <c r="G19" s="463">
        <v>1065</v>
      </c>
      <c r="H19" s="463">
        <v>818</v>
      </c>
      <c r="I19" s="463">
        <v>721</v>
      </c>
      <c r="J19" s="463">
        <v>631</v>
      </c>
      <c r="K19" s="463">
        <v>568</v>
      </c>
      <c r="L19" s="463">
        <v>488</v>
      </c>
      <c r="M19" s="463">
        <v>559</v>
      </c>
      <c r="N19" s="463">
        <v>570</v>
      </c>
      <c r="O19" s="463">
        <v>573</v>
      </c>
      <c r="P19" s="463">
        <v>355</v>
      </c>
      <c r="Q19" s="734">
        <v>377</v>
      </c>
      <c r="R19" s="734">
        <v>484</v>
      </c>
    </row>
    <row r="20" spans="1:18" ht="13">
      <c r="A20" s="979" t="str">
        <f>IF('1'!$A$1=1,B20,C20)</f>
        <v>Повітряний транспорт</v>
      </c>
      <c r="B20" s="1250" t="s">
        <v>418</v>
      </c>
      <c r="C20" s="1084" t="s">
        <v>470</v>
      </c>
      <c r="D20" s="463">
        <v>1176</v>
      </c>
      <c r="E20" s="463">
        <v>1503</v>
      </c>
      <c r="F20" s="463">
        <v>1510</v>
      </c>
      <c r="G20" s="463">
        <v>1334</v>
      </c>
      <c r="H20" s="463">
        <v>1072</v>
      </c>
      <c r="I20" s="463">
        <v>855</v>
      </c>
      <c r="J20" s="463">
        <v>883</v>
      </c>
      <c r="K20" s="463">
        <v>1092</v>
      </c>
      <c r="L20" s="463">
        <v>1221</v>
      </c>
      <c r="M20" s="463">
        <v>1420</v>
      </c>
      <c r="N20" s="463">
        <v>803</v>
      </c>
      <c r="O20" s="463">
        <v>1047</v>
      </c>
      <c r="P20" s="463">
        <v>423</v>
      </c>
      <c r="Q20" s="734">
        <v>389</v>
      </c>
      <c r="R20" s="734">
        <v>529</v>
      </c>
    </row>
    <row r="21" spans="1:18">
      <c r="A21" s="982" t="str">
        <f>IF('1'!$A$1=1,B21,C21)</f>
        <v>Пасажирський</v>
      </c>
      <c r="B21" s="1249" t="s">
        <v>414</v>
      </c>
      <c r="C21" s="1083" t="s">
        <v>467</v>
      </c>
      <c r="D21" s="463">
        <v>577</v>
      </c>
      <c r="E21" s="463">
        <v>771</v>
      </c>
      <c r="F21" s="463">
        <v>814</v>
      </c>
      <c r="G21" s="463">
        <v>511</v>
      </c>
      <c r="H21" s="463">
        <v>523</v>
      </c>
      <c r="I21" s="463">
        <v>518</v>
      </c>
      <c r="J21" s="463">
        <v>582</v>
      </c>
      <c r="K21" s="463">
        <v>687</v>
      </c>
      <c r="L21" s="463">
        <v>755</v>
      </c>
      <c r="M21" s="463">
        <v>907</v>
      </c>
      <c r="N21" s="463">
        <v>298</v>
      </c>
      <c r="O21" s="463">
        <v>428</v>
      </c>
      <c r="P21" s="463">
        <v>58</v>
      </c>
      <c r="Q21" s="734">
        <v>22</v>
      </c>
      <c r="R21" s="734">
        <v>134</v>
      </c>
    </row>
    <row r="22" spans="1:18">
      <c r="A22" s="982" t="str">
        <f>IF('1'!$A$1=1,B22,C22)</f>
        <v>Вантажний</v>
      </c>
      <c r="B22" s="1249" t="s">
        <v>415</v>
      </c>
      <c r="C22" s="1083" t="s">
        <v>468</v>
      </c>
      <c r="D22" s="463">
        <v>275</v>
      </c>
      <c r="E22" s="463">
        <v>309</v>
      </c>
      <c r="F22" s="463">
        <v>251</v>
      </c>
      <c r="G22" s="463">
        <v>258</v>
      </c>
      <c r="H22" s="463">
        <v>177</v>
      </c>
      <c r="I22" s="463">
        <v>148</v>
      </c>
      <c r="J22" s="463">
        <v>147</v>
      </c>
      <c r="K22" s="463">
        <v>220</v>
      </c>
      <c r="L22" s="463">
        <v>251</v>
      </c>
      <c r="M22" s="463">
        <v>262</v>
      </c>
      <c r="N22" s="463">
        <v>314</v>
      </c>
      <c r="O22" s="463">
        <v>401</v>
      </c>
      <c r="P22" s="463">
        <v>313</v>
      </c>
      <c r="Q22" s="734">
        <v>344</v>
      </c>
      <c r="R22" s="734">
        <v>364</v>
      </c>
    </row>
    <row r="23" spans="1:18">
      <c r="A23" s="982" t="str">
        <f>IF('1'!$A$1=1,B23,C23)</f>
        <v>Інший</v>
      </c>
      <c r="B23" s="1249" t="s">
        <v>416</v>
      </c>
      <c r="C23" s="1083" t="s">
        <v>161</v>
      </c>
      <c r="D23" s="463">
        <v>324</v>
      </c>
      <c r="E23" s="463">
        <v>423</v>
      </c>
      <c r="F23" s="463">
        <v>445</v>
      </c>
      <c r="G23" s="463">
        <v>565</v>
      </c>
      <c r="H23" s="463">
        <v>372</v>
      </c>
      <c r="I23" s="463">
        <v>189</v>
      </c>
      <c r="J23" s="463">
        <v>154</v>
      </c>
      <c r="K23" s="463">
        <v>185</v>
      </c>
      <c r="L23" s="463">
        <v>215</v>
      </c>
      <c r="M23" s="463">
        <v>251</v>
      </c>
      <c r="N23" s="463">
        <v>191</v>
      </c>
      <c r="O23" s="463">
        <v>218</v>
      </c>
      <c r="P23" s="463">
        <v>52</v>
      </c>
      <c r="Q23" s="734">
        <v>23</v>
      </c>
      <c r="R23" s="734">
        <v>31</v>
      </c>
    </row>
    <row r="24" spans="1:18" ht="13">
      <c r="A24" s="979" t="str">
        <f>IF('1'!$A$1=1,B24,C24)</f>
        <v>Залізничний транспорт</v>
      </c>
      <c r="B24" s="1250" t="s">
        <v>419</v>
      </c>
      <c r="C24" s="1084" t="s">
        <v>471</v>
      </c>
      <c r="D24" s="463">
        <v>1455</v>
      </c>
      <c r="E24" s="463">
        <v>1772</v>
      </c>
      <c r="F24" s="463">
        <v>1587</v>
      </c>
      <c r="G24" s="463">
        <v>1615</v>
      </c>
      <c r="H24" s="463">
        <v>1099</v>
      </c>
      <c r="I24" s="463">
        <v>751</v>
      </c>
      <c r="J24" s="463">
        <v>561</v>
      </c>
      <c r="K24" s="463">
        <v>581</v>
      </c>
      <c r="L24" s="463">
        <v>539</v>
      </c>
      <c r="M24" s="463">
        <v>501</v>
      </c>
      <c r="N24" s="463">
        <v>406</v>
      </c>
      <c r="O24" s="463">
        <v>462</v>
      </c>
      <c r="P24" s="463">
        <v>305</v>
      </c>
      <c r="Q24" s="734">
        <v>353</v>
      </c>
      <c r="R24" s="734">
        <v>363</v>
      </c>
    </row>
    <row r="25" spans="1:18">
      <c r="A25" s="982" t="str">
        <f>IF('1'!$A$1=1,B25,C25)</f>
        <v>Пасажирський</v>
      </c>
      <c r="B25" s="1249" t="s">
        <v>414</v>
      </c>
      <c r="C25" s="1083" t="s">
        <v>467</v>
      </c>
      <c r="D25" s="463">
        <v>311</v>
      </c>
      <c r="E25" s="463">
        <v>319</v>
      </c>
      <c r="F25" s="463">
        <v>305</v>
      </c>
      <c r="G25" s="463">
        <v>311</v>
      </c>
      <c r="H25" s="463">
        <v>113</v>
      </c>
      <c r="I25" s="463">
        <v>54</v>
      </c>
      <c r="J25" s="463">
        <v>49</v>
      </c>
      <c r="K25" s="463">
        <v>48</v>
      </c>
      <c r="L25" s="463">
        <v>44</v>
      </c>
      <c r="M25" s="463">
        <v>46</v>
      </c>
      <c r="N25" s="463">
        <v>10</v>
      </c>
      <c r="O25" s="463">
        <v>0</v>
      </c>
      <c r="P25" s="463">
        <v>3</v>
      </c>
      <c r="Q25" s="734">
        <v>5</v>
      </c>
      <c r="R25" s="734">
        <v>4</v>
      </c>
    </row>
    <row r="26" spans="1:18">
      <c r="A26" s="982" t="str">
        <f>IF('1'!$A$1=1,B26,C26)</f>
        <v>Вантажний</v>
      </c>
      <c r="B26" s="1249" t="s">
        <v>415</v>
      </c>
      <c r="C26" s="1083" t="s">
        <v>468</v>
      </c>
      <c r="D26" s="463">
        <v>402</v>
      </c>
      <c r="E26" s="463">
        <v>490</v>
      </c>
      <c r="F26" s="463">
        <v>364</v>
      </c>
      <c r="G26" s="463">
        <v>385</v>
      </c>
      <c r="H26" s="463">
        <v>350</v>
      </c>
      <c r="I26" s="463">
        <v>272</v>
      </c>
      <c r="J26" s="463">
        <v>198</v>
      </c>
      <c r="K26" s="463">
        <v>183</v>
      </c>
      <c r="L26" s="463">
        <v>134</v>
      </c>
      <c r="M26" s="463">
        <v>100</v>
      </c>
      <c r="N26" s="463">
        <v>49</v>
      </c>
      <c r="O26" s="463">
        <v>65</v>
      </c>
      <c r="P26" s="463">
        <v>176</v>
      </c>
      <c r="Q26" s="734">
        <v>181</v>
      </c>
      <c r="R26" s="734">
        <v>184</v>
      </c>
    </row>
    <row r="27" spans="1:18">
      <c r="A27" s="982" t="str">
        <f>IF('1'!$A$1=1,B27,C27)</f>
        <v>Інший</v>
      </c>
      <c r="B27" s="1249" t="s">
        <v>416</v>
      </c>
      <c r="C27" s="1083" t="s">
        <v>161</v>
      </c>
      <c r="D27" s="463">
        <v>742</v>
      </c>
      <c r="E27" s="463">
        <v>963</v>
      </c>
      <c r="F27" s="463">
        <v>918</v>
      </c>
      <c r="G27" s="463">
        <v>919</v>
      </c>
      <c r="H27" s="463">
        <v>636</v>
      </c>
      <c r="I27" s="463">
        <v>425</v>
      </c>
      <c r="J27" s="463">
        <v>314</v>
      </c>
      <c r="K27" s="463">
        <v>350</v>
      </c>
      <c r="L27" s="463">
        <v>361</v>
      </c>
      <c r="M27" s="463">
        <v>355</v>
      </c>
      <c r="N27" s="463">
        <v>347</v>
      </c>
      <c r="O27" s="463">
        <v>397</v>
      </c>
      <c r="P27" s="463">
        <v>126</v>
      </c>
      <c r="Q27" s="734">
        <v>167</v>
      </c>
      <c r="R27" s="734">
        <v>175</v>
      </c>
    </row>
    <row r="28" spans="1:18" ht="13">
      <c r="A28" s="979" t="str">
        <f>IF('1'!$A$1=1,B28,C28)</f>
        <v>Автомобільний транспорт</v>
      </c>
      <c r="B28" s="1250" t="s">
        <v>420</v>
      </c>
      <c r="C28" s="1084" t="s">
        <v>472</v>
      </c>
      <c r="D28" s="463">
        <v>253</v>
      </c>
      <c r="E28" s="463">
        <v>389</v>
      </c>
      <c r="F28" s="463">
        <v>452</v>
      </c>
      <c r="G28" s="463">
        <v>475</v>
      </c>
      <c r="H28" s="463">
        <v>460</v>
      </c>
      <c r="I28" s="463">
        <v>248</v>
      </c>
      <c r="J28" s="463">
        <v>239</v>
      </c>
      <c r="K28" s="463">
        <v>274</v>
      </c>
      <c r="L28" s="463">
        <v>304</v>
      </c>
      <c r="M28" s="463">
        <v>338</v>
      </c>
      <c r="N28" s="463">
        <v>338</v>
      </c>
      <c r="O28" s="463">
        <v>414</v>
      </c>
      <c r="P28" s="463">
        <v>865</v>
      </c>
      <c r="Q28" s="734">
        <v>706</v>
      </c>
      <c r="R28" s="734">
        <v>802</v>
      </c>
    </row>
    <row r="29" spans="1:18">
      <c r="A29" s="982" t="str">
        <f>IF('1'!$A$1=1,B29,C29)</f>
        <v>Пасажирський</v>
      </c>
      <c r="B29" s="1249" t="s">
        <v>414</v>
      </c>
      <c r="C29" s="1083" t="s">
        <v>467</v>
      </c>
      <c r="D29" s="463">
        <v>5</v>
      </c>
      <c r="E29" s="463">
        <v>8</v>
      </c>
      <c r="F29" s="463">
        <v>11</v>
      </c>
      <c r="G29" s="463">
        <v>7</v>
      </c>
      <c r="H29" s="463">
        <v>7</v>
      </c>
      <c r="I29" s="463">
        <v>7</v>
      </c>
      <c r="J29" s="463">
        <v>11</v>
      </c>
      <c r="K29" s="463">
        <v>20</v>
      </c>
      <c r="L29" s="463">
        <v>14</v>
      </c>
      <c r="M29" s="463">
        <v>16</v>
      </c>
      <c r="N29" s="463">
        <v>5</v>
      </c>
      <c r="O29" s="463">
        <v>9</v>
      </c>
      <c r="P29" s="463">
        <v>10</v>
      </c>
      <c r="Q29" s="734">
        <v>23</v>
      </c>
      <c r="R29" s="734">
        <v>20</v>
      </c>
    </row>
    <row r="30" spans="1:18">
      <c r="A30" s="982" t="str">
        <f>IF('1'!$A$1=1,B30,C30)</f>
        <v>Вантажний</v>
      </c>
      <c r="B30" s="1249" t="s">
        <v>415</v>
      </c>
      <c r="C30" s="1083" t="s">
        <v>468</v>
      </c>
      <c r="D30" s="463">
        <v>151</v>
      </c>
      <c r="E30" s="463">
        <v>220</v>
      </c>
      <c r="F30" s="463">
        <v>243</v>
      </c>
      <c r="G30" s="463">
        <v>240</v>
      </c>
      <c r="H30" s="463">
        <v>199</v>
      </c>
      <c r="I30" s="463">
        <v>151</v>
      </c>
      <c r="J30" s="463">
        <v>142</v>
      </c>
      <c r="K30" s="463">
        <v>156</v>
      </c>
      <c r="L30" s="463">
        <v>171</v>
      </c>
      <c r="M30" s="463">
        <v>180</v>
      </c>
      <c r="N30" s="463">
        <v>186</v>
      </c>
      <c r="O30" s="463">
        <v>218</v>
      </c>
      <c r="P30" s="463">
        <v>670</v>
      </c>
      <c r="Q30" s="734">
        <v>416</v>
      </c>
      <c r="R30" s="734">
        <v>471</v>
      </c>
    </row>
    <row r="31" spans="1:18">
      <c r="A31" s="982" t="str">
        <f>IF('1'!$A$1=1,B31,C31)</f>
        <v>Інший</v>
      </c>
      <c r="B31" s="1249" t="s">
        <v>416</v>
      </c>
      <c r="C31" s="1083" t="s">
        <v>161</v>
      </c>
      <c r="D31" s="463">
        <v>97</v>
      </c>
      <c r="E31" s="463">
        <v>161</v>
      </c>
      <c r="F31" s="463">
        <v>198</v>
      </c>
      <c r="G31" s="463">
        <v>228</v>
      </c>
      <c r="H31" s="463">
        <v>254</v>
      </c>
      <c r="I31" s="463">
        <v>90</v>
      </c>
      <c r="J31" s="463">
        <v>86</v>
      </c>
      <c r="K31" s="463">
        <v>98</v>
      </c>
      <c r="L31" s="463">
        <v>119</v>
      </c>
      <c r="M31" s="463">
        <v>142</v>
      </c>
      <c r="N31" s="463">
        <v>147</v>
      </c>
      <c r="O31" s="463">
        <v>187</v>
      </c>
      <c r="P31" s="463">
        <v>185</v>
      </c>
      <c r="Q31" s="734">
        <v>267</v>
      </c>
      <c r="R31" s="734">
        <v>311</v>
      </c>
    </row>
    <row r="32" spans="1:18" ht="13">
      <c r="A32" s="979" t="str">
        <f>IF('1'!$A$1=1,B32,C32)</f>
        <v>Інший транспорт</v>
      </c>
      <c r="B32" s="1250" t="s">
        <v>421</v>
      </c>
      <c r="C32" s="1084" t="s">
        <v>473</v>
      </c>
      <c r="D32" s="463">
        <v>3647</v>
      </c>
      <c r="E32" s="463">
        <v>4129</v>
      </c>
      <c r="F32" s="463">
        <v>3706</v>
      </c>
      <c r="G32" s="463">
        <v>3716</v>
      </c>
      <c r="H32" s="463">
        <v>2588</v>
      </c>
      <c r="I32" s="463">
        <v>2649</v>
      </c>
      <c r="J32" s="463">
        <v>2927</v>
      </c>
      <c r="K32" s="463">
        <v>3272</v>
      </c>
      <c r="L32" s="463">
        <v>3229</v>
      </c>
      <c r="M32" s="463">
        <v>3277</v>
      </c>
      <c r="N32" s="463">
        <v>2789</v>
      </c>
      <c r="O32" s="463">
        <v>2051</v>
      </c>
      <c r="P32" s="463">
        <v>1792</v>
      </c>
      <c r="Q32" s="734">
        <v>1875</v>
      </c>
      <c r="R32" s="734">
        <v>1916</v>
      </c>
    </row>
    <row r="33" spans="1:18">
      <c r="A33" s="982" t="str">
        <f>IF('1'!$A$1=1,B33,C33)</f>
        <v>Пасажирський</v>
      </c>
      <c r="B33" s="1249" t="s">
        <v>414</v>
      </c>
      <c r="C33" s="1083" t="s">
        <v>467</v>
      </c>
      <c r="D33" s="463">
        <v>11</v>
      </c>
      <c r="E33" s="463">
        <v>11</v>
      </c>
      <c r="F33" s="463">
        <v>11</v>
      </c>
      <c r="G33" s="463">
        <v>14</v>
      </c>
      <c r="H33" s="463">
        <v>9</v>
      </c>
      <c r="I33" s="463">
        <v>1</v>
      </c>
      <c r="J33" s="463">
        <v>3</v>
      </c>
      <c r="K33" s="463">
        <v>3</v>
      </c>
      <c r="L33" s="463">
        <v>5</v>
      </c>
      <c r="M33" s="463">
        <v>6</v>
      </c>
      <c r="N33" s="463">
        <v>0</v>
      </c>
      <c r="O33" s="463">
        <v>0</v>
      </c>
      <c r="P33" s="463">
        <v>4</v>
      </c>
      <c r="Q33" s="734">
        <v>1</v>
      </c>
      <c r="R33" s="734">
        <v>0</v>
      </c>
    </row>
    <row r="34" spans="1:18">
      <c r="A34" s="982" t="str">
        <f>IF('1'!$A$1=1,B34,C34)</f>
        <v>Вантажний</v>
      </c>
      <c r="B34" s="1249" t="s">
        <v>415</v>
      </c>
      <c r="C34" s="1083" t="s">
        <v>468</v>
      </c>
      <c r="D34" s="463">
        <v>3416</v>
      </c>
      <c r="E34" s="463">
        <v>3801</v>
      </c>
      <c r="F34" s="463">
        <v>3286</v>
      </c>
      <c r="G34" s="463">
        <v>3353</v>
      </c>
      <c r="H34" s="463">
        <v>2235</v>
      </c>
      <c r="I34" s="463">
        <v>2284</v>
      </c>
      <c r="J34" s="463">
        <v>2653</v>
      </c>
      <c r="K34" s="463">
        <v>3012</v>
      </c>
      <c r="L34" s="463">
        <v>2981</v>
      </c>
      <c r="M34" s="463">
        <v>3005</v>
      </c>
      <c r="N34" s="463">
        <v>2462</v>
      </c>
      <c r="O34" s="463">
        <v>1683</v>
      </c>
      <c r="P34" s="463">
        <v>1522</v>
      </c>
      <c r="Q34" s="734">
        <v>1585</v>
      </c>
      <c r="R34" s="734">
        <v>1554</v>
      </c>
    </row>
    <row r="35" spans="1:18" ht="13">
      <c r="A35" s="983" t="str">
        <f>IF('1'!$A$1=1,B35,C35)</f>
        <v xml:space="preserve">                у тому числі</v>
      </c>
      <c r="B35" s="1251" t="s">
        <v>422</v>
      </c>
      <c r="C35" s="1085" t="s">
        <v>474</v>
      </c>
      <c r="D35" s="734"/>
      <c r="E35" s="734"/>
      <c r="F35" s="734"/>
      <c r="G35" s="734"/>
      <c r="H35" s="734"/>
      <c r="I35" s="734"/>
      <c r="J35" s="734"/>
      <c r="K35" s="734"/>
      <c r="L35" s="734"/>
      <c r="M35" s="734"/>
      <c r="N35" s="734"/>
      <c r="O35" s="734"/>
      <c r="P35" s="734"/>
      <c r="Q35" s="734"/>
      <c r="R35" s="734">
        <v>0</v>
      </c>
    </row>
    <row r="36" spans="1:18" ht="13">
      <c r="A36" s="979" t="str">
        <f>IF('1'!$A$1=1,B36,C36)</f>
        <v>трубопровідний транспорт</v>
      </c>
      <c r="B36" s="1252" t="s">
        <v>423</v>
      </c>
      <c r="C36" s="1086" t="s">
        <v>475</v>
      </c>
      <c r="D36" s="463">
        <v>3358</v>
      </c>
      <c r="E36" s="463">
        <v>3755</v>
      </c>
      <c r="F36" s="463">
        <v>3247</v>
      </c>
      <c r="G36" s="463">
        <v>3336</v>
      </c>
      <c r="H36" s="463">
        <v>2209</v>
      </c>
      <c r="I36" s="463">
        <v>2258</v>
      </c>
      <c r="J36" s="463">
        <v>2631</v>
      </c>
      <c r="K36" s="463">
        <v>2998</v>
      </c>
      <c r="L36" s="463">
        <v>2960</v>
      </c>
      <c r="M36" s="463">
        <v>2985</v>
      </c>
      <c r="N36" s="463">
        <v>2443</v>
      </c>
      <c r="O36" s="463">
        <v>1664</v>
      </c>
      <c r="P36" s="463">
        <v>1487</v>
      </c>
      <c r="Q36" s="734">
        <v>1546</v>
      </c>
      <c r="R36" s="734">
        <v>1549</v>
      </c>
    </row>
    <row r="37" spans="1:18">
      <c r="A37" s="982" t="str">
        <f>IF('1'!$A$1=1,B37,C37)</f>
        <v>Інший</v>
      </c>
      <c r="B37" s="1249" t="s">
        <v>416</v>
      </c>
      <c r="C37" s="1083" t="s">
        <v>161</v>
      </c>
      <c r="D37" s="463">
        <v>220</v>
      </c>
      <c r="E37" s="463">
        <v>317</v>
      </c>
      <c r="F37" s="463">
        <v>409</v>
      </c>
      <c r="G37" s="463">
        <v>349</v>
      </c>
      <c r="H37" s="463">
        <v>344</v>
      </c>
      <c r="I37" s="463">
        <v>364</v>
      </c>
      <c r="J37" s="463">
        <v>271</v>
      </c>
      <c r="K37" s="463">
        <v>257</v>
      </c>
      <c r="L37" s="463">
        <v>243</v>
      </c>
      <c r="M37" s="463">
        <v>266</v>
      </c>
      <c r="N37" s="463">
        <v>327</v>
      </c>
      <c r="O37" s="463">
        <v>368</v>
      </c>
      <c r="P37" s="463">
        <v>266</v>
      </c>
      <c r="Q37" s="734">
        <v>289</v>
      </c>
      <c r="R37" s="734">
        <v>362</v>
      </c>
    </row>
    <row r="38" spans="1:18" ht="31.25" customHeight="1">
      <c r="A38" s="984" t="str">
        <f>IF('1'!$A$1=1,B38,C38)</f>
        <v>Поштові послуги та послуги кур'єрського зв'язку</v>
      </c>
      <c r="B38" s="1253" t="s">
        <v>424</v>
      </c>
      <c r="C38" s="1087" t="s">
        <v>476</v>
      </c>
      <c r="D38" s="463">
        <v>228</v>
      </c>
      <c r="E38" s="463">
        <v>235</v>
      </c>
      <c r="F38" s="463">
        <v>221</v>
      </c>
      <c r="G38" s="463">
        <v>214</v>
      </c>
      <c r="H38" s="463">
        <v>160</v>
      </c>
      <c r="I38" s="463">
        <v>84</v>
      </c>
      <c r="J38" s="463">
        <v>75</v>
      </c>
      <c r="K38" s="463">
        <v>92</v>
      </c>
      <c r="L38" s="463">
        <v>134</v>
      </c>
      <c r="M38" s="463">
        <v>121</v>
      </c>
      <c r="N38" s="463">
        <v>148</v>
      </c>
      <c r="O38" s="463">
        <v>170</v>
      </c>
      <c r="P38" s="463">
        <v>60</v>
      </c>
      <c r="Q38" s="734">
        <v>63</v>
      </c>
      <c r="R38" s="734">
        <v>57</v>
      </c>
    </row>
    <row r="39" spans="1:18" ht="13">
      <c r="A39" s="979" t="str">
        <f>IF('1'!$A$1=1,B39,C39)</f>
        <v>Подорожі</v>
      </c>
      <c r="B39" s="1247" t="s">
        <v>425</v>
      </c>
      <c r="C39" s="1081" t="s">
        <v>259</v>
      </c>
      <c r="D39" s="463">
        <v>3788</v>
      </c>
      <c r="E39" s="463">
        <v>4294</v>
      </c>
      <c r="F39" s="463">
        <v>4842</v>
      </c>
      <c r="G39" s="463">
        <v>5083</v>
      </c>
      <c r="H39" s="463">
        <v>1612</v>
      </c>
      <c r="I39" s="463">
        <v>1082</v>
      </c>
      <c r="J39" s="463">
        <v>1078</v>
      </c>
      <c r="K39" s="463">
        <v>1261</v>
      </c>
      <c r="L39" s="463">
        <v>1445</v>
      </c>
      <c r="M39" s="463">
        <v>1620</v>
      </c>
      <c r="N39" s="463">
        <v>356</v>
      </c>
      <c r="O39" s="463">
        <v>950</v>
      </c>
      <c r="P39" s="463">
        <v>774</v>
      </c>
      <c r="Q39" s="734">
        <v>857</v>
      </c>
      <c r="R39" s="734">
        <v>1047</v>
      </c>
    </row>
    <row r="40" spans="1:18">
      <c r="A40" s="985" t="str">
        <f>IF('1'!$A$1=1,B40,C40)</f>
        <v>Ділові</v>
      </c>
      <c r="B40" s="1254" t="s">
        <v>426</v>
      </c>
      <c r="C40" s="1088" t="s">
        <v>477</v>
      </c>
      <c r="D40" s="986">
        <v>0</v>
      </c>
      <c r="E40" s="986">
        <v>0</v>
      </c>
      <c r="F40" s="986">
        <v>0</v>
      </c>
      <c r="G40" s="986">
        <v>0</v>
      </c>
      <c r="H40" s="986">
        <v>0</v>
      </c>
      <c r="I40" s="986">
        <v>86</v>
      </c>
      <c r="J40" s="986">
        <v>102</v>
      </c>
      <c r="K40" s="986">
        <v>120</v>
      </c>
      <c r="L40" s="986">
        <v>148</v>
      </c>
      <c r="M40" s="986">
        <v>170</v>
      </c>
      <c r="N40" s="986">
        <v>58</v>
      </c>
      <c r="O40" s="986">
        <v>75</v>
      </c>
      <c r="P40" s="986">
        <v>64</v>
      </c>
      <c r="Q40" s="734">
        <v>71</v>
      </c>
      <c r="R40" s="734">
        <v>94</v>
      </c>
    </row>
    <row r="41" spans="1:18">
      <c r="A41" s="985" t="str">
        <f>IF('1'!$A$1=1,B41,C41)</f>
        <v>Особисті</v>
      </c>
      <c r="B41" s="1254" t="s">
        <v>427</v>
      </c>
      <c r="C41" s="1089" t="s">
        <v>478</v>
      </c>
      <c r="D41" s="986">
        <v>0</v>
      </c>
      <c r="E41" s="986">
        <v>0</v>
      </c>
      <c r="F41" s="986">
        <v>0</v>
      </c>
      <c r="G41" s="986">
        <v>0</v>
      </c>
      <c r="H41" s="986">
        <v>0</v>
      </c>
      <c r="I41" s="986">
        <v>996</v>
      </c>
      <c r="J41" s="986">
        <v>976</v>
      </c>
      <c r="K41" s="986">
        <v>1141</v>
      </c>
      <c r="L41" s="986">
        <v>1297</v>
      </c>
      <c r="M41" s="986">
        <v>1450</v>
      </c>
      <c r="N41" s="986">
        <v>298</v>
      </c>
      <c r="O41" s="986">
        <v>875</v>
      </c>
      <c r="P41" s="986">
        <v>710</v>
      </c>
      <c r="Q41" s="734">
        <v>786</v>
      </c>
      <c r="R41" s="734">
        <v>953</v>
      </c>
    </row>
    <row r="42" spans="1:18" ht="15" customHeight="1">
      <c r="A42" s="979" t="str">
        <f>IF('1'!$A$1=1,B42,C42)</f>
        <v>Будівництво</v>
      </c>
      <c r="B42" s="1247" t="s">
        <v>428</v>
      </c>
      <c r="C42" s="1090" t="s">
        <v>479</v>
      </c>
      <c r="D42" s="463">
        <v>234</v>
      </c>
      <c r="E42" s="463">
        <v>255</v>
      </c>
      <c r="F42" s="463">
        <v>304</v>
      </c>
      <c r="G42" s="463">
        <v>275</v>
      </c>
      <c r="H42" s="463">
        <v>209</v>
      </c>
      <c r="I42" s="463">
        <v>288</v>
      </c>
      <c r="J42" s="463">
        <v>182</v>
      </c>
      <c r="K42" s="463">
        <v>96</v>
      </c>
      <c r="L42" s="463">
        <v>153</v>
      </c>
      <c r="M42" s="463">
        <v>117</v>
      </c>
      <c r="N42" s="463">
        <v>93</v>
      </c>
      <c r="O42" s="463">
        <v>52</v>
      </c>
      <c r="P42" s="463">
        <v>59</v>
      </c>
      <c r="Q42" s="734">
        <v>62</v>
      </c>
      <c r="R42" s="734">
        <v>69</v>
      </c>
    </row>
    <row r="43" spans="1:18" ht="31.25" customHeight="1">
      <c r="A43" s="980" t="str">
        <f>IF('1'!$A$1=1,B43,C43)</f>
        <v>Послуги зі страхування та пенсійного забезпечення</v>
      </c>
      <c r="B43" s="1246" t="s">
        <v>429</v>
      </c>
      <c r="C43" s="1091" t="s">
        <v>480</v>
      </c>
      <c r="D43" s="463">
        <v>32</v>
      </c>
      <c r="E43" s="463">
        <v>43</v>
      </c>
      <c r="F43" s="463">
        <v>54</v>
      </c>
      <c r="G43" s="463">
        <v>40</v>
      </c>
      <c r="H43" s="463">
        <v>13</v>
      </c>
      <c r="I43" s="463">
        <v>14</v>
      </c>
      <c r="J43" s="463">
        <v>24</v>
      </c>
      <c r="K43" s="463">
        <v>12</v>
      </c>
      <c r="L43" s="463">
        <v>19</v>
      </c>
      <c r="M43" s="463">
        <v>15</v>
      </c>
      <c r="N43" s="463">
        <v>15</v>
      </c>
      <c r="O43" s="463">
        <v>20</v>
      </c>
      <c r="P43" s="463">
        <v>20</v>
      </c>
      <c r="Q43" s="734">
        <v>14</v>
      </c>
      <c r="R43" s="734">
        <v>13</v>
      </c>
    </row>
    <row r="44" spans="1:18" ht="18.649999999999999" customHeight="1">
      <c r="A44" s="979" t="str">
        <f>IF('1'!$A$1=1,B44,C44)</f>
        <v>Фінансові послуги</v>
      </c>
      <c r="B44" s="1247" t="s">
        <v>430</v>
      </c>
      <c r="C44" s="1090" t="s">
        <v>481</v>
      </c>
      <c r="D44" s="463">
        <v>475</v>
      </c>
      <c r="E44" s="463">
        <v>312</v>
      </c>
      <c r="F44" s="463">
        <v>249</v>
      </c>
      <c r="G44" s="463">
        <v>349</v>
      </c>
      <c r="H44" s="463">
        <v>221</v>
      </c>
      <c r="I44" s="463">
        <v>190</v>
      </c>
      <c r="J44" s="463">
        <v>83</v>
      </c>
      <c r="K44" s="463">
        <v>150</v>
      </c>
      <c r="L44" s="463">
        <v>148</v>
      </c>
      <c r="M44" s="463">
        <v>165</v>
      </c>
      <c r="N44" s="463">
        <v>130</v>
      </c>
      <c r="O44" s="463">
        <v>103</v>
      </c>
      <c r="P44" s="463">
        <v>183</v>
      </c>
      <c r="Q44" s="734">
        <v>299</v>
      </c>
      <c r="R44" s="734">
        <v>354</v>
      </c>
    </row>
    <row r="45" spans="1:18" ht="24.65" customHeight="1">
      <c r="A45" s="987" t="str">
        <f>IF('1'!$A$1=1,B45,C45)</f>
        <v xml:space="preserve">Послуги, за які стягується плата у явній формі та інші фінансові послуги </v>
      </c>
      <c r="B45" s="1255" t="s">
        <v>431</v>
      </c>
      <c r="C45" s="1092" t="s">
        <v>482</v>
      </c>
      <c r="D45" s="734">
        <v>0</v>
      </c>
      <c r="E45" s="734">
        <v>0</v>
      </c>
      <c r="F45" s="734">
        <v>0</v>
      </c>
      <c r="G45" s="734">
        <v>0</v>
      </c>
      <c r="H45" s="734">
        <v>0</v>
      </c>
      <c r="I45" s="734">
        <v>0</v>
      </c>
      <c r="J45" s="734">
        <v>0</v>
      </c>
      <c r="K45" s="734">
        <v>74</v>
      </c>
      <c r="L45" s="734">
        <v>106</v>
      </c>
      <c r="M45" s="734">
        <v>133</v>
      </c>
      <c r="N45" s="734">
        <v>104</v>
      </c>
      <c r="O45" s="734">
        <v>91</v>
      </c>
      <c r="P45" s="734">
        <v>174</v>
      </c>
      <c r="Q45" s="734">
        <v>287</v>
      </c>
      <c r="R45" s="734">
        <v>342</v>
      </c>
    </row>
    <row r="46" spans="1:18" ht="26.4" customHeight="1">
      <c r="A46" s="987" t="str">
        <f>IF('1'!$A$1=1,B46,C46)</f>
        <v>Послуги з фінансового посередництва, що вимірюються непрямим шляхом (FISIM)</v>
      </c>
      <c r="B46" s="1255" t="s">
        <v>432</v>
      </c>
      <c r="C46" s="1093" t="s">
        <v>483</v>
      </c>
      <c r="D46" s="734">
        <v>0</v>
      </c>
      <c r="E46" s="734">
        <v>0</v>
      </c>
      <c r="F46" s="734">
        <v>0</v>
      </c>
      <c r="G46" s="734">
        <v>0</v>
      </c>
      <c r="H46" s="734">
        <v>0</v>
      </c>
      <c r="I46" s="734">
        <v>0</v>
      </c>
      <c r="J46" s="734">
        <v>0</v>
      </c>
      <c r="K46" s="734">
        <v>76</v>
      </c>
      <c r="L46" s="734">
        <v>42</v>
      </c>
      <c r="M46" s="734">
        <v>32</v>
      </c>
      <c r="N46" s="734">
        <v>26</v>
      </c>
      <c r="O46" s="734">
        <v>12</v>
      </c>
      <c r="P46" s="734">
        <v>9</v>
      </c>
      <c r="Q46" s="734">
        <v>12</v>
      </c>
      <c r="R46" s="734">
        <v>12</v>
      </c>
    </row>
    <row r="47" spans="1:18" ht="46.75" customHeight="1">
      <c r="A47" s="980" t="str">
        <f>IF('1'!$A$1=1,B47,C47)</f>
        <v xml:space="preserve">Плата за користування інтелектуальною власністю, що не віднесена до інших категорій  </v>
      </c>
      <c r="B47" s="1246" t="s">
        <v>433</v>
      </c>
      <c r="C47" s="1080" t="s">
        <v>484</v>
      </c>
      <c r="D47" s="463">
        <v>132</v>
      </c>
      <c r="E47" s="463">
        <v>107</v>
      </c>
      <c r="F47" s="463">
        <v>124</v>
      </c>
      <c r="G47" s="463">
        <v>167</v>
      </c>
      <c r="H47" s="463">
        <v>118</v>
      </c>
      <c r="I47" s="463">
        <v>85</v>
      </c>
      <c r="J47" s="463">
        <v>73</v>
      </c>
      <c r="K47" s="463">
        <v>72</v>
      </c>
      <c r="L47" s="463">
        <v>92</v>
      </c>
      <c r="M47" s="463">
        <v>82</v>
      </c>
      <c r="N47" s="463">
        <v>74</v>
      </c>
      <c r="O47" s="463">
        <v>69</v>
      </c>
      <c r="P47" s="463">
        <v>51</v>
      </c>
      <c r="Q47" s="734">
        <v>57</v>
      </c>
      <c r="R47" s="734">
        <v>67</v>
      </c>
    </row>
    <row r="48" spans="1:18" ht="30" customHeight="1">
      <c r="A48" s="980" t="str">
        <f>IF('1'!$A$1=1,B48,C48)</f>
        <v>Телекомунікаційні, комп'ютерні та інформаційні послуги</v>
      </c>
      <c r="B48" s="1246" t="s">
        <v>434</v>
      </c>
      <c r="C48" s="1080" t="s">
        <v>485</v>
      </c>
      <c r="D48" s="463">
        <v>719</v>
      </c>
      <c r="E48" s="463">
        <v>1040</v>
      </c>
      <c r="F48" s="463">
        <v>1321</v>
      </c>
      <c r="G48" s="463">
        <v>1782</v>
      </c>
      <c r="H48" s="463">
        <v>2042</v>
      </c>
      <c r="I48" s="463">
        <v>2105</v>
      </c>
      <c r="J48" s="463">
        <v>2310</v>
      </c>
      <c r="K48" s="463">
        <v>2760</v>
      </c>
      <c r="L48" s="463">
        <v>3473</v>
      </c>
      <c r="M48" s="463">
        <v>4331</v>
      </c>
      <c r="N48" s="463">
        <v>5181</v>
      </c>
      <c r="O48" s="463">
        <v>7107</v>
      </c>
      <c r="P48" s="463">
        <v>7521</v>
      </c>
      <c r="Q48" s="734">
        <v>6884</v>
      </c>
      <c r="R48" s="734">
        <v>6610</v>
      </c>
    </row>
    <row r="49" spans="1:18">
      <c r="A49" s="981" t="str">
        <f>IF('1'!$A$1=1,B49,C49)</f>
        <v>Телекомунікаційні послуги</v>
      </c>
      <c r="B49" s="1248" t="s">
        <v>435</v>
      </c>
      <c r="C49" s="1094" t="s">
        <v>486</v>
      </c>
      <c r="D49" s="463">
        <v>290</v>
      </c>
      <c r="E49" s="463">
        <v>342</v>
      </c>
      <c r="F49" s="463">
        <v>329</v>
      </c>
      <c r="G49" s="463">
        <v>388</v>
      </c>
      <c r="H49" s="463">
        <v>444</v>
      </c>
      <c r="I49" s="463">
        <v>398</v>
      </c>
      <c r="J49" s="463">
        <v>310</v>
      </c>
      <c r="K49" s="463">
        <v>256</v>
      </c>
      <c r="L49" s="463">
        <v>247</v>
      </c>
      <c r="M49" s="463">
        <v>125</v>
      </c>
      <c r="N49" s="463">
        <v>111</v>
      </c>
      <c r="O49" s="463">
        <v>116</v>
      </c>
      <c r="P49" s="463">
        <v>132</v>
      </c>
      <c r="Q49" s="734">
        <v>107</v>
      </c>
      <c r="R49" s="734">
        <v>117</v>
      </c>
    </row>
    <row r="50" spans="1:18">
      <c r="A50" s="981" t="str">
        <f>IF('1'!$A$1=1,B50,C50)</f>
        <v>Комп'ютерні послуги</v>
      </c>
      <c r="B50" s="1248" t="s">
        <v>436</v>
      </c>
      <c r="C50" s="1082" t="s">
        <v>348</v>
      </c>
      <c r="D50" s="463">
        <v>404</v>
      </c>
      <c r="E50" s="463">
        <v>658</v>
      </c>
      <c r="F50" s="463">
        <v>937</v>
      </c>
      <c r="G50" s="463">
        <v>1292</v>
      </c>
      <c r="H50" s="463">
        <v>1500</v>
      </c>
      <c r="I50" s="463">
        <v>1668</v>
      </c>
      <c r="J50" s="463">
        <v>1975</v>
      </c>
      <c r="K50" s="463">
        <v>2485</v>
      </c>
      <c r="L50" s="463">
        <v>3204</v>
      </c>
      <c r="M50" s="463">
        <v>4173</v>
      </c>
      <c r="N50" s="463">
        <v>5026</v>
      </c>
      <c r="O50" s="463">
        <v>6943</v>
      </c>
      <c r="P50" s="463">
        <v>7349</v>
      </c>
      <c r="Q50" s="734">
        <v>6727</v>
      </c>
      <c r="R50" s="734">
        <v>6446</v>
      </c>
    </row>
    <row r="51" spans="1:18">
      <c r="A51" s="981" t="str">
        <f>IF('1'!$A$1=1,B51,C51)</f>
        <v>Інформаційні послуги</v>
      </c>
      <c r="B51" s="1248" t="s">
        <v>437</v>
      </c>
      <c r="C51" s="1082" t="s">
        <v>487</v>
      </c>
      <c r="D51" s="463">
        <v>25</v>
      </c>
      <c r="E51" s="463">
        <v>40</v>
      </c>
      <c r="F51" s="463">
        <v>55</v>
      </c>
      <c r="G51" s="463">
        <v>102</v>
      </c>
      <c r="H51" s="463">
        <v>98</v>
      </c>
      <c r="I51" s="463">
        <v>39</v>
      </c>
      <c r="J51" s="463">
        <v>25</v>
      </c>
      <c r="K51" s="463">
        <v>19</v>
      </c>
      <c r="L51" s="463">
        <v>22</v>
      </c>
      <c r="M51" s="463">
        <v>33</v>
      </c>
      <c r="N51" s="463">
        <v>44</v>
      </c>
      <c r="O51" s="463">
        <v>48</v>
      </c>
      <c r="P51" s="463">
        <v>40</v>
      </c>
      <c r="Q51" s="734">
        <v>50</v>
      </c>
      <c r="R51" s="734">
        <v>47</v>
      </c>
    </row>
    <row r="52" spans="1:18" ht="13">
      <c r="A52" s="979" t="str">
        <f>IF('1'!$A$1=1,B52,C52)</f>
        <v>Інші ділові послуги</v>
      </c>
      <c r="B52" s="1247" t="s">
        <v>438</v>
      </c>
      <c r="C52" s="1081" t="s">
        <v>488</v>
      </c>
      <c r="D52" s="463">
        <v>2456</v>
      </c>
      <c r="E52" s="463">
        <v>2772</v>
      </c>
      <c r="F52" s="463">
        <v>2951</v>
      </c>
      <c r="G52" s="463">
        <v>3239</v>
      </c>
      <c r="H52" s="463">
        <v>2495</v>
      </c>
      <c r="I52" s="463">
        <v>1807</v>
      </c>
      <c r="J52" s="463">
        <v>1643</v>
      </c>
      <c r="K52" s="463">
        <v>1963</v>
      </c>
      <c r="L52" s="463">
        <v>2264</v>
      </c>
      <c r="M52" s="463">
        <v>2596</v>
      </c>
      <c r="N52" s="463">
        <v>2685</v>
      </c>
      <c r="O52" s="463">
        <v>3073</v>
      </c>
      <c r="P52" s="463">
        <v>2541</v>
      </c>
      <c r="Q52" s="734">
        <v>2976</v>
      </c>
      <c r="R52" s="734">
        <v>3265</v>
      </c>
    </row>
    <row r="53" spans="1:18" ht="29.4" customHeight="1">
      <c r="A53" s="984" t="str">
        <f>IF('1'!$A$1=1,B53,C53)</f>
        <v>Науково-дослідні та дослідно-конструкторські послуги</v>
      </c>
      <c r="B53" s="1253" t="s">
        <v>439</v>
      </c>
      <c r="C53" s="1087" t="s">
        <v>489</v>
      </c>
      <c r="D53" s="463">
        <v>490</v>
      </c>
      <c r="E53" s="463">
        <v>526</v>
      </c>
      <c r="F53" s="463">
        <v>567</v>
      </c>
      <c r="G53" s="463">
        <v>581</v>
      </c>
      <c r="H53" s="463">
        <v>440</v>
      </c>
      <c r="I53" s="463">
        <v>349</v>
      </c>
      <c r="J53" s="463">
        <v>256</v>
      </c>
      <c r="K53" s="463">
        <v>266</v>
      </c>
      <c r="L53" s="463">
        <v>224</v>
      </c>
      <c r="M53" s="463">
        <v>298</v>
      </c>
      <c r="N53" s="463">
        <v>275</v>
      </c>
      <c r="O53" s="463">
        <v>255</v>
      </c>
      <c r="P53" s="463">
        <v>223</v>
      </c>
      <c r="Q53" s="734">
        <v>285</v>
      </c>
      <c r="R53" s="734">
        <v>239</v>
      </c>
    </row>
    <row r="54" spans="1:18" ht="31.25" customHeight="1">
      <c r="A54" s="984" t="str">
        <f>IF('1'!$A$1=1,B54,C54)</f>
        <v>Професійні послуги та консультаційні послуги з управління</v>
      </c>
      <c r="B54" s="1253" t="s">
        <v>440</v>
      </c>
      <c r="C54" s="1095" t="s">
        <v>490</v>
      </c>
      <c r="D54" s="463">
        <v>530</v>
      </c>
      <c r="E54" s="463">
        <v>642</v>
      </c>
      <c r="F54" s="463">
        <v>753</v>
      </c>
      <c r="G54" s="463">
        <v>892</v>
      </c>
      <c r="H54" s="463">
        <v>727</v>
      </c>
      <c r="I54" s="463">
        <v>508</v>
      </c>
      <c r="J54" s="463">
        <v>501</v>
      </c>
      <c r="K54" s="463">
        <v>592</v>
      </c>
      <c r="L54" s="463">
        <v>839</v>
      </c>
      <c r="M54" s="463">
        <v>956</v>
      </c>
      <c r="N54" s="463">
        <v>1041</v>
      </c>
      <c r="O54" s="463">
        <v>1249</v>
      </c>
      <c r="P54" s="463">
        <v>892</v>
      </c>
      <c r="Q54" s="734">
        <v>889</v>
      </c>
      <c r="R54" s="734">
        <v>1023</v>
      </c>
    </row>
    <row r="55" spans="1:18" ht="33" customHeight="1">
      <c r="A55" s="984" t="str">
        <f>IF('1'!$A$1=1,B55,C55)</f>
        <v>Технічні послуги, послуги з торгівлі та інші ділові послуги</v>
      </c>
      <c r="B55" s="1253" t="s">
        <v>441</v>
      </c>
      <c r="C55" s="1087" t="s">
        <v>491</v>
      </c>
      <c r="D55" s="463">
        <v>1436</v>
      </c>
      <c r="E55" s="463">
        <v>1604</v>
      </c>
      <c r="F55" s="463">
        <v>1631</v>
      </c>
      <c r="G55" s="463">
        <v>1766</v>
      </c>
      <c r="H55" s="463">
        <v>1328</v>
      </c>
      <c r="I55" s="463">
        <v>950</v>
      </c>
      <c r="J55" s="463">
        <v>886</v>
      </c>
      <c r="K55" s="463">
        <v>1105</v>
      </c>
      <c r="L55" s="463">
        <v>1201</v>
      </c>
      <c r="M55" s="463">
        <v>1342</v>
      </c>
      <c r="N55" s="463">
        <v>1369</v>
      </c>
      <c r="O55" s="463">
        <v>1569</v>
      </c>
      <c r="P55" s="463">
        <v>1426</v>
      </c>
      <c r="Q55" s="734">
        <v>1802</v>
      </c>
      <c r="R55" s="734">
        <v>2003</v>
      </c>
    </row>
    <row r="56" spans="1:18" ht="26">
      <c r="A56" s="980" t="str">
        <f>IF('1'!$A$1=1,B56,C56)</f>
        <v>Послуги приватним особам та послуги в галузі культури та відпочинку</v>
      </c>
      <c r="B56" s="1246" t="s">
        <v>442</v>
      </c>
      <c r="C56" s="1080" t="s">
        <v>492</v>
      </c>
      <c r="D56" s="463">
        <v>113</v>
      </c>
      <c r="E56" s="463">
        <v>93</v>
      </c>
      <c r="F56" s="463">
        <v>119</v>
      </c>
      <c r="G56" s="463">
        <v>114</v>
      </c>
      <c r="H56" s="463">
        <v>64</v>
      </c>
      <c r="I56" s="463">
        <v>39</v>
      </c>
      <c r="J56" s="463">
        <v>36</v>
      </c>
      <c r="K56" s="463">
        <v>37</v>
      </c>
      <c r="L56" s="463">
        <v>52</v>
      </c>
      <c r="M56" s="463">
        <v>66</v>
      </c>
      <c r="N56" s="463">
        <v>66</v>
      </c>
      <c r="O56" s="463">
        <v>94</v>
      </c>
      <c r="P56" s="463">
        <v>51</v>
      </c>
      <c r="Q56" s="734">
        <v>61</v>
      </c>
      <c r="R56" s="734">
        <v>67</v>
      </c>
    </row>
    <row r="57" spans="1:18" ht="28.75" customHeight="1">
      <c r="A57" s="984" t="str">
        <f>IF('1'!$A$1=1,B57,C57)</f>
        <v>Аудіовізуальні послуги та пов'язані з ними послуги</v>
      </c>
      <c r="B57" s="1253" t="s">
        <v>443</v>
      </c>
      <c r="C57" s="1087" t="s">
        <v>493</v>
      </c>
      <c r="D57" s="463">
        <v>32</v>
      </c>
      <c r="E57" s="463">
        <v>37</v>
      </c>
      <c r="F57" s="463">
        <v>36</v>
      </c>
      <c r="G57" s="463">
        <v>42</v>
      </c>
      <c r="H57" s="463">
        <v>31</v>
      </c>
      <c r="I57" s="463">
        <v>17</v>
      </c>
      <c r="J57" s="463">
        <v>14</v>
      </c>
      <c r="K57" s="463">
        <v>15</v>
      </c>
      <c r="L57" s="463">
        <v>25</v>
      </c>
      <c r="M57" s="463">
        <v>32</v>
      </c>
      <c r="N57" s="463">
        <v>38</v>
      </c>
      <c r="O57" s="463">
        <v>53</v>
      </c>
      <c r="P57" s="463">
        <v>22</v>
      </c>
      <c r="Q57" s="734">
        <v>26</v>
      </c>
      <c r="R57" s="734">
        <v>28</v>
      </c>
    </row>
    <row r="58" spans="1:18" ht="26">
      <c r="A58" s="984" t="str">
        <f>IF('1'!$A$1=1,B58,C58)</f>
        <v>Інші послуги приватним особам та послуги в галузі культури та відпочинку</v>
      </c>
      <c r="B58" s="1253" t="s">
        <v>444</v>
      </c>
      <c r="C58" s="1087" t="s">
        <v>494</v>
      </c>
      <c r="D58" s="463">
        <v>81</v>
      </c>
      <c r="E58" s="463">
        <v>56</v>
      </c>
      <c r="F58" s="463">
        <v>83</v>
      </c>
      <c r="G58" s="463">
        <v>72</v>
      </c>
      <c r="H58" s="463">
        <v>33</v>
      </c>
      <c r="I58" s="463">
        <v>22</v>
      </c>
      <c r="J58" s="463">
        <v>22</v>
      </c>
      <c r="K58" s="463">
        <v>22</v>
      </c>
      <c r="L58" s="463">
        <v>27</v>
      </c>
      <c r="M58" s="463">
        <v>34</v>
      </c>
      <c r="N58" s="463">
        <v>28</v>
      </c>
      <c r="O58" s="463">
        <v>41</v>
      </c>
      <c r="P58" s="463">
        <v>29</v>
      </c>
      <c r="Q58" s="734">
        <v>35</v>
      </c>
      <c r="R58" s="734">
        <v>39</v>
      </c>
    </row>
    <row r="59" spans="1:18" ht="26">
      <c r="A59" s="988" t="str">
        <f>IF('1'!$A$1=1,B59,C59)</f>
        <v>Державні товари та послуги, не віднесені до інших категорій</v>
      </c>
      <c r="B59" s="1256" t="s">
        <v>445</v>
      </c>
      <c r="C59" s="1096" t="s">
        <v>495</v>
      </c>
      <c r="D59" s="989">
        <v>598</v>
      </c>
      <c r="E59" s="989">
        <v>651</v>
      </c>
      <c r="F59" s="989">
        <v>716</v>
      </c>
      <c r="G59" s="989">
        <v>762</v>
      </c>
      <c r="H59" s="989">
        <v>302</v>
      </c>
      <c r="I59" s="989">
        <v>240</v>
      </c>
      <c r="J59" s="989">
        <v>313</v>
      </c>
      <c r="K59" s="989">
        <v>307</v>
      </c>
      <c r="L59" s="989">
        <v>300</v>
      </c>
      <c r="M59" s="989">
        <v>311</v>
      </c>
      <c r="N59" s="989">
        <v>285</v>
      </c>
      <c r="O59" s="989">
        <v>322</v>
      </c>
      <c r="P59" s="989">
        <v>480</v>
      </c>
      <c r="Q59" s="1242">
        <v>661</v>
      </c>
      <c r="R59" s="1242">
        <v>672</v>
      </c>
    </row>
    <row r="60" spans="1:18" ht="13">
      <c r="A60" s="464" t="str">
        <f>IF('1'!$A$1=1,B60,C60)</f>
        <v>Примітки:</v>
      </c>
      <c r="B60" s="376" t="s">
        <v>311</v>
      </c>
      <c r="C60" s="376" t="s">
        <v>312</v>
      </c>
    </row>
    <row r="61" spans="1:18" ht="15" customHeight="1">
      <c r="A61" s="1055" t="str">
        <f>IF('1'!$A$1=1,B61,C61)</f>
        <v xml:space="preserve"> З 2014 року дані подаються без урахування тимчасово окупованої російською федерацією території України.</v>
      </c>
      <c r="B61" s="94" t="s">
        <v>519</v>
      </c>
      <c r="C61" s="94" t="s">
        <v>620</v>
      </c>
    </row>
    <row r="62" spans="1:18" ht="15.65" customHeight="1">
      <c r="A62" s="891" t="str">
        <f>IF('1'!$A$1=1,B62,C62)</f>
        <v xml:space="preserve"> Дані за 2024 рік було скориговано у зв'язку з уточненням звітної інформації.</v>
      </c>
      <c r="B62" s="891" t="s">
        <v>618</v>
      </c>
      <c r="C62" s="94" t="s">
        <v>619</v>
      </c>
    </row>
  </sheetData>
  <mergeCells count="1">
    <mergeCell ref="A5:A6"/>
  </mergeCells>
  <hyperlinks>
    <hyperlink ref="A1" location="'1'!A1" display="до змісту"/>
  </hyperlinks>
  <printOptions horizontalCentered="1" verticalCentered="1"/>
  <pageMargins left="0.19685039370078741" right="0.15748031496062992" top="0.74803149606299213" bottom="0.55118110236220474" header="0.31496062992125984" footer="0.31496062992125984"/>
  <pageSetup paperSize="9" scale="6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63"/>
  <sheetViews>
    <sheetView zoomScale="76" zoomScaleNormal="76" workbookViewId="0">
      <selection activeCell="Q8" sqref="Q8"/>
    </sheetView>
  </sheetViews>
  <sheetFormatPr defaultColWidth="8.81640625" defaultRowHeight="12.5" outlineLevelCol="1"/>
  <cols>
    <col min="1" max="1" width="49.54296875" style="468" customWidth="1"/>
    <col min="2" max="3" width="47.54296875" style="468" hidden="1" customWidth="1" outlineLevel="1"/>
    <col min="4" max="4" width="6.1796875" style="468" bestFit="1" customWidth="1" collapsed="1"/>
    <col min="5" max="8" width="6.1796875" style="468" bestFit="1" customWidth="1"/>
    <col min="9" max="15" width="6.90625" style="468" bestFit="1" customWidth="1"/>
    <col min="16" max="16" width="7.453125" style="468" customWidth="1"/>
    <col min="17" max="17" width="6.90625" style="468" customWidth="1"/>
    <col min="18" max="18" width="7.26953125" style="468" customWidth="1"/>
    <col min="19" max="19" width="8.81640625" style="734"/>
    <col min="20" max="34" width="8.81640625" style="468"/>
    <col min="35" max="56" width="8.81640625" style="374"/>
    <col min="57" max="16384" width="8.81640625" style="468"/>
  </cols>
  <sheetData>
    <row r="1" spans="1:55" ht="13">
      <c r="A1" s="437" t="str">
        <f>IF('1'!$A$1=1,"до змісту","to title")</f>
        <v>до змісту</v>
      </c>
      <c r="B1" s="437"/>
      <c r="C1" s="437"/>
      <c r="T1" s="1195"/>
      <c r="AI1" s="1043" t="s">
        <v>497</v>
      </c>
      <c r="AM1" s="1043" t="s">
        <v>364</v>
      </c>
      <c r="AT1" s="267" t="s">
        <v>0</v>
      </c>
      <c r="AU1" s="480"/>
      <c r="AV1" s="34" t="s">
        <v>130</v>
      </c>
      <c r="AW1" s="480"/>
      <c r="AX1" s="475"/>
      <c r="AY1" s="475"/>
      <c r="AZ1" s="475"/>
      <c r="BA1" s="1044" t="s">
        <v>273</v>
      </c>
      <c r="BB1" s="34" t="s">
        <v>167</v>
      </c>
      <c r="BC1" s="475"/>
    </row>
    <row r="2" spans="1:55" ht="13">
      <c r="A2" s="917" t="str">
        <f>IF('1'!$A$1=1,AI1,AM1)</f>
        <v xml:space="preserve">2.2 Динаміка імпорту послуг за видами </v>
      </c>
      <c r="B2" s="917"/>
      <c r="C2" s="917"/>
      <c r="D2" s="976"/>
      <c r="E2" s="976"/>
      <c r="F2" s="976"/>
      <c r="G2" s="976"/>
      <c r="H2" s="976"/>
      <c r="I2" s="976"/>
      <c r="J2" s="976"/>
      <c r="K2" s="976"/>
      <c r="L2" s="976"/>
      <c r="M2" s="976"/>
      <c r="N2" s="976"/>
      <c r="O2" s="976"/>
      <c r="P2" s="976"/>
    </row>
    <row r="3" spans="1:55" ht="13">
      <c r="A3" s="468" t="str">
        <f>IF('1'!$A$1=1,AT1,AV1)</f>
        <v xml:space="preserve">(відповідно до КПБ6) </v>
      </c>
      <c r="B3" s="917"/>
      <c r="D3" s="976"/>
      <c r="E3" s="976"/>
      <c r="F3" s="976"/>
      <c r="G3" s="976"/>
      <c r="H3" s="976"/>
      <c r="I3" s="976"/>
      <c r="J3" s="976"/>
      <c r="K3" s="976"/>
      <c r="L3" s="976"/>
      <c r="M3" s="976"/>
      <c r="N3" s="976"/>
      <c r="O3" s="976"/>
      <c r="P3" s="976"/>
      <c r="R3" s="1195"/>
    </row>
    <row r="4" spans="1:55">
      <c r="A4" s="966" t="str">
        <f>IF('1'!$A$1=1,BA1,BB1)</f>
        <v>Млн дол. США</v>
      </c>
      <c r="B4" s="966"/>
      <c r="C4" s="966"/>
    </row>
    <row r="5" spans="1:55" ht="13">
      <c r="A5" s="1389" t="str">
        <f>IF('1'!$A$1=1,B6,C6)</f>
        <v>Статті платіжного балансу</v>
      </c>
      <c r="B5" s="967"/>
      <c r="C5" s="967"/>
      <c r="D5" s="968">
        <v>2010</v>
      </c>
      <c r="E5" s="968">
        <v>2011</v>
      </c>
      <c r="F5" s="968">
        <v>2012</v>
      </c>
      <c r="G5" s="968">
        <v>2013</v>
      </c>
      <c r="H5" s="968">
        <v>2014</v>
      </c>
      <c r="I5" s="968">
        <v>2015</v>
      </c>
      <c r="J5" s="968">
        <v>2016</v>
      </c>
      <c r="K5" s="969">
        <v>2017</v>
      </c>
      <c r="L5" s="969">
        <v>2018</v>
      </c>
      <c r="M5" s="969">
        <v>2019</v>
      </c>
      <c r="N5" s="969">
        <v>2020</v>
      </c>
      <c r="O5" s="969">
        <v>2021</v>
      </c>
      <c r="P5" s="968">
        <v>2022</v>
      </c>
      <c r="Q5" s="968">
        <v>2023</v>
      </c>
      <c r="R5" s="969">
        <v>2024</v>
      </c>
    </row>
    <row r="6" spans="1:55" ht="13">
      <c r="A6" s="1390"/>
      <c r="B6" s="970" t="s">
        <v>408</v>
      </c>
      <c r="C6" s="970" t="s">
        <v>157</v>
      </c>
      <c r="D6" s="1097"/>
      <c r="E6" s="1034"/>
      <c r="F6" s="1034"/>
      <c r="G6" s="1034"/>
      <c r="H6" s="1034"/>
      <c r="I6" s="1034"/>
      <c r="J6" s="1034"/>
      <c r="K6" s="1035"/>
      <c r="L6" s="1035"/>
      <c r="M6" s="1035"/>
      <c r="N6" s="1035"/>
      <c r="O6" s="1035"/>
      <c r="P6" s="1097"/>
      <c r="Q6" s="1021"/>
      <c r="R6" s="1003"/>
    </row>
    <row r="7" spans="1:55">
      <c r="A7" s="977"/>
      <c r="B7" s="1002"/>
      <c r="C7" s="978"/>
      <c r="D7" s="1002"/>
      <c r="E7" s="978"/>
      <c r="F7" s="978"/>
      <c r="G7" s="978"/>
      <c r="H7" s="978"/>
      <c r="I7" s="978"/>
      <c r="J7" s="978"/>
      <c r="K7" s="978"/>
      <c r="L7" s="978"/>
      <c r="M7" s="978"/>
      <c r="N7" s="978"/>
      <c r="O7" s="978"/>
      <c r="P7" s="978"/>
      <c r="Q7" s="978"/>
      <c r="R7" s="978"/>
    </row>
    <row r="8" spans="1:55" ht="13">
      <c r="A8" s="979" t="str">
        <f>IF('1'!$A$1=1,B8,C8)</f>
        <v>Послуги</v>
      </c>
      <c r="B8" s="990" t="s">
        <v>409</v>
      </c>
      <c r="C8" s="1079" t="s">
        <v>462</v>
      </c>
      <c r="D8" s="1054">
        <v>12712</v>
      </c>
      <c r="E8" s="1053">
        <v>13383</v>
      </c>
      <c r="F8" s="1053">
        <v>14589</v>
      </c>
      <c r="G8" s="1053">
        <v>16119</v>
      </c>
      <c r="H8" s="1053">
        <v>12362</v>
      </c>
      <c r="I8" s="1053">
        <v>11349</v>
      </c>
      <c r="J8" s="1053">
        <v>11959</v>
      </c>
      <c r="K8" s="1053">
        <v>13324</v>
      </c>
      <c r="L8" s="1053">
        <v>14500</v>
      </c>
      <c r="M8" s="1053">
        <v>15715</v>
      </c>
      <c r="N8" s="1053">
        <v>11164</v>
      </c>
      <c r="O8" s="1053">
        <v>14420</v>
      </c>
      <c r="P8" s="1053">
        <v>27703</v>
      </c>
      <c r="Q8" s="729">
        <v>23870</v>
      </c>
      <c r="R8" s="729">
        <v>23095</v>
      </c>
    </row>
    <row r="9" spans="1:55" ht="26">
      <c r="A9" s="980" t="str">
        <f>IF('1'!$A$1=1,B9,C9)</f>
        <v>Послуги з переробки матеріальних ресурсів, що належать іншим сторонам</v>
      </c>
      <c r="B9" s="991" t="s">
        <v>410</v>
      </c>
      <c r="C9" s="1080" t="s">
        <v>463</v>
      </c>
      <c r="D9" s="1004">
        <v>5</v>
      </c>
      <c r="E9" s="463">
        <v>8</v>
      </c>
      <c r="F9" s="463">
        <v>10</v>
      </c>
      <c r="G9" s="463">
        <v>11</v>
      </c>
      <c r="H9" s="463">
        <v>29</v>
      </c>
      <c r="I9" s="463">
        <v>63</v>
      </c>
      <c r="J9" s="463">
        <v>5</v>
      </c>
      <c r="K9" s="463">
        <v>2</v>
      </c>
      <c r="L9" s="463">
        <v>2</v>
      </c>
      <c r="M9" s="463">
        <v>2</v>
      </c>
      <c r="N9" s="463">
        <v>2</v>
      </c>
      <c r="O9" s="463">
        <v>10</v>
      </c>
      <c r="P9" s="463">
        <v>4</v>
      </c>
      <c r="Q9" s="734">
        <v>12</v>
      </c>
      <c r="R9" s="734">
        <v>15</v>
      </c>
    </row>
    <row r="10" spans="1:55" ht="40" customHeight="1">
      <c r="A10" s="980" t="str">
        <f>IF('1'!$A$1=1,B10,C10)</f>
        <v>Послуги з ремонту та технічного обслуговування, не віднесені до іншіх категорій</v>
      </c>
      <c r="B10" s="991" t="s">
        <v>411</v>
      </c>
      <c r="C10" s="1080" t="s">
        <v>464</v>
      </c>
      <c r="D10" s="1004">
        <v>47</v>
      </c>
      <c r="E10" s="463">
        <v>44</v>
      </c>
      <c r="F10" s="463">
        <v>48</v>
      </c>
      <c r="G10" s="463">
        <v>124</v>
      </c>
      <c r="H10" s="463">
        <v>107</v>
      </c>
      <c r="I10" s="463">
        <v>86</v>
      </c>
      <c r="J10" s="463">
        <v>92</v>
      </c>
      <c r="K10" s="463">
        <v>71</v>
      </c>
      <c r="L10" s="463">
        <v>84</v>
      </c>
      <c r="M10" s="463">
        <v>85</v>
      </c>
      <c r="N10" s="463">
        <v>61</v>
      </c>
      <c r="O10" s="463">
        <v>77</v>
      </c>
      <c r="P10" s="463">
        <v>67</v>
      </c>
      <c r="Q10" s="734">
        <v>180</v>
      </c>
      <c r="R10" s="734">
        <v>186</v>
      </c>
    </row>
    <row r="11" spans="1:55" ht="13">
      <c r="A11" s="979" t="str">
        <f>IF('1'!$A$1=1,B11,C11)</f>
        <v>Транспорт</v>
      </c>
      <c r="B11" s="992" t="s">
        <v>412</v>
      </c>
      <c r="C11" s="1081" t="s">
        <v>465</v>
      </c>
      <c r="D11" s="1004">
        <v>4083</v>
      </c>
      <c r="E11" s="463">
        <v>3722</v>
      </c>
      <c r="F11" s="463">
        <v>4036</v>
      </c>
      <c r="G11" s="463">
        <v>4041</v>
      </c>
      <c r="H11" s="463">
        <v>2727</v>
      </c>
      <c r="I11" s="463">
        <v>1947</v>
      </c>
      <c r="J11" s="463">
        <v>1934</v>
      </c>
      <c r="K11" s="463">
        <v>2109</v>
      </c>
      <c r="L11" s="463">
        <v>2237</v>
      </c>
      <c r="M11" s="463">
        <v>2516</v>
      </c>
      <c r="N11" s="463">
        <v>1920</v>
      </c>
      <c r="O11" s="463">
        <v>2834</v>
      </c>
      <c r="P11" s="463">
        <v>2482</v>
      </c>
      <c r="Q11" s="734">
        <v>2939</v>
      </c>
      <c r="R11" s="734">
        <v>3394</v>
      </c>
    </row>
    <row r="12" spans="1:55">
      <c r="A12" s="981" t="str">
        <f>IF('1'!$A$1=1,B12,C12)</f>
        <v>Усі види транспорту</v>
      </c>
      <c r="B12" s="993" t="s">
        <v>413</v>
      </c>
      <c r="C12" s="1082" t="s">
        <v>466</v>
      </c>
      <c r="D12" s="1003"/>
      <c r="E12" s="734"/>
      <c r="F12" s="734"/>
      <c r="G12" s="734"/>
      <c r="H12" s="734"/>
      <c r="I12" s="734"/>
      <c r="J12" s="734"/>
      <c r="K12" s="734"/>
      <c r="L12" s="734"/>
      <c r="M12" s="734"/>
      <c r="N12" s="734"/>
      <c r="O12" s="734"/>
      <c r="P12" s="734"/>
      <c r="Q12" s="734">
        <v>2715</v>
      </c>
      <c r="R12" s="734">
        <v>3140</v>
      </c>
    </row>
    <row r="13" spans="1:55">
      <c r="A13" s="982" t="str">
        <f>IF('1'!$A$1=1,B13,C13)</f>
        <v>Пасажирський</v>
      </c>
      <c r="B13" s="994" t="s">
        <v>414</v>
      </c>
      <c r="C13" s="1083" t="s">
        <v>467</v>
      </c>
      <c r="D13" s="1004">
        <v>392</v>
      </c>
      <c r="E13" s="463">
        <v>368</v>
      </c>
      <c r="F13" s="463">
        <v>432</v>
      </c>
      <c r="G13" s="463">
        <v>537</v>
      </c>
      <c r="H13" s="463">
        <v>409</v>
      </c>
      <c r="I13" s="463">
        <v>307</v>
      </c>
      <c r="J13" s="463">
        <v>336</v>
      </c>
      <c r="K13" s="463">
        <v>415</v>
      </c>
      <c r="L13" s="463">
        <v>388</v>
      </c>
      <c r="M13" s="463">
        <v>390</v>
      </c>
      <c r="N13" s="463">
        <v>132</v>
      </c>
      <c r="O13" s="463">
        <v>192</v>
      </c>
      <c r="P13" s="463">
        <v>71</v>
      </c>
      <c r="Q13" s="734">
        <v>107</v>
      </c>
      <c r="R13" s="734">
        <v>172</v>
      </c>
    </row>
    <row r="14" spans="1:55">
      <c r="A14" s="982" t="str">
        <f>IF('1'!$A$1=1,B14,C14)</f>
        <v>Вантажний</v>
      </c>
      <c r="B14" s="994" t="s">
        <v>415</v>
      </c>
      <c r="C14" s="1083" t="s">
        <v>468</v>
      </c>
      <c r="D14" s="1004">
        <v>2799</v>
      </c>
      <c r="E14" s="463">
        <v>2146</v>
      </c>
      <c r="F14" s="463">
        <v>2383</v>
      </c>
      <c r="G14" s="463">
        <v>2111</v>
      </c>
      <c r="H14" s="463">
        <v>1476</v>
      </c>
      <c r="I14" s="463">
        <v>1035</v>
      </c>
      <c r="J14" s="463">
        <v>1004</v>
      </c>
      <c r="K14" s="463">
        <v>1019</v>
      </c>
      <c r="L14" s="463">
        <v>1108</v>
      </c>
      <c r="M14" s="463">
        <v>1285</v>
      </c>
      <c r="N14" s="463">
        <v>1222</v>
      </c>
      <c r="O14" s="463">
        <v>1737</v>
      </c>
      <c r="P14" s="463">
        <v>1794</v>
      </c>
      <c r="Q14" s="734">
        <v>1894</v>
      </c>
      <c r="R14" s="734">
        <v>2139</v>
      </c>
    </row>
    <row r="15" spans="1:55">
      <c r="A15" s="982" t="str">
        <f>IF('1'!$A$1=1,B15,C15)</f>
        <v>Інший</v>
      </c>
      <c r="B15" s="994" t="s">
        <v>416</v>
      </c>
      <c r="C15" s="1083" t="s">
        <v>161</v>
      </c>
      <c r="D15" s="1004">
        <v>888</v>
      </c>
      <c r="E15" s="463">
        <v>1205</v>
      </c>
      <c r="F15" s="463">
        <v>1218</v>
      </c>
      <c r="G15" s="463">
        <v>1377</v>
      </c>
      <c r="H15" s="463">
        <v>830</v>
      </c>
      <c r="I15" s="463">
        <v>599</v>
      </c>
      <c r="J15" s="463">
        <v>587</v>
      </c>
      <c r="K15" s="463">
        <v>665</v>
      </c>
      <c r="L15" s="463">
        <v>723</v>
      </c>
      <c r="M15" s="463">
        <v>822</v>
      </c>
      <c r="N15" s="463">
        <v>538</v>
      </c>
      <c r="O15" s="463">
        <v>849</v>
      </c>
      <c r="P15" s="463">
        <v>588</v>
      </c>
      <c r="Q15" s="734">
        <v>714</v>
      </c>
      <c r="R15" s="734">
        <v>829</v>
      </c>
    </row>
    <row r="16" spans="1:55" ht="13">
      <c r="A16" s="979" t="str">
        <f>IF('1'!$A$1=1,B16,C16)</f>
        <v>Морський транспорт</v>
      </c>
      <c r="B16" s="995" t="s">
        <v>417</v>
      </c>
      <c r="C16" s="1084" t="s">
        <v>469</v>
      </c>
      <c r="D16" s="1004">
        <v>965</v>
      </c>
      <c r="E16" s="463">
        <v>671</v>
      </c>
      <c r="F16" s="463">
        <v>796</v>
      </c>
      <c r="G16" s="463">
        <v>799</v>
      </c>
      <c r="H16" s="463">
        <v>552</v>
      </c>
      <c r="I16" s="463">
        <v>402</v>
      </c>
      <c r="J16" s="463">
        <v>417</v>
      </c>
      <c r="K16" s="463">
        <v>443</v>
      </c>
      <c r="L16" s="463">
        <v>577</v>
      </c>
      <c r="M16" s="463">
        <v>826</v>
      </c>
      <c r="N16" s="463">
        <v>838</v>
      </c>
      <c r="O16" s="463">
        <v>1360</v>
      </c>
      <c r="P16" s="463">
        <v>1262</v>
      </c>
      <c r="Q16" s="734">
        <v>1215</v>
      </c>
      <c r="R16" s="734">
        <v>1467</v>
      </c>
    </row>
    <row r="17" spans="1:18">
      <c r="A17" s="982" t="str">
        <f>IF('1'!$A$1=1,B17,C17)</f>
        <v>Пасажирський</v>
      </c>
      <c r="B17" s="994" t="s">
        <v>414</v>
      </c>
      <c r="C17" s="1083" t="s">
        <v>467</v>
      </c>
      <c r="D17" s="1004">
        <v>0</v>
      </c>
      <c r="E17" s="463">
        <v>0</v>
      </c>
      <c r="F17" s="463">
        <v>1</v>
      </c>
      <c r="G17" s="463">
        <v>2</v>
      </c>
      <c r="H17" s="463">
        <v>0</v>
      </c>
      <c r="I17" s="463">
        <v>1</v>
      </c>
      <c r="J17" s="463">
        <v>2</v>
      </c>
      <c r="K17" s="463">
        <v>1</v>
      </c>
      <c r="L17" s="463">
        <v>0</v>
      </c>
      <c r="M17" s="463">
        <v>1</v>
      </c>
      <c r="N17" s="463">
        <v>0</v>
      </c>
      <c r="O17" s="463">
        <v>1</v>
      </c>
      <c r="P17" s="463">
        <v>0</v>
      </c>
      <c r="Q17" s="734">
        <v>0</v>
      </c>
      <c r="R17" s="734">
        <v>0</v>
      </c>
    </row>
    <row r="18" spans="1:18">
      <c r="A18" s="982" t="str">
        <f>IF('1'!$A$1=1,B18,C18)</f>
        <v>Вантажний</v>
      </c>
      <c r="B18" s="994" t="s">
        <v>415</v>
      </c>
      <c r="C18" s="1083" t="s">
        <v>468</v>
      </c>
      <c r="D18" s="1004">
        <v>850</v>
      </c>
      <c r="E18" s="463">
        <v>537</v>
      </c>
      <c r="F18" s="463">
        <v>696</v>
      </c>
      <c r="G18" s="463">
        <v>579</v>
      </c>
      <c r="H18" s="463">
        <v>442</v>
      </c>
      <c r="I18" s="463">
        <v>340</v>
      </c>
      <c r="J18" s="463">
        <v>348</v>
      </c>
      <c r="K18" s="463">
        <v>347</v>
      </c>
      <c r="L18" s="463">
        <v>477</v>
      </c>
      <c r="M18" s="463">
        <v>690</v>
      </c>
      <c r="N18" s="463">
        <v>704</v>
      </c>
      <c r="O18" s="463">
        <v>1128</v>
      </c>
      <c r="P18" s="463">
        <v>1057</v>
      </c>
      <c r="Q18" s="734">
        <v>1033</v>
      </c>
      <c r="R18" s="734">
        <v>1257</v>
      </c>
    </row>
    <row r="19" spans="1:18">
      <c r="A19" s="982" t="str">
        <f>IF('1'!$A$1=1,B19,C19)</f>
        <v>Інший</v>
      </c>
      <c r="B19" s="994" t="s">
        <v>416</v>
      </c>
      <c r="C19" s="1083" t="s">
        <v>161</v>
      </c>
      <c r="D19" s="1004">
        <v>115</v>
      </c>
      <c r="E19" s="463">
        <v>134</v>
      </c>
      <c r="F19" s="463">
        <v>99</v>
      </c>
      <c r="G19" s="463">
        <v>218</v>
      </c>
      <c r="H19" s="463">
        <v>110</v>
      </c>
      <c r="I19" s="463">
        <v>61</v>
      </c>
      <c r="J19" s="463">
        <v>67</v>
      </c>
      <c r="K19" s="463">
        <v>95</v>
      </c>
      <c r="L19" s="463">
        <v>100</v>
      </c>
      <c r="M19" s="463">
        <v>135</v>
      </c>
      <c r="N19" s="463">
        <v>134</v>
      </c>
      <c r="O19" s="463">
        <v>231</v>
      </c>
      <c r="P19" s="463">
        <v>205</v>
      </c>
      <c r="Q19" s="734">
        <v>182</v>
      </c>
      <c r="R19" s="734">
        <v>210</v>
      </c>
    </row>
    <row r="20" spans="1:18" ht="13">
      <c r="A20" s="979" t="str">
        <f>IF('1'!$A$1=1,B20,C20)</f>
        <v>Повітряний транспорт</v>
      </c>
      <c r="B20" s="995" t="s">
        <v>418</v>
      </c>
      <c r="C20" s="1084" t="s">
        <v>470</v>
      </c>
      <c r="D20" s="1004">
        <v>952</v>
      </c>
      <c r="E20" s="463">
        <v>910</v>
      </c>
      <c r="F20" s="463">
        <v>991</v>
      </c>
      <c r="G20" s="463">
        <v>1191</v>
      </c>
      <c r="H20" s="463">
        <v>772</v>
      </c>
      <c r="I20" s="463">
        <v>625</v>
      </c>
      <c r="J20" s="463">
        <v>659</v>
      </c>
      <c r="K20" s="463">
        <v>743</v>
      </c>
      <c r="L20" s="463">
        <v>775</v>
      </c>
      <c r="M20" s="463">
        <v>854</v>
      </c>
      <c r="N20" s="463">
        <v>374</v>
      </c>
      <c r="O20" s="463">
        <v>644</v>
      </c>
      <c r="P20" s="463">
        <v>276</v>
      </c>
      <c r="Q20" s="734">
        <v>228</v>
      </c>
      <c r="R20" s="734">
        <v>354</v>
      </c>
    </row>
    <row r="21" spans="1:18">
      <c r="A21" s="982" t="str">
        <f>IF('1'!$A$1=1,B21,C21)</f>
        <v>Пасажирський</v>
      </c>
      <c r="B21" s="994" t="s">
        <v>414</v>
      </c>
      <c r="C21" s="1083" t="s">
        <v>467</v>
      </c>
      <c r="D21" s="1004">
        <v>200</v>
      </c>
      <c r="E21" s="463">
        <v>158</v>
      </c>
      <c r="F21" s="463">
        <v>228</v>
      </c>
      <c r="G21" s="463">
        <v>327</v>
      </c>
      <c r="H21" s="463">
        <v>297</v>
      </c>
      <c r="I21" s="463">
        <v>245</v>
      </c>
      <c r="J21" s="463">
        <v>281</v>
      </c>
      <c r="K21" s="463">
        <v>362</v>
      </c>
      <c r="L21" s="463">
        <v>345</v>
      </c>
      <c r="M21" s="463">
        <v>340</v>
      </c>
      <c r="N21" s="463">
        <v>122</v>
      </c>
      <c r="O21" s="463">
        <v>186</v>
      </c>
      <c r="P21" s="463">
        <v>52</v>
      </c>
      <c r="Q21" s="734">
        <v>71</v>
      </c>
      <c r="R21" s="734">
        <v>137</v>
      </c>
    </row>
    <row r="22" spans="1:18">
      <c r="A22" s="982" t="str">
        <f>IF('1'!$A$1=1,B22,C22)</f>
        <v>Вантажний</v>
      </c>
      <c r="B22" s="994" t="s">
        <v>415</v>
      </c>
      <c r="C22" s="1083" t="s">
        <v>468</v>
      </c>
      <c r="D22" s="1004">
        <v>290</v>
      </c>
      <c r="E22" s="463">
        <v>155</v>
      </c>
      <c r="F22" s="463">
        <v>180</v>
      </c>
      <c r="G22" s="463">
        <v>176</v>
      </c>
      <c r="H22" s="463">
        <v>96</v>
      </c>
      <c r="I22" s="463">
        <v>64</v>
      </c>
      <c r="J22" s="463">
        <v>96</v>
      </c>
      <c r="K22" s="463">
        <v>91</v>
      </c>
      <c r="L22" s="463">
        <v>77</v>
      </c>
      <c r="M22" s="463">
        <v>86</v>
      </c>
      <c r="N22" s="463">
        <v>90</v>
      </c>
      <c r="O22" s="463">
        <v>180</v>
      </c>
      <c r="P22" s="463">
        <v>163</v>
      </c>
      <c r="Q22" s="734">
        <v>112</v>
      </c>
      <c r="R22" s="734">
        <v>166</v>
      </c>
    </row>
    <row r="23" spans="1:18">
      <c r="A23" s="982" t="str">
        <f>IF('1'!$A$1=1,B23,C23)</f>
        <v>Інший</v>
      </c>
      <c r="B23" s="994" t="s">
        <v>416</v>
      </c>
      <c r="C23" s="1083" t="s">
        <v>161</v>
      </c>
      <c r="D23" s="1004">
        <v>462</v>
      </c>
      <c r="E23" s="463">
        <v>597</v>
      </c>
      <c r="F23" s="463">
        <v>583</v>
      </c>
      <c r="G23" s="463">
        <v>688</v>
      </c>
      <c r="H23" s="463">
        <v>379</v>
      </c>
      <c r="I23" s="463">
        <v>316</v>
      </c>
      <c r="J23" s="463">
        <v>282</v>
      </c>
      <c r="K23" s="463">
        <v>290</v>
      </c>
      <c r="L23" s="463">
        <v>353</v>
      </c>
      <c r="M23" s="463">
        <v>428</v>
      </c>
      <c r="N23" s="463">
        <v>162</v>
      </c>
      <c r="O23" s="463">
        <v>278</v>
      </c>
      <c r="P23" s="463">
        <v>61</v>
      </c>
      <c r="Q23" s="734">
        <v>45</v>
      </c>
      <c r="R23" s="734">
        <v>51</v>
      </c>
    </row>
    <row r="24" spans="1:18" ht="13">
      <c r="A24" s="979" t="str">
        <f>IF('1'!$A$1=1,B24,C24)</f>
        <v>Залізничний транспорт</v>
      </c>
      <c r="B24" s="995" t="s">
        <v>419</v>
      </c>
      <c r="C24" s="1084" t="s">
        <v>471</v>
      </c>
      <c r="D24" s="1004">
        <v>1487</v>
      </c>
      <c r="E24" s="463">
        <v>1379</v>
      </c>
      <c r="F24" s="463">
        <v>1509</v>
      </c>
      <c r="G24" s="463">
        <v>1431</v>
      </c>
      <c r="H24" s="463">
        <v>1000</v>
      </c>
      <c r="I24" s="463">
        <v>484</v>
      </c>
      <c r="J24" s="463">
        <v>422</v>
      </c>
      <c r="K24" s="463">
        <v>495</v>
      </c>
      <c r="L24" s="463">
        <v>532</v>
      </c>
      <c r="M24" s="463">
        <v>470</v>
      </c>
      <c r="N24" s="463">
        <v>345</v>
      </c>
      <c r="O24" s="463">
        <v>429</v>
      </c>
      <c r="P24" s="463">
        <v>290</v>
      </c>
      <c r="Q24" s="734">
        <v>404</v>
      </c>
      <c r="R24" s="734">
        <v>437</v>
      </c>
    </row>
    <row r="25" spans="1:18">
      <c r="A25" s="982" t="str">
        <f>IF('1'!$A$1=1,B25,C25)</f>
        <v>Пасажирський</v>
      </c>
      <c r="B25" s="994" t="s">
        <v>414</v>
      </c>
      <c r="C25" s="1083" t="s">
        <v>467</v>
      </c>
      <c r="D25" s="1004">
        <v>187</v>
      </c>
      <c r="E25" s="463">
        <v>204</v>
      </c>
      <c r="F25" s="463">
        <v>197</v>
      </c>
      <c r="G25" s="463">
        <v>201</v>
      </c>
      <c r="H25" s="463">
        <v>108</v>
      </c>
      <c r="I25" s="463">
        <v>57</v>
      </c>
      <c r="J25" s="463">
        <v>49</v>
      </c>
      <c r="K25" s="463">
        <v>46</v>
      </c>
      <c r="L25" s="463">
        <v>36</v>
      </c>
      <c r="M25" s="463">
        <v>39</v>
      </c>
      <c r="N25" s="463">
        <v>5</v>
      </c>
      <c r="O25" s="463">
        <v>0</v>
      </c>
      <c r="P25" s="463">
        <v>3</v>
      </c>
      <c r="Q25" s="734">
        <v>10</v>
      </c>
      <c r="R25" s="734">
        <v>19</v>
      </c>
    </row>
    <row r="26" spans="1:18">
      <c r="A26" s="982" t="str">
        <f>IF('1'!$A$1=1,B26,C26)</f>
        <v>Вантажний</v>
      </c>
      <c r="B26" s="994" t="s">
        <v>415</v>
      </c>
      <c r="C26" s="1083" t="s">
        <v>468</v>
      </c>
      <c r="D26" s="1004">
        <v>1062</v>
      </c>
      <c r="E26" s="463">
        <v>829</v>
      </c>
      <c r="F26" s="463">
        <v>916</v>
      </c>
      <c r="G26" s="463">
        <v>879</v>
      </c>
      <c r="H26" s="463">
        <v>649</v>
      </c>
      <c r="I26" s="463">
        <v>277</v>
      </c>
      <c r="J26" s="463">
        <v>237</v>
      </c>
      <c r="K26" s="463">
        <v>292</v>
      </c>
      <c r="L26" s="463">
        <v>334</v>
      </c>
      <c r="M26" s="463">
        <v>291</v>
      </c>
      <c r="N26" s="463">
        <v>234</v>
      </c>
      <c r="O26" s="463">
        <v>249</v>
      </c>
      <c r="P26" s="463">
        <v>196</v>
      </c>
      <c r="Q26" s="734">
        <v>241</v>
      </c>
      <c r="R26" s="734">
        <v>248</v>
      </c>
    </row>
    <row r="27" spans="1:18">
      <c r="A27" s="982" t="str">
        <f>IF('1'!$A$1=1,B27,C27)</f>
        <v>Інший</v>
      </c>
      <c r="B27" s="994" t="s">
        <v>416</v>
      </c>
      <c r="C27" s="1083" t="s">
        <v>161</v>
      </c>
      <c r="D27" s="1004">
        <v>238</v>
      </c>
      <c r="E27" s="463">
        <v>346</v>
      </c>
      <c r="F27" s="463">
        <v>396</v>
      </c>
      <c r="G27" s="463">
        <v>351</v>
      </c>
      <c r="H27" s="463">
        <v>243</v>
      </c>
      <c r="I27" s="463">
        <v>150</v>
      </c>
      <c r="J27" s="463">
        <v>136</v>
      </c>
      <c r="K27" s="463">
        <v>157</v>
      </c>
      <c r="L27" s="463">
        <v>162</v>
      </c>
      <c r="M27" s="463">
        <v>140</v>
      </c>
      <c r="N27" s="463">
        <v>106</v>
      </c>
      <c r="O27" s="463">
        <v>180</v>
      </c>
      <c r="P27" s="463">
        <v>91</v>
      </c>
      <c r="Q27" s="734">
        <v>153</v>
      </c>
      <c r="R27" s="734">
        <v>170</v>
      </c>
    </row>
    <row r="28" spans="1:18" ht="13">
      <c r="A28" s="979" t="str">
        <f>IF('1'!$A$1=1,B28,C28)</f>
        <v>Автомобільний транспорт</v>
      </c>
      <c r="B28" s="995" t="s">
        <v>420</v>
      </c>
      <c r="C28" s="1084" t="s">
        <v>472</v>
      </c>
      <c r="D28" s="1004">
        <v>654</v>
      </c>
      <c r="E28" s="463">
        <v>524</v>
      </c>
      <c r="F28" s="463">
        <v>694</v>
      </c>
      <c r="G28" s="463">
        <v>582</v>
      </c>
      <c r="H28" s="463">
        <v>310</v>
      </c>
      <c r="I28" s="463">
        <v>302</v>
      </c>
      <c r="J28" s="463">
        <v>284</v>
      </c>
      <c r="K28" s="463">
        <v>256</v>
      </c>
      <c r="L28" s="463">
        <v>202</v>
      </c>
      <c r="M28" s="463">
        <v>231</v>
      </c>
      <c r="N28" s="463">
        <v>275</v>
      </c>
      <c r="O28" s="463">
        <v>274</v>
      </c>
      <c r="P28" s="463">
        <v>509</v>
      </c>
      <c r="Q28" s="734">
        <v>695</v>
      </c>
      <c r="R28" s="734">
        <v>676</v>
      </c>
    </row>
    <row r="29" spans="1:18">
      <c r="A29" s="982" t="str">
        <f>IF('1'!$A$1=1,B29,C29)</f>
        <v>Пасажирський</v>
      </c>
      <c r="B29" s="994" t="s">
        <v>414</v>
      </c>
      <c r="C29" s="1083" t="s">
        <v>467</v>
      </c>
      <c r="D29" s="1004">
        <v>5</v>
      </c>
      <c r="E29" s="463">
        <v>6</v>
      </c>
      <c r="F29" s="463">
        <v>6</v>
      </c>
      <c r="G29" s="463">
        <v>7</v>
      </c>
      <c r="H29" s="463">
        <v>4</v>
      </c>
      <c r="I29" s="463">
        <v>4</v>
      </c>
      <c r="J29" s="463">
        <v>4</v>
      </c>
      <c r="K29" s="463">
        <v>6</v>
      </c>
      <c r="L29" s="463">
        <v>7</v>
      </c>
      <c r="M29" s="463">
        <v>10</v>
      </c>
      <c r="N29" s="463">
        <v>5</v>
      </c>
      <c r="O29" s="463">
        <v>5</v>
      </c>
      <c r="P29" s="463">
        <v>16</v>
      </c>
      <c r="Q29" s="734">
        <v>26</v>
      </c>
      <c r="R29" s="734">
        <v>16</v>
      </c>
    </row>
    <row r="30" spans="1:18">
      <c r="A30" s="982" t="str">
        <f>IF('1'!$A$1=1,B30,C30)</f>
        <v>Вантажний</v>
      </c>
      <c r="B30" s="994" t="s">
        <v>415</v>
      </c>
      <c r="C30" s="1083" t="s">
        <v>468</v>
      </c>
      <c r="D30" s="1004">
        <v>597</v>
      </c>
      <c r="E30" s="463">
        <v>434</v>
      </c>
      <c r="F30" s="463">
        <v>590</v>
      </c>
      <c r="G30" s="463">
        <v>474</v>
      </c>
      <c r="H30" s="463">
        <v>236</v>
      </c>
      <c r="I30" s="463">
        <v>256</v>
      </c>
      <c r="J30" s="463">
        <v>236</v>
      </c>
      <c r="K30" s="463">
        <v>209</v>
      </c>
      <c r="L30" s="463">
        <v>141</v>
      </c>
      <c r="M30" s="463">
        <v>158</v>
      </c>
      <c r="N30" s="463">
        <v>194</v>
      </c>
      <c r="O30" s="463">
        <v>177</v>
      </c>
      <c r="P30" s="463">
        <v>372</v>
      </c>
      <c r="Q30" s="734">
        <v>494</v>
      </c>
      <c r="R30" s="734">
        <v>457</v>
      </c>
    </row>
    <row r="31" spans="1:18">
      <c r="A31" s="982" t="str">
        <f>IF('1'!$A$1=1,B31,C31)</f>
        <v>Інший</v>
      </c>
      <c r="B31" s="994" t="s">
        <v>416</v>
      </c>
      <c r="C31" s="1083" t="s">
        <v>161</v>
      </c>
      <c r="D31" s="1004">
        <v>52</v>
      </c>
      <c r="E31" s="463">
        <v>84</v>
      </c>
      <c r="F31" s="463">
        <v>98</v>
      </c>
      <c r="G31" s="463">
        <v>101</v>
      </c>
      <c r="H31" s="463">
        <v>70</v>
      </c>
      <c r="I31" s="463">
        <v>42</v>
      </c>
      <c r="J31" s="463">
        <v>44</v>
      </c>
      <c r="K31" s="463">
        <v>41</v>
      </c>
      <c r="L31" s="463">
        <v>54</v>
      </c>
      <c r="M31" s="463">
        <v>63</v>
      </c>
      <c r="N31" s="463">
        <v>76</v>
      </c>
      <c r="O31" s="463">
        <v>92</v>
      </c>
      <c r="P31" s="463">
        <v>121</v>
      </c>
      <c r="Q31" s="734">
        <v>175</v>
      </c>
      <c r="R31" s="734">
        <v>203</v>
      </c>
    </row>
    <row r="32" spans="1:18" ht="13">
      <c r="A32" s="979" t="str">
        <f>IF('1'!$A$1=1,B32,C32)</f>
        <v>Інший транспорт</v>
      </c>
      <c r="B32" s="995" t="s">
        <v>421</v>
      </c>
      <c r="C32" s="1084" t="s">
        <v>473</v>
      </c>
      <c r="D32" s="1004">
        <v>21</v>
      </c>
      <c r="E32" s="463">
        <v>235</v>
      </c>
      <c r="F32" s="463">
        <v>43</v>
      </c>
      <c r="G32" s="463">
        <v>22</v>
      </c>
      <c r="H32" s="463">
        <v>81</v>
      </c>
      <c r="I32" s="463">
        <v>128</v>
      </c>
      <c r="J32" s="463">
        <v>145</v>
      </c>
      <c r="K32" s="463">
        <v>162</v>
      </c>
      <c r="L32" s="463">
        <v>133</v>
      </c>
      <c r="M32" s="463">
        <v>116</v>
      </c>
      <c r="N32" s="463">
        <v>60</v>
      </c>
      <c r="O32" s="463">
        <v>71</v>
      </c>
      <c r="P32" s="463">
        <v>116</v>
      </c>
      <c r="Q32" s="734">
        <v>173</v>
      </c>
      <c r="R32" s="734">
        <v>206</v>
      </c>
    </row>
    <row r="33" spans="1:18">
      <c r="A33" s="982" t="str">
        <f>IF('1'!$A$1=1,B33,C33)</f>
        <v>Пасажирський</v>
      </c>
      <c r="B33" s="994" t="s">
        <v>414</v>
      </c>
      <c r="C33" s="1083" t="s">
        <v>467</v>
      </c>
      <c r="D33" s="1004">
        <v>0</v>
      </c>
      <c r="E33" s="463">
        <v>0</v>
      </c>
      <c r="F33" s="463">
        <v>0</v>
      </c>
      <c r="G33" s="463">
        <v>0</v>
      </c>
      <c r="H33" s="463">
        <v>0</v>
      </c>
      <c r="I33" s="463">
        <v>0</v>
      </c>
      <c r="J33" s="463">
        <v>0</v>
      </c>
      <c r="K33" s="463">
        <v>0</v>
      </c>
      <c r="L33" s="463">
        <v>0</v>
      </c>
      <c r="M33" s="463">
        <v>0</v>
      </c>
      <c r="N33" s="463">
        <v>0</v>
      </c>
      <c r="O33" s="463">
        <v>0</v>
      </c>
      <c r="P33" s="463">
        <v>0</v>
      </c>
      <c r="Q33" s="734">
        <v>0</v>
      </c>
      <c r="R33" s="734">
        <v>0</v>
      </c>
    </row>
    <row r="34" spans="1:18">
      <c r="A34" s="982" t="str">
        <f>IF('1'!$A$1=1,B34,C34)</f>
        <v>Вантажний</v>
      </c>
      <c r="B34" s="994" t="s">
        <v>415</v>
      </c>
      <c r="C34" s="1083" t="s">
        <v>468</v>
      </c>
      <c r="D34" s="1004">
        <v>0</v>
      </c>
      <c r="E34" s="463">
        <v>191</v>
      </c>
      <c r="F34" s="463">
        <v>1</v>
      </c>
      <c r="G34" s="463">
        <v>3</v>
      </c>
      <c r="H34" s="463">
        <v>53</v>
      </c>
      <c r="I34" s="463">
        <v>98</v>
      </c>
      <c r="J34" s="463">
        <v>87</v>
      </c>
      <c r="K34" s="463">
        <v>80</v>
      </c>
      <c r="L34" s="463">
        <v>79</v>
      </c>
      <c r="M34" s="463">
        <v>60</v>
      </c>
      <c r="N34" s="463">
        <v>0</v>
      </c>
      <c r="O34" s="463">
        <v>3</v>
      </c>
      <c r="P34" s="463">
        <v>6</v>
      </c>
      <c r="Q34" s="734">
        <v>14</v>
      </c>
      <c r="R34" s="734">
        <v>11</v>
      </c>
    </row>
    <row r="35" spans="1:18" ht="13">
      <c r="A35" s="983" t="str">
        <f>IF('1'!$A$1=1,B35,C35)</f>
        <v xml:space="preserve">                у тому числі</v>
      </c>
      <c r="B35" s="996" t="s">
        <v>422</v>
      </c>
      <c r="C35" s="1085" t="s">
        <v>474</v>
      </c>
      <c r="D35" s="1003"/>
      <c r="E35" s="734"/>
      <c r="F35" s="734"/>
      <c r="G35" s="734"/>
      <c r="H35" s="734"/>
      <c r="I35" s="734"/>
      <c r="J35" s="734"/>
      <c r="K35" s="734"/>
      <c r="L35" s="734"/>
      <c r="M35" s="734"/>
      <c r="N35" s="734"/>
      <c r="O35" s="734"/>
      <c r="P35" s="734"/>
      <c r="Q35" s="734"/>
      <c r="R35" s="734">
        <v>0</v>
      </c>
    </row>
    <row r="36" spans="1:18" ht="13">
      <c r="A36" s="979" t="str">
        <f>IF('1'!$A$1=1,B36,C36)</f>
        <v>трубопровідний транспорт</v>
      </c>
      <c r="B36" s="997" t="s">
        <v>423</v>
      </c>
      <c r="C36" s="1086" t="s">
        <v>475</v>
      </c>
      <c r="D36" s="1004">
        <v>0</v>
      </c>
      <c r="E36" s="463">
        <v>191</v>
      </c>
      <c r="F36" s="463">
        <v>1</v>
      </c>
      <c r="G36" s="463">
        <v>3</v>
      </c>
      <c r="H36" s="463">
        <v>53</v>
      </c>
      <c r="I36" s="463">
        <v>98</v>
      </c>
      <c r="J36" s="463">
        <v>87</v>
      </c>
      <c r="K36" s="463">
        <v>80</v>
      </c>
      <c r="L36" s="463">
        <v>79</v>
      </c>
      <c r="M36" s="463">
        <v>60</v>
      </c>
      <c r="N36" s="463">
        <v>0</v>
      </c>
      <c r="O36" s="463">
        <v>1</v>
      </c>
      <c r="P36" s="463">
        <v>0</v>
      </c>
      <c r="Q36" s="734">
        <v>0</v>
      </c>
      <c r="R36" s="734">
        <v>3</v>
      </c>
    </row>
    <row r="37" spans="1:18">
      <c r="A37" s="982" t="str">
        <f>IF('1'!$A$1=1,B37,C37)</f>
        <v>Інший</v>
      </c>
      <c r="B37" s="994" t="s">
        <v>416</v>
      </c>
      <c r="C37" s="1083" t="s">
        <v>161</v>
      </c>
      <c r="D37" s="1004">
        <v>21</v>
      </c>
      <c r="E37" s="463">
        <v>44</v>
      </c>
      <c r="F37" s="463">
        <v>42</v>
      </c>
      <c r="G37" s="463">
        <v>19</v>
      </c>
      <c r="H37" s="463">
        <v>28</v>
      </c>
      <c r="I37" s="463">
        <v>30</v>
      </c>
      <c r="J37" s="463">
        <v>58</v>
      </c>
      <c r="K37" s="463">
        <v>82</v>
      </c>
      <c r="L37" s="463">
        <v>54</v>
      </c>
      <c r="M37" s="463">
        <v>56</v>
      </c>
      <c r="N37" s="463">
        <v>60</v>
      </c>
      <c r="O37" s="463">
        <v>68</v>
      </c>
      <c r="P37" s="463">
        <v>110</v>
      </c>
      <c r="Q37" s="734">
        <v>159</v>
      </c>
      <c r="R37" s="734">
        <v>195</v>
      </c>
    </row>
    <row r="38" spans="1:18" ht="26">
      <c r="A38" s="984" t="str">
        <f>IF('1'!$A$1=1,B38,C38)</f>
        <v>Поштові послуги та послуги кур'єрського зв'язку</v>
      </c>
      <c r="B38" s="998" t="s">
        <v>424</v>
      </c>
      <c r="C38" s="1087" t="s">
        <v>476</v>
      </c>
      <c r="D38" s="1004">
        <v>4</v>
      </c>
      <c r="E38" s="463">
        <v>3</v>
      </c>
      <c r="F38" s="463">
        <v>3</v>
      </c>
      <c r="G38" s="463">
        <v>16</v>
      </c>
      <c r="H38" s="463">
        <v>12</v>
      </c>
      <c r="I38" s="463">
        <v>6</v>
      </c>
      <c r="J38" s="463">
        <v>7</v>
      </c>
      <c r="K38" s="463">
        <v>10</v>
      </c>
      <c r="L38" s="463">
        <v>18</v>
      </c>
      <c r="M38" s="463">
        <v>19</v>
      </c>
      <c r="N38" s="463">
        <v>28</v>
      </c>
      <c r="O38" s="463">
        <v>56</v>
      </c>
      <c r="P38" s="463">
        <v>29</v>
      </c>
      <c r="Q38" s="734">
        <v>224</v>
      </c>
      <c r="R38" s="734">
        <v>254</v>
      </c>
    </row>
    <row r="39" spans="1:18" ht="13">
      <c r="A39" s="979" t="str">
        <f>IF('1'!$A$1=1,B39,C39)</f>
        <v>Подорожі</v>
      </c>
      <c r="B39" s="992" t="s">
        <v>425</v>
      </c>
      <c r="C39" s="1081" t="s">
        <v>259</v>
      </c>
      <c r="D39" s="1004">
        <v>3742</v>
      </c>
      <c r="E39" s="463">
        <v>4461</v>
      </c>
      <c r="F39" s="463">
        <v>5104</v>
      </c>
      <c r="G39" s="463">
        <v>5763</v>
      </c>
      <c r="H39" s="463">
        <v>5061</v>
      </c>
      <c r="I39" s="463">
        <v>5101</v>
      </c>
      <c r="J39" s="463">
        <v>5970</v>
      </c>
      <c r="K39" s="463">
        <v>7121</v>
      </c>
      <c r="L39" s="463">
        <v>7899</v>
      </c>
      <c r="M39" s="463">
        <v>8517</v>
      </c>
      <c r="N39" s="463">
        <v>4691</v>
      </c>
      <c r="O39" s="463">
        <v>6251</v>
      </c>
      <c r="P39" s="463">
        <v>19759</v>
      </c>
      <c r="Q39" s="734">
        <v>15726</v>
      </c>
      <c r="R39" s="734">
        <v>13054</v>
      </c>
    </row>
    <row r="40" spans="1:18">
      <c r="A40" s="985" t="str">
        <f>IF('1'!$A$1=1,B40,C40)</f>
        <v>Ділові</v>
      </c>
      <c r="B40" s="999" t="s">
        <v>426</v>
      </c>
      <c r="C40" s="1088" t="s">
        <v>477</v>
      </c>
      <c r="D40" s="1005">
        <v>0</v>
      </c>
      <c r="E40" s="1006">
        <v>0</v>
      </c>
      <c r="F40" s="1006">
        <v>0</v>
      </c>
      <c r="G40" s="1006">
        <v>0</v>
      </c>
      <c r="H40" s="1006">
        <v>0</v>
      </c>
      <c r="I40" s="986">
        <v>1984</v>
      </c>
      <c r="J40" s="986">
        <v>2466</v>
      </c>
      <c r="K40" s="986">
        <v>3268</v>
      </c>
      <c r="L40" s="986">
        <v>3942</v>
      </c>
      <c r="M40" s="986">
        <v>4281</v>
      </c>
      <c r="N40" s="986">
        <v>3091</v>
      </c>
      <c r="O40" s="986">
        <v>3729</v>
      </c>
      <c r="P40" s="986">
        <v>4914</v>
      </c>
      <c r="Q40" s="734">
        <v>3567</v>
      </c>
      <c r="R40" s="734">
        <v>2963</v>
      </c>
    </row>
    <row r="41" spans="1:18">
      <c r="A41" s="985" t="str">
        <f>IF('1'!$A$1=1,B41,C41)</f>
        <v>Особисті</v>
      </c>
      <c r="B41" s="999" t="s">
        <v>427</v>
      </c>
      <c r="C41" s="1089" t="s">
        <v>478</v>
      </c>
      <c r="D41" s="1005">
        <v>0</v>
      </c>
      <c r="E41" s="1006">
        <v>0</v>
      </c>
      <c r="F41" s="1006">
        <v>0</v>
      </c>
      <c r="G41" s="1006">
        <v>0</v>
      </c>
      <c r="H41" s="1006">
        <v>0</v>
      </c>
      <c r="I41" s="986">
        <v>3117</v>
      </c>
      <c r="J41" s="986">
        <v>3504</v>
      </c>
      <c r="K41" s="986">
        <v>3853</v>
      </c>
      <c r="L41" s="986">
        <v>3957</v>
      </c>
      <c r="M41" s="986">
        <v>4236</v>
      </c>
      <c r="N41" s="986">
        <v>1600</v>
      </c>
      <c r="O41" s="986">
        <v>2522</v>
      </c>
      <c r="P41" s="986">
        <v>14845</v>
      </c>
      <c r="Q41" s="734">
        <v>12159</v>
      </c>
      <c r="R41" s="734">
        <v>10091</v>
      </c>
    </row>
    <row r="42" spans="1:18" ht="13">
      <c r="A42" s="979" t="str">
        <f>IF('1'!$A$1=1,B42,C42)</f>
        <v>Будівництво</v>
      </c>
      <c r="B42" s="992" t="s">
        <v>428</v>
      </c>
      <c r="C42" s="1090" t="s">
        <v>479</v>
      </c>
      <c r="D42" s="1004">
        <v>145</v>
      </c>
      <c r="E42" s="463">
        <v>156</v>
      </c>
      <c r="F42" s="463">
        <v>345</v>
      </c>
      <c r="G42" s="463">
        <v>220</v>
      </c>
      <c r="H42" s="463">
        <v>60</v>
      </c>
      <c r="I42" s="463">
        <v>17</v>
      </c>
      <c r="J42" s="463">
        <v>44</v>
      </c>
      <c r="K42" s="463">
        <v>59</v>
      </c>
      <c r="L42" s="463">
        <v>54</v>
      </c>
      <c r="M42" s="463">
        <v>77</v>
      </c>
      <c r="N42" s="463">
        <v>58</v>
      </c>
      <c r="O42" s="463">
        <v>48</v>
      </c>
      <c r="P42" s="463">
        <v>25</v>
      </c>
      <c r="Q42" s="734">
        <v>26</v>
      </c>
      <c r="R42" s="734">
        <v>32</v>
      </c>
    </row>
    <row r="43" spans="1:18" ht="26">
      <c r="A43" s="980" t="str">
        <f>IF('1'!$A$1=1,B43,C43)</f>
        <v>Послуги зі страхування та пенсійного забезпечення</v>
      </c>
      <c r="B43" s="991" t="s">
        <v>429</v>
      </c>
      <c r="C43" s="1091" t="s">
        <v>480</v>
      </c>
      <c r="D43" s="1004">
        <v>87</v>
      </c>
      <c r="E43" s="463">
        <v>86</v>
      </c>
      <c r="F43" s="463">
        <v>129</v>
      </c>
      <c r="G43" s="463">
        <v>151</v>
      </c>
      <c r="H43" s="463">
        <v>92</v>
      </c>
      <c r="I43" s="463">
        <v>67</v>
      </c>
      <c r="J43" s="463">
        <v>95</v>
      </c>
      <c r="K43" s="463">
        <v>77</v>
      </c>
      <c r="L43" s="463">
        <v>68</v>
      </c>
      <c r="M43" s="463">
        <v>71</v>
      </c>
      <c r="N43" s="463">
        <v>66</v>
      </c>
      <c r="O43" s="463">
        <v>83</v>
      </c>
      <c r="P43" s="463">
        <v>58</v>
      </c>
      <c r="Q43" s="734">
        <v>55</v>
      </c>
      <c r="R43" s="734">
        <v>54</v>
      </c>
    </row>
    <row r="44" spans="1:18" ht="13">
      <c r="A44" s="979" t="str">
        <f>IF('1'!$A$1=1,B44,C44)</f>
        <v>Фінансові послуги</v>
      </c>
      <c r="B44" s="992" t="s">
        <v>430</v>
      </c>
      <c r="C44" s="1090" t="s">
        <v>481</v>
      </c>
      <c r="D44" s="1004">
        <v>1086</v>
      </c>
      <c r="E44" s="463">
        <v>954</v>
      </c>
      <c r="F44" s="463">
        <v>952</v>
      </c>
      <c r="G44" s="463">
        <v>1011</v>
      </c>
      <c r="H44" s="463">
        <v>801</v>
      </c>
      <c r="I44" s="463">
        <v>874</v>
      </c>
      <c r="J44" s="463">
        <v>561</v>
      </c>
      <c r="K44" s="463">
        <v>601</v>
      </c>
      <c r="L44" s="463">
        <v>529</v>
      </c>
      <c r="M44" s="463">
        <v>581</v>
      </c>
      <c r="N44" s="463">
        <v>636</v>
      </c>
      <c r="O44" s="463">
        <v>706</v>
      </c>
      <c r="P44" s="463">
        <v>750</v>
      </c>
      <c r="Q44" s="734">
        <v>603</v>
      </c>
      <c r="R44" s="734">
        <v>677</v>
      </c>
    </row>
    <row r="45" spans="1:18" ht="25">
      <c r="A45" s="987" t="str">
        <f>IF('1'!$A$1=1,B45,C45)</f>
        <v xml:space="preserve">Послуги, за які стягується плата у явній формі та інші фінансові послуги </v>
      </c>
      <c r="B45" s="1000" t="s">
        <v>431</v>
      </c>
      <c r="C45" s="1092" t="s">
        <v>482</v>
      </c>
      <c r="D45" s="1003">
        <v>0</v>
      </c>
      <c r="E45" s="734">
        <v>0</v>
      </c>
      <c r="F45" s="734">
        <v>0</v>
      </c>
      <c r="G45" s="734">
        <v>0</v>
      </c>
      <c r="H45" s="734">
        <v>0</v>
      </c>
      <c r="I45" s="734">
        <v>0</v>
      </c>
      <c r="J45" s="734">
        <v>0</v>
      </c>
      <c r="K45" s="734">
        <v>425</v>
      </c>
      <c r="L45" s="734">
        <v>476</v>
      </c>
      <c r="M45" s="734">
        <v>496</v>
      </c>
      <c r="N45" s="734">
        <v>472</v>
      </c>
      <c r="O45" s="734">
        <v>510</v>
      </c>
      <c r="P45" s="734">
        <v>572</v>
      </c>
      <c r="Q45" s="734">
        <v>565</v>
      </c>
      <c r="R45" s="734">
        <v>631</v>
      </c>
    </row>
    <row r="46" spans="1:18" ht="25">
      <c r="A46" s="987" t="str">
        <f>IF('1'!$A$1=1,B46,C46)</f>
        <v>Послуги з фінансового посередництва, що вимірюються непрямим шляхом (FISIM)</v>
      </c>
      <c r="B46" s="1000" t="s">
        <v>432</v>
      </c>
      <c r="C46" s="1093" t="s">
        <v>483</v>
      </c>
      <c r="D46" s="1003">
        <v>0</v>
      </c>
      <c r="E46" s="734">
        <v>0</v>
      </c>
      <c r="F46" s="734">
        <v>0</v>
      </c>
      <c r="G46" s="734">
        <v>0</v>
      </c>
      <c r="H46" s="734">
        <v>0</v>
      </c>
      <c r="I46" s="734">
        <v>0</v>
      </c>
      <c r="J46" s="734">
        <v>0</v>
      </c>
      <c r="K46" s="734">
        <v>176</v>
      </c>
      <c r="L46" s="734">
        <v>53</v>
      </c>
      <c r="M46" s="734">
        <v>85</v>
      </c>
      <c r="N46" s="734">
        <v>164</v>
      </c>
      <c r="O46" s="734">
        <v>196</v>
      </c>
      <c r="P46" s="734">
        <v>178</v>
      </c>
      <c r="Q46" s="734">
        <v>38</v>
      </c>
      <c r="R46" s="734">
        <v>46</v>
      </c>
    </row>
    <row r="47" spans="1:18" ht="39">
      <c r="A47" s="980" t="str">
        <f>IF('1'!$A$1=1,B47,C47)</f>
        <v xml:space="preserve">Плата за користування інтелектуальною власністю, що не віднесена до інших категорій  </v>
      </c>
      <c r="B47" s="991" t="s">
        <v>433</v>
      </c>
      <c r="C47" s="1080" t="s">
        <v>484</v>
      </c>
      <c r="D47" s="1004">
        <v>744</v>
      </c>
      <c r="E47" s="463">
        <v>746</v>
      </c>
      <c r="F47" s="463">
        <v>727</v>
      </c>
      <c r="G47" s="463">
        <v>1072</v>
      </c>
      <c r="H47" s="463">
        <v>552</v>
      </c>
      <c r="I47" s="463">
        <v>358</v>
      </c>
      <c r="J47" s="463">
        <v>358</v>
      </c>
      <c r="K47" s="463">
        <v>430</v>
      </c>
      <c r="L47" s="463">
        <v>592</v>
      </c>
      <c r="M47" s="463">
        <v>606</v>
      </c>
      <c r="N47" s="463">
        <v>495</v>
      </c>
      <c r="O47" s="463">
        <v>735</v>
      </c>
      <c r="P47" s="463">
        <v>349</v>
      </c>
      <c r="Q47" s="734">
        <v>401</v>
      </c>
      <c r="R47" s="734">
        <v>565</v>
      </c>
    </row>
    <row r="48" spans="1:18" ht="26">
      <c r="A48" s="980" t="str">
        <f>IF('1'!$A$1=1,B48,C48)</f>
        <v>Телекомунікаційні, комп'ютерні та інформаційні послуги</v>
      </c>
      <c r="B48" s="991" t="s">
        <v>434</v>
      </c>
      <c r="C48" s="1080" t="s">
        <v>485</v>
      </c>
      <c r="D48" s="1004">
        <v>369</v>
      </c>
      <c r="E48" s="463">
        <v>437</v>
      </c>
      <c r="F48" s="463">
        <v>519</v>
      </c>
      <c r="G48" s="463">
        <v>763</v>
      </c>
      <c r="H48" s="463">
        <v>582</v>
      </c>
      <c r="I48" s="463">
        <v>627</v>
      </c>
      <c r="J48" s="463">
        <v>495</v>
      </c>
      <c r="K48" s="463">
        <v>508</v>
      </c>
      <c r="L48" s="463">
        <v>618</v>
      </c>
      <c r="M48" s="463">
        <v>701</v>
      </c>
      <c r="N48" s="463">
        <v>748</v>
      </c>
      <c r="O48" s="463">
        <v>934</v>
      </c>
      <c r="P48" s="463">
        <v>690</v>
      </c>
      <c r="Q48" s="734">
        <v>958</v>
      </c>
      <c r="R48" s="734">
        <v>1109</v>
      </c>
    </row>
    <row r="49" spans="1:18">
      <c r="A49" s="981" t="str">
        <f>IF('1'!$A$1=1,B49,C49)</f>
        <v>Телекомунікаційні послуги</v>
      </c>
      <c r="B49" s="993" t="s">
        <v>435</v>
      </c>
      <c r="C49" s="1094" t="s">
        <v>486</v>
      </c>
      <c r="D49" s="1004">
        <v>122</v>
      </c>
      <c r="E49" s="463">
        <v>141</v>
      </c>
      <c r="F49" s="463">
        <v>148</v>
      </c>
      <c r="G49" s="463">
        <v>318</v>
      </c>
      <c r="H49" s="463">
        <v>212</v>
      </c>
      <c r="I49" s="463">
        <v>277</v>
      </c>
      <c r="J49" s="463">
        <v>150</v>
      </c>
      <c r="K49" s="463">
        <v>135</v>
      </c>
      <c r="L49" s="463">
        <v>112</v>
      </c>
      <c r="M49" s="463">
        <v>97</v>
      </c>
      <c r="N49" s="463">
        <v>86</v>
      </c>
      <c r="O49" s="463">
        <v>107</v>
      </c>
      <c r="P49" s="463">
        <v>120</v>
      </c>
      <c r="Q49" s="734">
        <v>152</v>
      </c>
      <c r="R49" s="734">
        <v>106</v>
      </c>
    </row>
    <row r="50" spans="1:18">
      <c r="A50" s="981" t="str">
        <f>IF('1'!$A$1=1,B50,C50)</f>
        <v>Комп'ютерні послуги</v>
      </c>
      <c r="B50" s="993" t="s">
        <v>436</v>
      </c>
      <c r="C50" s="1082" t="s">
        <v>348</v>
      </c>
      <c r="D50" s="1004">
        <v>210</v>
      </c>
      <c r="E50" s="463">
        <v>255</v>
      </c>
      <c r="F50" s="463">
        <v>334</v>
      </c>
      <c r="G50" s="463">
        <v>398</v>
      </c>
      <c r="H50" s="463">
        <v>337</v>
      </c>
      <c r="I50" s="463">
        <v>327</v>
      </c>
      <c r="J50" s="463">
        <v>323</v>
      </c>
      <c r="K50" s="463">
        <v>354</v>
      </c>
      <c r="L50" s="463">
        <v>480</v>
      </c>
      <c r="M50" s="463">
        <v>579</v>
      </c>
      <c r="N50" s="463">
        <v>640</v>
      </c>
      <c r="O50" s="463">
        <v>795</v>
      </c>
      <c r="P50" s="463">
        <v>557</v>
      </c>
      <c r="Q50" s="734">
        <v>786</v>
      </c>
      <c r="R50" s="734">
        <v>980</v>
      </c>
    </row>
    <row r="51" spans="1:18">
      <c r="A51" s="981" t="str">
        <f>IF('1'!$A$1=1,B51,C51)</f>
        <v>Інформаційні послуги</v>
      </c>
      <c r="B51" s="993" t="s">
        <v>437</v>
      </c>
      <c r="C51" s="1082" t="s">
        <v>487</v>
      </c>
      <c r="D51" s="1004">
        <v>37</v>
      </c>
      <c r="E51" s="463">
        <v>41</v>
      </c>
      <c r="F51" s="463">
        <v>37</v>
      </c>
      <c r="G51" s="463">
        <v>47</v>
      </c>
      <c r="H51" s="463">
        <v>33</v>
      </c>
      <c r="I51" s="463">
        <v>23</v>
      </c>
      <c r="J51" s="463">
        <v>22</v>
      </c>
      <c r="K51" s="463">
        <v>19</v>
      </c>
      <c r="L51" s="463">
        <v>26</v>
      </c>
      <c r="M51" s="463">
        <v>25</v>
      </c>
      <c r="N51" s="463">
        <v>22</v>
      </c>
      <c r="O51" s="463">
        <v>32</v>
      </c>
      <c r="P51" s="463">
        <v>13</v>
      </c>
      <c r="Q51" s="734">
        <v>20</v>
      </c>
      <c r="R51" s="734">
        <v>23</v>
      </c>
    </row>
    <row r="52" spans="1:18" ht="13">
      <c r="A52" s="979" t="str">
        <f>IF('1'!$A$1=1,B52,C52)</f>
        <v>Інші ділові послуги</v>
      </c>
      <c r="B52" s="992" t="s">
        <v>438</v>
      </c>
      <c r="C52" s="1081" t="s">
        <v>488</v>
      </c>
      <c r="D52" s="1004">
        <v>1660</v>
      </c>
      <c r="E52" s="463">
        <v>1911</v>
      </c>
      <c r="F52" s="463">
        <v>1893</v>
      </c>
      <c r="G52" s="463">
        <v>2056</v>
      </c>
      <c r="H52" s="463">
        <v>1527</v>
      </c>
      <c r="I52" s="463">
        <v>1132</v>
      </c>
      <c r="J52" s="463">
        <v>1259</v>
      </c>
      <c r="K52" s="463">
        <v>1325</v>
      </c>
      <c r="L52" s="463">
        <v>1620</v>
      </c>
      <c r="M52" s="463">
        <v>1621</v>
      </c>
      <c r="N52" s="463">
        <v>1339</v>
      </c>
      <c r="O52" s="463">
        <v>1588</v>
      </c>
      <c r="P52" s="463">
        <v>711</v>
      </c>
      <c r="Q52" s="734">
        <v>789</v>
      </c>
      <c r="R52" s="734">
        <v>1460</v>
      </c>
    </row>
    <row r="53" spans="1:18" ht="26">
      <c r="A53" s="984" t="str">
        <f>IF('1'!$A$1=1,B53,C53)</f>
        <v>Науково-дослідні та дослідно-конструкторські послуги</v>
      </c>
      <c r="B53" s="998" t="s">
        <v>439</v>
      </c>
      <c r="C53" s="1087" t="s">
        <v>489</v>
      </c>
      <c r="D53" s="1004">
        <v>167</v>
      </c>
      <c r="E53" s="463">
        <v>172</v>
      </c>
      <c r="F53" s="463">
        <v>166</v>
      </c>
      <c r="G53" s="463">
        <v>149</v>
      </c>
      <c r="H53" s="463">
        <v>89</v>
      </c>
      <c r="I53" s="463">
        <v>32</v>
      </c>
      <c r="J53" s="463">
        <v>57</v>
      </c>
      <c r="K53" s="463">
        <v>70</v>
      </c>
      <c r="L53" s="463">
        <v>73</v>
      </c>
      <c r="M53" s="463">
        <v>59</v>
      </c>
      <c r="N53" s="463">
        <v>45</v>
      </c>
      <c r="O53" s="463">
        <v>44</v>
      </c>
      <c r="P53" s="463">
        <v>24</v>
      </c>
      <c r="Q53" s="734">
        <v>30</v>
      </c>
      <c r="R53" s="734">
        <v>32</v>
      </c>
    </row>
    <row r="54" spans="1:18" ht="26">
      <c r="A54" s="984" t="str">
        <f>IF('1'!$A$1=1,B54,C54)</f>
        <v>Професійні послуги та консультаційні послуги з управління</v>
      </c>
      <c r="B54" s="998" t="s">
        <v>440</v>
      </c>
      <c r="C54" s="1095" t="s">
        <v>490</v>
      </c>
      <c r="D54" s="1004">
        <v>618</v>
      </c>
      <c r="E54" s="463">
        <v>629</v>
      </c>
      <c r="F54" s="463">
        <v>618</v>
      </c>
      <c r="G54" s="463">
        <v>632</v>
      </c>
      <c r="H54" s="463">
        <v>453</v>
      </c>
      <c r="I54" s="463">
        <v>375</v>
      </c>
      <c r="J54" s="463">
        <v>400</v>
      </c>
      <c r="K54" s="463">
        <v>437</v>
      </c>
      <c r="L54" s="463">
        <v>541</v>
      </c>
      <c r="M54" s="463">
        <v>491</v>
      </c>
      <c r="N54" s="463">
        <v>647</v>
      </c>
      <c r="O54" s="463">
        <v>733</v>
      </c>
      <c r="P54" s="463">
        <v>431</v>
      </c>
      <c r="Q54" s="734">
        <v>449</v>
      </c>
      <c r="R54" s="734">
        <v>920</v>
      </c>
    </row>
    <row r="55" spans="1:18" ht="26">
      <c r="A55" s="984" t="str">
        <f>IF('1'!$A$1=1,B55,C55)</f>
        <v>Технічні послуги, послуги з торгівлі та інші ділові послуги</v>
      </c>
      <c r="B55" s="998" t="s">
        <v>441</v>
      </c>
      <c r="C55" s="1087" t="s">
        <v>491</v>
      </c>
      <c r="D55" s="1004">
        <v>875</v>
      </c>
      <c r="E55" s="463">
        <v>1110</v>
      </c>
      <c r="F55" s="463">
        <v>1109</v>
      </c>
      <c r="G55" s="463">
        <v>1275</v>
      </c>
      <c r="H55" s="463">
        <v>985</v>
      </c>
      <c r="I55" s="463">
        <v>725</v>
      </c>
      <c r="J55" s="463">
        <v>802</v>
      </c>
      <c r="K55" s="463">
        <v>818</v>
      </c>
      <c r="L55" s="463">
        <v>1006</v>
      </c>
      <c r="M55" s="463">
        <v>1071</v>
      </c>
      <c r="N55" s="463">
        <v>647</v>
      </c>
      <c r="O55" s="463">
        <v>811</v>
      </c>
      <c r="P55" s="463">
        <v>256</v>
      </c>
      <c r="Q55" s="734">
        <v>310</v>
      </c>
      <c r="R55" s="734">
        <v>508</v>
      </c>
    </row>
    <row r="56" spans="1:18" ht="26">
      <c r="A56" s="980" t="str">
        <f>IF('1'!$A$1=1,B56,C56)</f>
        <v>Послуги приватним особам та послуги в галузі культури та відпочинку</v>
      </c>
      <c r="B56" s="991" t="s">
        <v>442</v>
      </c>
      <c r="C56" s="1080" t="s">
        <v>492</v>
      </c>
      <c r="D56" s="1004">
        <v>221</v>
      </c>
      <c r="E56" s="463">
        <v>234</v>
      </c>
      <c r="F56" s="463">
        <v>231</v>
      </c>
      <c r="G56" s="463">
        <v>326</v>
      </c>
      <c r="H56" s="463">
        <v>164</v>
      </c>
      <c r="I56" s="463">
        <v>113</v>
      </c>
      <c r="J56" s="463">
        <v>92</v>
      </c>
      <c r="K56" s="463">
        <v>104</v>
      </c>
      <c r="L56" s="463">
        <v>106</v>
      </c>
      <c r="M56" s="463">
        <v>127</v>
      </c>
      <c r="N56" s="463">
        <v>109</v>
      </c>
      <c r="O56" s="463">
        <v>118</v>
      </c>
      <c r="P56" s="463">
        <v>23</v>
      </c>
      <c r="Q56" s="734">
        <v>14</v>
      </c>
      <c r="R56" s="734">
        <v>22</v>
      </c>
    </row>
    <row r="57" spans="1:18" ht="26">
      <c r="A57" s="984" t="str">
        <f>IF('1'!$A$1=1,B57,C57)</f>
        <v>Аудіовізуальні послуги та пов'язані з ними послуги</v>
      </c>
      <c r="B57" s="998" t="s">
        <v>443</v>
      </c>
      <c r="C57" s="1087" t="s">
        <v>493</v>
      </c>
      <c r="D57" s="1004">
        <v>152</v>
      </c>
      <c r="E57" s="463">
        <v>172</v>
      </c>
      <c r="F57" s="463">
        <v>150</v>
      </c>
      <c r="G57" s="463">
        <v>262</v>
      </c>
      <c r="H57" s="463">
        <v>88</v>
      </c>
      <c r="I57" s="463">
        <v>82</v>
      </c>
      <c r="J57" s="463">
        <v>55</v>
      </c>
      <c r="K57" s="463">
        <v>54</v>
      </c>
      <c r="L57" s="463">
        <v>46</v>
      </c>
      <c r="M57" s="463">
        <v>48</v>
      </c>
      <c r="N57" s="463">
        <v>38</v>
      </c>
      <c r="O57" s="463">
        <v>59</v>
      </c>
      <c r="P57" s="463">
        <v>9</v>
      </c>
      <c r="Q57" s="734">
        <v>3</v>
      </c>
      <c r="R57" s="734">
        <v>4</v>
      </c>
    </row>
    <row r="58" spans="1:18" ht="26">
      <c r="A58" s="984" t="str">
        <f>IF('1'!$A$1=1,B58,C58)</f>
        <v>Інші послуги приватним особам та послуги в галузі культури та відпочинку</v>
      </c>
      <c r="B58" s="998" t="s">
        <v>444</v>
      </c>
      <c r="C58" s="1087" t="s">
        <v>494</v>
      </c>
      <c r="D58" s="1004">
        <v>69</v>
      </c>
      <c r="E58" s="463">
        <v>62</v>
      </c>
      <c r="F58" s="463">
        <v>81</v>
      </c>
      <c r="G58" s="463">
        <v>64</v>
      </c>
      <c r="H58" s="463">
        <v>76</v>
      </c>
      <c r="I58" s="463">
        <v>31</v>
      </c>
      <c r="J58" s="463">
        <v>37</v>
      </c>
      <c r="K58" s="463">
        <v>50</v>
      </c>
      <c r="L58" s="463">
        <v>60</v>
      </c>
      <c r="M58" s="463">
        <v>79</v>
      </c>
      <c r="N58" s="463">
        <v>71</v>
      </c>
      <c r="O58" s="463">
        <v>59</v>
      </c>
      <c r="P58" s="463">
        <v>14</v>
      </c>
      <c r="Q58" s="734">
        <v>11</v>
      </c>
      <c r="R58" s="734">
        <v>18</v>
      </c>
    </row>
    <row r="59" spans="1:18" ht="26">
      <c r="A59" s="988" t="str">
        <f>IF('1'!$A$1=1,B59,C59)</f>
        <v>Державні товари та послуги, не віднесені до інших категорій</v>
      </c>
      <c r="B59" s="1001" t="s">
        <v>445</v>
      </c>
      <c r="C59" s="1096" t="s">
        <v>495</v>
      </c>
      <c r="D59" s="1007">
        <v>523</v>
      </c>
      <c r="E59" s="989">
        <v>624</v>
      </c>
      <c r="F59" s="989">
        <v>595</v>
      </c>
      <c r="G59" s="989">
        <v>581</v>
      </c>
      <c r="H59" s="989">
        <v>660</v>
      </c>
      <c r="I59" s="989">
        <v>964</v>
      </c>
      <c r="J59" s="989">
        <v>1054</v>
      </c>
      <c r="K59" s="989">
        <v>917</v>
      </c>
      <c r="L59" s="989">
        <v>691</v>
      </c>
      <c r="M59" s="989">
        <v>811</v>
      </c>
      <c r="N59" s="989">
        <v>1039</v>
      </c>
      <c r="O59" s="989">
        <v>1036</v>
      </c>
      <c r="P59" s="989">
        <v>2785</v>
      </c>
      <c r="Q59" s="1242">
        <v>2167</v>
      </c>
      <c r="R59" s="1242">
        <v>2527</v>
      </c>
    </row>
    <row r="60" spans="1:18" ht="13">
      <c r="A60" s="464" t="str">
        <f>IF('1'!$A$1=1,B60,C60)</f>
        <v>Примітки:</v>
      </c>
      <c r="B60" s="376" t="s">
        <v>311</v>
      </c>
      <c r="C60" s="376" t="s">
        <v>312</v>
      </c>
    </row>
    <row r="61" spans="1:18">
      <c r="A61" s="1055" t="str">
        <f>IF('1'!$A$1=1,B61,C61)</f>
        <v xml:space="preserve"> З 2014 року дані подаються без урахування тимчасово окупованої російською федерацією території України.</v>
      </c>
      <c r="B61" s="94" t="s">
        <v>519</v>
      </c>
      <c r="C61" s="94" t="s">
        <v>620</v>
      </c>
    </row>
    <row r="62" spans="1:18" ht="17.5" customHeight="1">
      <c r="A62" s="1308" t="str">
        <f>IF('1'!$A$1=1,B62,C62)</f>
        <v xml:space="preserve">  Дані за 2024 рік було скориговано у зв'язку з уточненням звітної інформації.</v>
      </c>
      <c r="B62" s="891" t="s">
        <v>613</v>
      </c>
      <c r="C62" s="94" t="s">
        <v>619</v>
      </c>
    </row>
    <row r="63" spans="1:18" ht="15.5" customHeight="1">
      <c r="A63" s="468" t="str">
        <f>IF('1'!$A$1=1,B63,C63)</f>
        <v xml:space="preserve">  Дані за статтею “Подорожі” за 2023 – 2024 рр. було скориговано у зв’язку з уточненням методики оцінки витрат українців за кордоном</v>
      </c>
      <c r="B63" s="1303" t="s">
        <v>647</v>
      </c>
      <c r="C63" s="94" t="s">
        <v>648</v>
      </c>
    </row>
  </sheetData>
  <mergeCells count="1">
    <mergeCell ref="A5:A6"/>
  </mergeCells>
  <hyperlinks>
    <hyperlink ref="A1" location="'1'!A1" display="до змісту"/>
  </hyperlinks>
  <printOptions horizontalCentered="1" verticalCentered="1"/>
  <pageMargins left="0.15748031496062992" right="0.15748031496062992" top="0.74803149606299213" bottom="0.74803149606299213" header="0.31496062992125984" footer="0.31496062992125984"/>
  <pageSetup paperSize="9" scale="5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4"/>
  <sheetViews>
    <sheetView zoomScale="74" zoomScaleNormal="74" workbookViewId="0">
      <selection activeCell="Q8" sqref="Q8"/>
    </sheetView>
  </sheetViews>
  <sheetFormatPr defaultColWidth="8.81640625" defaultRowHeight="12.5" outlineLevelCol="1"/>
  <cols>
    <col min="1" max="1" width="35.54296875" style="468" customWidth="1"/>
    <col min="2" max="2" width="32.81640625" style="468" hidden="1" customWidth="1" outlineLevel="1"/>
    <col min="3" max="3" width="30.36328125" style="468" hidden="1" customWidth="1" outlineLevel="1"/>
    <col min="4" max="4" width="8.81640625" style="468" customWidth="1" collapsed="1"/>
    <col min="5" max="7" width="8.81640625" style="468" customWidth="1"/>
    <col min="8" max="15" width="7.6328125" style="468" bestFit="1" customWidth="1"/>
    <col min="16" max="16" width="8.81640625" style="468"/>
    <col min="17" max="17" width="8.81640625" style="468" customWidth="1"/>
    <col min="18" max="18" width="8.81640625" style="734"/>
    <col min="19" max="34" width="8.81640625" style="468"/>
    <col min="35" max="53" width="8.81640625" style="374"/>
    <col min="54" max="16384" width="8.81640625" style="468"/>
  </cols>
  <sheetData>
    <row r="1" spans="1:53" ht="13">
      <c r="A1" s="1017" t="str">
        <f>IF('1'!$A$1=1,"до змісту","to title")</f>
        <v>до змісту</v>
      </c>
      <c r="B1" s="1017"/>
      <c r="C1" s="1017"/>
      <c r="U1" s="1195"/>
      <c r="AI1" s="374" t="s">
        <v>369</v>
      </c>
      <c r="AQ1" s="1043" t="s">
        <v>383</v>
      </c>
      <c r="AX1" s="1044" t="s">
        <v>273</v>
      </c>
      <c r="AY1" s="34" t="s">
        <v>167</v>
      </c>
    </row>
    <row r="2" spans="1:53" ht="21" customHeight="1">
      <c r="A2" s="975" t="str">
        <f>IF('1'!$A$1=1,AI1,AQ1)</f>
        <v>2.3 Динаміка експорту комп'ютерних послуг за основними країнами - партнерами</v>
      </c>
      <c r="B2" s="975"/>
      <c r="C2" s="975"/>
      <c r="D2" s="976"/>
      <c r="E2" s="976"/>
      <c r="F2" s="976"/>
      <c r="G2" s="976"/>
      <c r="H2" s="976"/>
      <c r="I2" s="976"/>
      <c r="J2" s="976"/>
      <c r="K2" s="976"/>
      <c r="L2" s="976"/>
      <c r="M2" s="976"/>
      <c r="N2" s="976"/>
      <c r="O2" s="976"/>
      <c r="P2" s="976"/>
    </row>
    <row r="3" spans="1:53" ht="10.25" customHeight="1">
      <c r="B3" s="975"/>
      <c r="D3" s="1008"/>
      <c r="E3" s="1008"/>
      <c r="F3" s="1008"/>
      <c r="G3" s="1008"/>
      <c r="H3" s="1009"/>
      <c r="I3" s="1009"/>
      <c r="J3" s="1009"/>
      <c r="K3" s="1009"/>
      <c r="L3" s="1009"/>
      <c r="M3" s="1009"/>
      <c r="N3" s="1009"/>
      <c r="O3" s="1009"/>
      <c r="P3" s="1009"/>
    </row>
    <row r="4" spans="1:53" ht="13" customHeight="1">
      <c r="A4" s="468" t="str">
        <f>IF('1'!$A$1=1,AX1,AY1)</f>
        <v>Млн дол. США</v>
      </c>
      <c r="D4" s="1010"/>
      <c r="E4" s="1010"/>
      <c r="F4" s="1010"/>
      <c r="G4" s="1010"/>
      <c r="H4" s="1009"/>
      <c r="I4" s="1009"/>
      <c r="J4" s="1009"/>
      <c r="K4" s="1009"/>
      <c r="L4" s="1009"/>
      <c r="M4" s="1009"/>
      <c r="N4" s="1009"/>
      <c r="O4" s="1009"/>
      <c r="P4" s="1009"/>
      <c r="Q4" s="1195"/>
    </row>
    <row r="5" spans="1:53" ht="13">
      <c r="A5" s="977"/>
      <c r="B5" s="977"/>
      <c r="C5" s="977"/>
      <c r="D5" s="1011">
        <v>2011</v>
      </c>
      <c r="E5" s="1011">
        <v>2012</v>
      </c>
      <c r="F5" s="1011">
        <v>2013</v>
      </c>
      <c r="G5" s="1011">
        <v>2014</v>
      </c>
      <c r="H5" s="1011">
        <v>2015</v>
      </c>
      <c r="I5" s="1011">
        <v>2016</v>
      </c>
      <c r="J5" s="1012">
        <v>2017</v>
      </c>
      <c r="K5" s="1012">
        <v>2018</v>
      </c>
      <c r="L5" s="1012">
        <v>2019</v>
      </c>
      <c r="M5" s="1012">
        <v>2020</v>
      </c>
      <c r="N5" s="1012">
        <v>2021</v>
      </c>
      <c r="O5" s="1011">
        <v>2022</v>
      </c>
      <c r="P5" s="1011">
        <v>2023</v>
      </c>
      <c r="Q5" s="1012">
        <v>2024</v>
      </c>
    </row>
    <row r="6" spans="1:53" ht="13">
      <c r="A6" s="1016"/>
      <c r="B6" s="1016"/>
      <c r="C6" s="1016"/>
      <c r="D6" s="1076"/>
      <c r="E6" s="1076"/>
      <c r="F6" s="1076"/>
      <c r="G6" s="1076"/>
      <c r="H6" s="1076"/>
      <c r="I6" s="1076"/>
      <c r="J6" s="1077"/>
      <c r="K6" s="1077"/>
      <c r="L6" s="1077"/>
      <c r="M6" s="1077"/>
      <c r="N6" s="1077"/>
      <c r="O6" s="1078"/>
      <c r="P6" s="1078"/>
      <c r="Q6" s="1077"/>
    </row>
    <row r="7" spans="1:53" ht="15.65" customHeight="1">
      <c r="A7" s="1020" t="str">
        <f>IF('1'!$A$1=1,B7,C7)</f>
        <v>Послуги, всього</v>
      </c>
      <c r="B7" s="1024" t="s">
        <v>446</v>
      </c>
      <c r="C7" s="1070" t="s">
        <v>502</v>
      </c>
      <c r="D7" s="1018">
        <v>21269</v>
      </c>
      <c r="E7" s="1018">
        <v>22089</v>
      </c>
      <c r="F7" s="1018">
        <v>22613</v>
      </c>
      <c r="G7" s="1018">
        <v>14884</v>
      </c>
      <c r="H7" s="1018">
        <v>12442</v>
      </c>
      <c r="I7" s="1018">
        <v>12448</v>
      </c>
      <c r="J7" s="1018">
        <v>14243</v>
      </c>
      <c r="K7" s="1018">
        <v>15836</v>
      </c>
      <c r="L7" s="1018">
        <v>17465</v>
      </c>
      <c r="M7" s="1018">
        <v>15564</v>
      </c>
      <c r="N7" s="1018">
        <v>18391</v>
      </c>
      <c r="O7" s="1018">
        <v>16618</v>
      </c>
      <c r="P7" s="1258">
        <v>16602</v>
      </c>
      <c r="Q7" s="1258">
        <v>17311</v>
      </c>
    </row>
    <row r="8" spans="1:53" ht="13">
      <c r="A8" s="1050" t="str">
        <f>IF('1'!$A$1=1,B8,C8)</f>
        <v>з них:</v>
      </c>
      <c r="B8" s="1049" t="s">
        <v>404</v>
      </c>
      <c r="C8" s="1071" t="s">
        <v>405</v>
      </c>
      <c r="D8" s="1019"/>
      <c r="E8" s="1019"/>
      <c r="F8" s="1019"/>
      <c r="G8" s="1019"/>
      <c r="H8" s="1019"/>
      <c r="I8" s="1019"/>
      <c r="J8" s="1019"/>
      <c r="K8" s="1019"/>
      <c r="L8" s="1019"/>
      <c r="M8" s="1019"/>
      <c r="N8" s="1019"/>
      <c r="O8" s="1019"/>
      <c r="P8" s="734"/>
      <c r="Q8" s="734"/>
    </row>
    <row r="9" spans="1:53" s="1013" customFormat="1" ht="15" customHeight="1">
      <c r="A9" s="1022" t="str">
        <f>IF('1'!$A$1=1,B9,C9)</f>
        <v xml:space="preserve">   комп'ютерні послуги</v>
      </c>
      <c r="B9" s="1026" t="s">
        <v>447</v>
      </c>
      <c r="C9" s="1072" t="s">
        <v>348</v>
      </c>
      <c r="D9" s="1019">
        <v>658</v>
      </c>
      <c r="E9" s="1019">
        <v>937</v>
      </c>
      <c r="F9" s="1019">
        <v>1292</v>
      </c>
      <c r="G9" s="1019">
        <v>1500</v>
      </c>
      <c r="H9" s="1019">
        <v>1668</v>
      </c>
      <c r="I9" s="1019">
        <v>1975</v>
      </c>
      <c r="J9" s="1019">
        <v>2485</v>
      </c>
      <c r="K9" s="1019">
        <v>3204</v>
      </c>
      <c r="L9" s="1019">
        <v>4173</v>
      </c>
      <c r="M9" s="1019">
        <v>5026</v>
      </c>
      <c r="N9" s="1019">
        <v>6943</v>
      </c>
      <c r="O9" s="1019">
        <v>7349</v>
      </c>
      <c r="P9" s="729">
        <v>6727</v>
      </c>
      <c r="Q9" s="729">
        <v>6446</v>
      </c>
      <c r="R9" s="729"/>
      <c r="AI9" s="1045"/>
      <c r="AJ9" s="1045"/>
      <c r="AK9" s="1045"/>
      <c r="AL9" s="1045"/>
      <c r="AM9" s="1045"/>
      <c r="AN9" s="1045"/>
      <c r="AO9" s="1045"/>
      <c r="AP9" s="1045"/>
      <c r="AQ9" s="1045"/>
      <c r="AR9" s="1045"/>
      <c r="AS9" s="1045"/>
      <c r="AT9" s="1045"/>
      <c r="AU9" s="1045"/>
      <c r="AV9" s="1045"/>
      <c r="AW9" s="1045"/>
      <c r="AX9" s="1045"/>
      <c r="AY9" s="1045"/>
      <c r="AZ9" s="1045"/>
      <c r="BA9" s="1045"/>
    </row>
    <row r="10" spans="1:53" ht="13">
      <c r="A10" s="1050" t="str">
        <f>IF('1'!$A$1=1,B10,C10)</f>
        <v>у тому числі:</v>
      </c>
      <c r="B10" s="1049" t="s">
        <v>448</v>
      </c>
      <c r="C10" s="1073" t="s">
        <v>518</v>
      </c>
      <c r="D10" s="463"/>
      <c r="E10" s="463"/>
      <c r="F10" s="463"/>
      <c r="G10" s="463"/>
      <c r="H10" s="463"/>
      <c r="I10" s="463"/>
      <c r="J10" s="463"/>
      <c r="K10" s="463"/>
      <c r="L10" s="463"/>
      <c r="M10" s="463"/>
      <c r="N10" s="463"/>
      <c r="O10" s="463"/>
      <c r="P10" s="734"/>
      <c r="Q10" s="734"/>
    </row>
    <row r="11" spans="1:53" s="1014" customFormat="1" ht="18" customHeight="1">
      <c r="A11" s="1021" t="str">
        <f>IF('1'!$A$1=1,B11,C11)</f>
        <v>Сполучені Штати Америки</v>
      </c>
      <c r="B11" s="1025" t="s">
        <v>330</v>
      </c>
      <c r="C11" s="1074" t="s">
        <v>336</v>
      </c>
      <c r="D11" s="463">
        <v>263.16971504230105</v>
      </c>
      <c r="E11" s="463">
        <v>321.45554539436478</v>
      </c>
      <c r="F11" s="463">
        <v>403.5412882671265</v>
      </c>
      <c r="G11" s="463">
        <v>430.33317841611108</v>
      </c>
      <c r="H11" s="463">
        <v>541.12818365770465</v>
      </c>
      <c r="I11" s="463">
        <v>685.10001428856867</v>
      </c>
      <c r="J11" s="463">
        <v>909.61004462099118</v>
      </c>
      <c r="K11" s="463">
        <v>1216.8411444837461</v>
      </c>
      <c r="L11" s="463">
        <v>1603.4975587621589</v>
      </c>
      <c r="M11" s="463">
        <v>2007.1569340604849</v>
      </c>
      <c r="N11" s="463">
        <v>2728.445418688827</v>
      </c>
      <c r="O11" s="463">
        <v>2972.9645937652367</v>
      </c>
      <c r="P11" s="463">
        <v>2677.0095530719741</v>
      </c>
      <c r="Q11" s="1259">
        <v>2396.5243488590891</v>
      </c>
      <c r="R11" s="1257"/>
      <c r="AI11" s="1046"/>
      <c r="AJ11" s="1046"/>
      <c r="AK11" s="1046"/>
      <c r="AL11" s="1046"/>
      <c r="AM11" s="1046"/>
      <c r="AN11" s="1046"/>
      <c r="AO11" s="1046"/>
      <c r="AP11" s="1046"/>
      <c r="AQ11" s="1046"/>
      <c r="AR11" s="1046"/>
      <c r="AS11" s="1046"/>
      <c r="AT11" s="1046"/>
      <c r="AU11" s="1046"/>
      <c r="AV11" s="1046"/>
      <c r="AW11" s="1046"/>
      <c r="AX11" s="1046"/>
      <c r="AY11" s="1046"/>
      <c r="AZ11" s="1046"/>
      <c r="BA11" s="1046"/>
    </row>
    <row r="12" spans="1:53" s="1014" customFormat="1" ht="28.75" customHeight="1">
      <c r="A12" s="1023" t="str">
        <f>IF('1'!$A$1=1,B12,C12)</f>
        <v>Сполучене Королівство Великої Британії та Північної Ірландії</v>
      </c>
      <c r="B12" s="1025" t="s">
        <v>331</v>
      </c>
      <c r="C12" s="1074" t="s">
        <v>337</v>
      </c>
      <c r="D12" s="463">
        <v>48.407140872417777</v>
      </c>
      <c r="E12" s="463">
        <v>91.035852450278014</v>
      </c>
      <c r="F12" s="463">
        <v>132.2783693144691</v>
      </c>
      <c r="G12" s="463">
        <v>142.47724282035409</v>
      </c>
      <c r="H12" s="463">
        <v>169.05738303770372</v>
      </c>
      <c r="I12" s="463">
        <v>153.31654629699364</v>
      </c>
      <c r="J12" s="463">
        <v>169.07058661166724</v>
      </c>
      <c r="K12" s="463">
        <v>235.69088562342012</v>
      </c>
      <c r="L12" s="463">
        <v>312.86939278850821</v>
      </c>
      <c r="M12" s="463">
        <v>503.05637767355609</v>
      </c>
      <c r="N12" s="463">
        <v>697.55999047971022</v>
      </c>
      <c r="O12" s="463">
        <v>692.75305392940072</v>
      </c>
      <c r="P12" s="463">
        <v>534.97788641392594</v>
      </c>
      <c r="Q12" s="1259">
        <v>564.97821485281474</v>
      </c>
      <c r="R12" s="1257"/>
      <c r="AI12" s="1046"/>
      <c r="AJ12" s="1046"/>
      <c r="AK12" s="1046"/>
      <c r="AL12" s="1046"/>
      <c r="AM12" s="1046"/>
      <c r="AN12" s="1046"/>
      <c r="AO12" s="1046"/>
      <c r="AP12" s="1046"/>
      <c r="AQ12" s="1046"/>
      <c r="AR12" s="1046"/>
      <c r="AS12" s="1046"/>
      <c r="AT12" s="1046"/>
      <c r="AU12" s="1046"/>
      <c r="AV12" s="1046"/>
      <c r="AW12" s="1046"/>
      <c r="AX12" s="1046"/>
      <c r="AY12" s="1046"/>
      <c r="AZ12" s="1046"/>
      <c r="BA12" s="1046"/>
    </row>
    <row r="13" spans="1:53" s="1014" customFormat="1" ht="18" customHeight="1">
      <c r="A13" s="1021" t="str">
        <f>IF('1'!$A$1=1,B13,C13)</f>
        <v>Мальта</v>
      </c>
      <c r="B13" s="1025" t="s">
        <v>572</v>
      </c>
      <c r="C13" s="1074" t="s">
        <v>503</v>
      </c>
      <c r="D13" s="463">
        <v>1.7754092512530226</v>
      </c>
      <c r="E13" s="463">
        <v>3.6723906465664959</v>
      </c>
      <c r="F13" s="463">
        <v>29.749134654786495</v>
      </c>
      <c r="G13" s="463">
        <v>79.191408051993207</v>
      </c>
      <c r="H13" s="463">
        <v>83.982803918522137</v>
      </c>
      <c r="I13" s="463">
        <v>109.65236531344264</v>
      </c>
      <c r="J13" s="463">
        <v>130.35684126160334</v>
      </c>
      <c r="K13" s="463">
        <v>181.31335864340645</v>
      </c>
      <c r="L13" s="463">
        <v>267.10702602267401</v>
      </c>
      <c r="M13" s="463">
        <v>304.15629983289944</v>
      </c>
      <c r="N13" s="463">
        <v>481.14022154360924</v>
      </c>
      <c r="O13" s="463">
        <v>580.98372963093141</v>
      </c>
      <c r="P13" s="463">
        <v>566.51019301713973</v>
      </c>
      <c r="Q13" s="1259">
        <v>501.19190162490838</v>
      </c>
      <c r="R13" s="1257"/>
      <c r="AI13" s="1046"/>
      <c r="AJ13" s="1046"/>
      <c r="AK13" s="1046"/>
      <c r="AL13" s="1046"/>
      <c r="AM13" s="1046"/>
      <c r="AN13" s="1046"/>
      <c r="AO13" s="1046"/>
      <c r="AP13" s="1046"/>
      <c r="AQ13" s="1046"/>
      <c r="AR13" s="1046"/>
      <c r="AS13" s="1046"/>
      <c r="AT13" s="1046"/>
      <c r="AU13" s="1046"/>
      <c r="AV13" s="1046"/>
      <c r="AW13" s="1046"/>
      <c r="AX13" s="1046"/>
      <c r="AY13" s="1046"/>
      <c r="AZ13" s="1046"/>
      <c r="BA13" s="1046"/>
    </row>
    <row r="14" spans="1:53" s="1014" customFormat="1" ht="18" customHeight="1">
      <c r="A14" s="1021" t="str">
        <f>IF('1'!$A$1=1,B14,C14)</f>
        <v>Кіпр</v>
      </c>
      <c r="B14" s="1025" t="s">
        <v>571</v>
      </c>
      <c r="C14" s="1074" t="s">
        <v>504</v>
      </c>
      <c r="D14" s="463">
        <v>22.076823810731891</v>
      </c>
      <c r="E14" s="463">
        <v>35.446626100333944</v>
      </c>
      <c r="F14" s="463">
        <v>49.261715468732973</v>
      </c>
      <c r="G14" s="463">
        <v>43.933383922127788</v>
      </c>
      <c r="H14" s="463">
        <v>41.953837831736507</v>
      </c>
      <c r="I14" s="463">
        <v>69.824749098245604</v>
      </c>
      <c r="J14" s="463">
        <v>127.79407963063626</v>
      </c>
      <c r="K14" s="463">
        <v>156.4598194700261</v>
      </c>
      <c r="L14" s="463">
        <v>186.39165816491698</v>
      </c>
      <c r="M14" s="463">
        <v>205.18068963965879</v>
      </c>
      <c r="N14" s="463">
        <v>287.6202000746398</v>
      </c>
      <c r="O14" s="463">
        <v>313.51502576183441</v>
      </c>
      <c r="P14" s="463">
        <v>362.17372716352759</v>
      </c>
      <c r="Q14" s="1259">
        <v>394.49419358301634</v>
      </c>
      <c r="R14" s="1257"/>
      <c r="AI14" s="1046"/>
      <c r="AJ14" s="1046"/>
      <c r="AK14" s="1046"/>
      <c r="AL14" s="1046"/>
      <c r="AM14" s="1046"/>
      <c r="AN14" s="1046"/>
      <c r="AO14" s="1046"/>
      <c r="AP14" s="1046"/>
      <c r="AQ14" s="1046"/>
      <c r="AR14" s="1046"/>
      <c r="AS14" s="1046"/>
      <c r="AT14" s="1046"/>
      <c r="AU14" s="1046"/>
      <c r="AV14" s="1046"/>
      <c r="AW14" s="1046"/>
      <c r="AX14" s="1046"/>
      <c r="AY14" s="1046"/>
      <c r="AZ14" s="1046"/>
      <c r="BA14" s="1046"/>
    </row>
    <row r="15" spans="1:53" s="1014" customFormat="1" ht="18" customHeight="1">
      <c r="A15" s="1021" t="str">
        <f>IF('1'!$A$1=1,B15,C15)</f>
        <v>Ізраїль</v>
      </c>
      <c r="B15" s="1025" t="s">
        <v>556</v>
      </c>
      <c r="C15" s="1074" t="s">
        <v>222</v>
      </c>
      <c r="D15" s="463">
        <v>18.180683402410104</v>
      </c>
      <c r="E15" s="463">
        <v>30.068598655411687</v>
      </c>
      <c r="F15" s="463">
        <v>35.289693739614307</v>
      </c>
      <c r="G15" s="463">
        <v>47.99326562439699</v>
      </c>
      <c r="H15" s="463">
        <v>77.927921658290785</v>
      </c>
      <c r="I15" s="463">
        <v>94.167783137765468</v>
      </c>
      <c r="J15" s="463">
        <v>116.05889382452492</v>
      </c>
      <c r="K15" s="463">
        <v>142.97577103711205</v>
      </c>
      <c r="L15" s="463">
        <v>183.59902267503449</v>
      </c>
      <c r="M15" s="463">
        <v>238.45540830243561</v>
      </c>
      <c r="N15" s="463">
        <v>334.08499052980869</v>
      </c>
      <c r="O15" s="463">
        <v>347.20972839264698</v>
      </c>
      <c r="P15" s="463">
        <v>292.99181708498469</v>
      </c>
      <c r="Q15" s="1259">
        <v>296.66108736309047</v>
      </c>
      <c r="R15" s="1257"/>
      <c r="AI15" s="1046"/>
      <c r="AJ15" s="1046"/>
      <c r="AK15" s="1046"/>
      <c r="AL15" s="1046"/>
      <c r="AM15" s="1046"/>
      <c r="AN15" s="1046"/>
      <c r="AO15" s="1046"/>
      <c r="AP15" s="1046"/>
      <c r="AQ15" s="1046"/>
      <c r="AR15" s="1046"/>
      <c r="AS15" s="1046"/>
      <c r="AT15" s="1046"/>
      <c r="AU15" s="1046"/>
      <c r="AV15" s="1046"/>
      <c r="AW15" s="1046"/>
      <c r="AX15" s="1046"/>
      <c r="AY15" s="1046"/>
      <c r="AZ15" s="1046"/>
      <c r="BA15" s="1046"/>
    </row>
    <row r="16" spans="1:53" s="1014" customFormat="1" ht="18" customHeight="1">
      <c r="A16" s="1021" t="str">
        <f>IF('1'!$A$1=1,B16,C16)</f>
        <v>Швейцарія</v>
      </c>
      <c r="B16" s="1025" t="s">
        <v>559</v>
      </c>
      <c r="C16" s="1074" t="s">
        <v>229</v>
      </c>
      <c r="D16" s="463">
        <v>26.685150317210969</v>
      </c>
      <c r="E16" s="463">
        <v>42.319906714444883</v>
      </c>
      <c r="F16" s="463">
        <v>113.36981602201021</v>
      </c>
      <c r="G16" s="463">
        <v>131.38305383192372</v>
      </c>
      <c r="H16" s="463">
        <v>122.58357023270609</v>
      </c>
      <c r="I16" s="463">
        <v>127.20040060972224</v>
      </c>
      <c r="J16" s="463">
        <v>135.11193470446949</v>
      </c>
      <c r="K16" s="463">
        <v>158.36044077305598</v>
      </c>
      <c r="L16" s="463">
        <v>206.8910612524891</v>
      </c>
      <c r="M16" s="463">
        <v>111.02789395338051</v>
      </c>
      <c r="N16" s="463">
        <v>285.40236189899787</v>
      </c>
      <c r="O16" s="463">
        <v>331.48045708850623</v>
      </c>
      <c r="P16" s="463">
        <v>274.10015442763768</v>
      </c>
      <c r="Q16" s="1259">
        <v>265.53696209030869</v>
      </c>
      <c r="R16" s="1257"/>
      <c r="AI16" s="1046"/>
      <c r="AJ16" s="1046"/>
      <c r="AK16" s="1046"/>
      <c r="AL16" s="1046"/>
      <c r="AM16" s="1046"/>
      <c r="AN16" s="1046"/>
      <c r="AO16" s="1046"/>
      <c r="AP16" s="1046"/>
      <c r="AQ16" s="1046"/>
      <c r="AR16" s="1046"/>
      <c r="AS16" s="1046"/>
      <c r="AT16" s="1046"/>
      <c r="AU16" s="1046"/>
      <c r="AV16" s="1046"/>
      <c r="AW16" s="1046"/>
      <c r="AX16" s="1046"/>
      <c r="AY16" s="1046"/>
      <c r="AZ16" s="1046"/>
      <c r="BA16" s="1046"/>
    </row>
    <row r="17" spans="1:53" s="1014" customFormat="1" ht="18" customHeight="1">
      <c r="A17" s="1021" t="str">
        <f>IF('1'!$A$1=1,B17,C17)</f>
        <v>Німеччина</v>
      </c>
      <c r="B17" s="1025" t="s">
        <v>536</v>
      </c>
      <c r="C17" s="1074" t="s">
        <v>208</v>
      </c>
      <c r="D17" s="463">
        <v>31.402524196829521</v>
      </c>
      <c r="E17" s="463">
        <v>50.655678448316614</v>
      </c>
      <c r="F17" s="463">
        <v>58.277094712183292</v>
      </c>
      <c r="G17" s="463">
        <v>57.492331624411534</v>
      </c>
      <c r="H17" s="463">
        <v>54.790572864501058</v>
      </c>
      <c r="I17" s="463">
        <v>66.672697426674148</v>
      </c>
      <c r="J17" s="463">
        <v>79.172415038671176</v>
      </c>
      <c r="K17" s="463">
        <v>109.06481645005871</v>
      </c>
      <c r="L17" s="463">
        <v>163.84622429491401</v>
      </c>
      <c r="M17" s="463">
        <v>197.40064959717472</v>
      </c>
      <c r="N17" s="463">
        <v>268.55664353852137</v>
      </c>
      <c r="O17" s="463">
        <v>285.79503500027647</v>
      </c>
      <c r="P17" s="463">
        <v>274.96259828878533</v>
      </c>
      <c r="Q17" s="1259">
        <v>263.2726470563145</v>
      </c>
      <c r="R17" s="1257"/>
      <c r="AI17" s="1046"/>
      <c r="AJ17" s="1046"/>
      <c r="AK17" s="1046"/>
      <c r="AL17" s="1046"/>
      <c r="AM17" s="1046"/>
      <c r="AN17" s="1046"/>
      <c r="AO17" s="1046"/>
      <c r="AP17" s="1046"/>
      <c r="AQ17" s="1046"/>
      <c r="AR17" s="1046"/>
      <c r="AS17" s="1046"/>
      <c r="AT17" s="1046"/>
      <c r="AU17" s="1046"/>
      <c r="AV17" s="1046"/>
      <c r="AW17" s="1046"/>
      <c r="AX17" s="1046"/>
      <c r="AY17" s="1046"/>
      <c r="AZ17" s="1046"/>
      <c r="BA17" s="1046"/>
    </row>
    <row r="18" spans="1:53" s="1014" customFormat="1" ht="18" customHeight="1">
      <c r="A18" s="1021" t="str">
        <f>IF('1'!$A$1=1,B18,C18)</f>
        <v>Естонія</v>
      </c>
      <c r="B18" s="1025" t="s">
        <v>570</v>
      </c>
      <c r="C18" s="1074" t="s">
        <v>505</v>
      </c>
      <c r="D18" s="463">
        <v>3.4657171604042105</v>
      </c>
      <c r="E18" s="463">
        <v>7.6323796828279775</v>
      </c>
      <c r="F18" s="463">
        <v>10.226037404163865</v>
      </c>
      <c r="G18" s="463">
        <v>4.0736113469254907</v>
      </c>
      <c r="H18" s="463">
        <v>5.1664780612691477</v>
      </c>
      <c r="I18" s="463">
        <v>12.277359648981411</v>
      </c>
      <c r="J18" s="463">
        <v>27.432295787381449</v>
      </c>
      <c r="K18" s="463">
        <v>42.090060703955885</v>
      </c>
      <c r="L18" s="463">
        <v>65.949274821763481</v>
      </c>
      <c r="M18" s="463">
        <v>84.546948442455744</v>
      </c>
      <c r="N18" s="463">
        <v>130.72089482027286</v>
      </c>
      <c r="O18" s="463">
        <v>137.50436415793448</v>
      </c>
      <c r="P18" s="463">
        <v>158.49080744880462</v>
      </c>
      <c r="Q18" s="1259">
        <v>166.1910337887939</v>
      </c>
      <c r="R18" s="1257"/>
      <c r="AI18" s="1046"/>
      <c r="AJ18" s="1046"/>
      <c r="AK18" s="1046"/>
      <c r="AL18" s="1046"/>
      <c r="AM18" s="1046"/>
      <c r="AN18" s="1046"/>
      <c r="AO18" s="1046"/>
      <c r="AP18" s="1046"/>
      <c r="AQ18" s="1046"/>
      <c r="AR18" s="1046"/>
      <c r="AS18" s="1046"/>
      <c r="AT18" s="1046"/>
      <c r="AU18" s="1046"/>
      <c r="AV18" s="1046"/>
      <c r="AW18" s="1046"/>
      <c r="AX18" s="1046"/>
      <c r="AY18" s="1046"/>
      <c r="AZ18" s="1046"/>
      <c r="BA18" s="1046"/>
    </row>
    <row r="19" spans="1:53" s="1014" customFormat="1" ht="18" customHeight="1">
      <c r="A19" s="1021" t="str">
        <f>IF('1'!$A$1=1,B19,C19)</f>
        <v>Польща</v>
      </c>
      <c r="B19" s="1025" t="s">
        <v>550</v>
      </c>
      <c r="C19" s="1074" t="s">
        <v>210</v>
      </c>
      <c r="D19" s="463">
        <v>3.8968309352363093</v>
      </c>
      <c r="E19" s="463">
        <v>5.8322058015684739</v>
      </c>
      <c r="F19" s="463">
        <v>7.9925657601730604</v>
      </c>
      <c r="G19" s="463">
        <v>8.6230432085910049</v>
      </c>
      <c r="H19" s="463">
        <v>12.39614488963274</v>
      </c>
      <c r="I19" s="463">
        <v>12.876856180696144</v>
      </c>
      <c r="J19" s="463">
        <v>18.541605805333219</v>
      </c>
      <c r="K19" s="463">
        <v>38.353050036490231</v>
      </c>
      <c r="L19" s="463">
        <v>39.830672524349261</v>
      </c>
      <c r="M19" s="463">
        <v>57.449292071269227</v>
      </c>
      <c r="N19" s="463">
        <v>99.931907190196767</v>
      </c>
      <c r="O19" s="463">
        <v>122.12661419879232</v>
      </c>
      <c r="P19" s="463">
        <v>161.824262120518</v>
      </c>
      <c r="Q19" s="1259">
        <v>166.43945284754489</v>
      </c>
      <c r="R19" s="1257"/>
      <c r="AI19" s="1046"/>
      <c r="AJ19" s="1046"/>
      <c r="AK19" s="1046"/>
      <c r="AL19" s="1046"/>
      <c r="AM19" s="1046"/>
      <c r="AN19" s="1046"/>
      <c r="AO19" s="1046"/>
      <c r="AP19" s="1046"/>
      <c r="AQ19" s="1046"/>
      <c r="AR19" s="1046"/>
      <c r="AS19" s="1046"/>
      <c r="AT19" s="1046"/>
      <c r="AU19" s="1046"/>
      <c r="AV19" s="1046"/>
      <c r="AW19" s="1046"/>
      <c r="AX19" s="1046"/>
      <c r="AY19" s="1046"/>
      <c r="AZ19" s="1046"/>
      <c r="BA19" s="1046"/>
    </row>
    <row r="20" spans="1:53" s="1014" customFormat="1" ht="18" customHeight="1">
      <c r="A20" s="1021" t="str">
        <f>IF('1'!$A$1=1,B20,C20)</f>
        <v>Об'єднані Арабські Емірати</v>
      </c>
      <c r="B20" s="1025" t="s">
        <v>44</v>
      </c>
      <c r="C20" s="1074" t="s">
        <v>233</v>
      </c>
      <c r="D20" s="463">
        <v>0.24481824968684379</v>
      </c>
      <c r="E20" s="463">
        <v>0.87257841274771875</v>
      </c>
      <c r="F20" s="463">
        <v>1.2505001870229067</v>
      </c>
      <c r="G20" s="463">
        <v>2.0705237926979478</v>
      </c>
      <c r="H20" s="463">
        <v>5.6512705022878489</v>
      </c>
      <c r="I20" s="463">
        <v>10.704002910951147</v>
      </c>
      <c r="J20" s="463">
        <v>17.653707244151441</v>
      </c>
      <c r="K20" s="463">
        <v>32.462349606039517</v>
      </c>
      <c r="L20" s="463">
        <v>45.467726696418254</v>
      </c>
      <c r="M20" s="463">
        <v>56.386844076540257</v>
      </c>
      <c r="N20" s="463">
        <v>71.668109867763647</v>
      </c>
      <c r="O20" s="463">
        <v>92.893095734118816</v>
      </c>
      <c r="P20" s="463">
        <v>110.24086264078575</v>
      </c>
      <c r="Q20" s="1259">
        <v>138.09099916217727</v>
      </c>
      <c r="R20" s="1257"/>
      <c r="AI20" s="1046"/>
      <c r="AJ20" s="1046"/>
      <c r="AK20" s="1046"/>
      <c r="AL20" s="1046"/>
      <c r="AM20" s="1046"/>
      <c r="AN20" s="1046"/>
      <c r="AO20" s="1046"/>
      <c r="AP20" s="1046"/>
      <c r="AQ20" s="1046"/>
      <c r="AR20" s="1046"/>
      <c r="AS20" s="1046"/>
      <c r="AT20" s="1046"/>
      <c r="AU20" s="1046"/>
      <c r="AV20" s="1046"/>
      <c r="AW20" s="1046"/>
      <c r="AX20" s="1046"/>
      <c r="AY20" s="1046"/>
      <c r="AZ20" s="1046"/>
      <c r="BA20" s="1046"/>
    </row>
    <row r="21" spans="1:53" s="1014" customFormat="1" ht="18" customHeight="1">
      <c r="A21" s="1021" t="str">
        <f>IF('1'!$A$1=1,B21,C21)</f>
        <v>Нідерланди</v>
      </c>
      <c r="B21" s="1025" t="s">
        <v>558</v>
      </c>
      <c r="C21" s="1074" t="s">
        <v>216</v>
      </c>
      <c r="D21" s="463">
        <v>15.688984537352518</v>
      </c>
      <c r="E21" s="463">
        <v>21.604085743626158</v>
      </c>
      <c r="F21" s="463">
        <v>28.068538239999697</v>
      </c>
      <c r="G21" s="463">
        <v>34.769322656730125</v>
      </c>
      <c r="H21" s="463">
        <v>25.451144662566232</v>
      </c>
      <c r="I21" s="463">
        <v>41.768102588847412</v>
      </c>
      <c r="J21" s="463">
        <v>52.797240686504203</v>
      </c>
      <c r="K21" s="463">
        <v>67.627796235814884</v>
      </c>
      <c r="L21" s="463">
        <v>94.984713571268315</v>
      </c>
      <c r="M21" s="463">
        <v>107.97093362025765</v>
      </c>
      <c r="N21" s="463">
        <v>145.47986445094347</v>
      </c>
      <c r="O21" s="463">
        <v>145.80953380914798</v>
      </c>
      <c r="P21" s="463">
        <v>131.66351492426583</v>
      </c>
      <c r="Q21" s="1259">
        <v>133.53827288071383</v>
      </c>
      <c r="R21" s="1257"/>
      <c r="AI21" s="1046"/>
      <c r="AJ21" s="1046"/>
      <c r="AK21" s="1046"/>
      <c r="AL21" s="1046"/>
      <c r="AM21" s="1046"/>
      <c r="AN21" s="1046"/>
      <c r="AO21" s="1046"/>
      <c r="AP21" s="1046"/>
      <c r="AQ21" s="1046"/>
      <c r="AR21" s="1046"/>
      <c r="AS21" s="1046"/>
      <c r="AT21" s="1046"/>
      <c r="AU21" s="1046"/>
      <c r="AV21" s="1046"/>
      <c r="AW21" s="1046"/>
      <c r="AX21" s="1046"/>
      <c r="AY21" s="1046"/>
      <c r="AZ21" s="1046"/>
      <c r="BA21" s="1046"/>
    </row>
    <row r="22" spans="1:53" s="1014" customFormat="1" ht="18" customHeight="1">
      <c r="A22" s="1021" t="str">
        <f>IF('1'!$A$1=1,B22,C22)</f>
        <v>Канада</v>
      </c>
      <c r="B22" s="1025" t="s">
        <v>449</v>
      </c>
      <c r="C22" s="1074" t="s">
        <v>506</v>
      </c>
      <c r="D22" s="463">
        <v>8.4225798298623378</v>
      </c>
      <c r="E22" s="463">
        <v>13.55323166260958</v>
      </c>
      <c r="F22" s="463">
        <v>16.597279768818186</v>
      </c>
      <c r="G22" s="463">
        <v>40.206934951143211</v>
      </c>
      <c r="H22" s="463">
        <v>52.029293264675857</v>
      </c>
      <c r="I22" s="463">
        <v>65.024878758837502</v>
      </c>
      <c r="J22" s="463">
        <v>57.960515445089811</v>
      </c>
      <c r="K22" s="463">
        <v>78.946211935132482</v>
      </c>
      <c r="L22" s="463">
        <v>98.279394491234768</v>
      </c>
      <c r="M22" s="463">
        <v>97.806679744777227</v>
      </c>
      <c r="N22" s="463">
        <v>126.06207756406128</v>
      </c>
      <c r="O22" s="463">
        <v>126.94570639945391</v>
      </c>
      <c r="P22" s="463">
        <v>110.07232182746284</v>
      </c>
      <c r="Q22" s="1259">
        <v>119.92719522314675</v>
      </c>
      <c r="R22" s="1257"/>
      <c r="AI22" s="1046"/>
      <c r="AJ22" s="1046"/>
      <c r="AK22" s="1046"/>
      <c r="AL22" s="1046"/>
      <c r="AM22" s="1046"/>
      <c r="AN22" s="1046"/>
      <c r="AO22" s="1046"/>
      <c r="AP22" s="1046"/>
      <c r="AQ22" s="1046"/>
      <c r="AR22" s="1046"/>
      <c r="AS22" s="1046"/>
      <c r="AT22" s="1046"/>
      <c r="AU22" s="1046"/>
      <c r="AV22" s="1046"/>
      <c r="AW22" s="1046"/>
      <c r="AX22" s="1046"/>
      <c r="AY22" s="1046"/>
      <c r="AZ22" s="1046"/>
      <c r="BA22" s="1046"/>
    </row>
    <row r="23" spans="1:53" s="1014" customFormat="1" ht="18" customHeight="1">
      <c r="A23" s="1021" t="str">
        <f>IF('1'!$A$1=1,B23,C23)</f>
        <v>Ірландія</v>
      </c>
      <c r="B23" s="1025" t="s">
        <v>450</v>
      </c>
      <c r="C23" s="1074" t="s">
        <v>507</v>
      </c>
      <c r="D23" s="463">
        <v>4.9275410781886393</v>
      </c>
      <c r="E23" s="463">
        <v>4.8435831926739104</v>
      </c>
      <c r="F23" s="463">
        <v>6.1756218423102771</v>
      </c>
      <c r="G23" s="463">
        <v>6.7295777408221422</v>
      </c>
      <c r="H23" s="463">
        <v>8.6548793067604706</v>
      </c>
      <c r="I23" s="463">
        <v>16.845158463563624</v>
      </c>
      <c r="J23" s="463">
        <v>29.016948556126984</v>
      </c>
      <c r="K23" s="463">
        <v>38.75146476678443</v>
      </c>
      <c r="L23" s="463">
        <v>62.382769607311609</v>
      </c>
      <c r="M23" s="463">
        <v>79.491299362371478</v>
      </c>
      <c r="N23" s="463">
        <v>118.59328667143117</v>
      </c>
      <c r="O23" s="463">
        <v>112.69366515319678</v>
      </c>
      <c r="P23" s="463">
        <v>93.300272884535659</v>
      </c>
      <c r="Q23" s="1259">
        <v>97.605417655767098</v>
      </c>
      <c r="R23" s="1257"/>
      <c r="AI23" s="1046"/>
      <c r="AJ23" s="1046"/>
      <c r="AK23" s="1046"/>
      <c r="AL23" s="1046"/>
      <c r="AM23" s="1046"/>
      <c r="AN23" s="1046"/>
      <c r="AO23" s="1046"/>
      <c r="AP23" s="1046"/>
      <c r="AQ23" s="1046"/>
      <c r="AR23" s="1046"/>
      <c r="AS23" s="1046"/>
      <c r="AT23" s="1046"/>
      <c r="AU23" s="1046"/>
      <c r="AV23" s="1046"/>
      <c r="AW23" s="1046"/>
      <c r="AX23" s="1046"/>
      <c r="AY23" s="1046"/>
      <c r="AZ23" s="1046"/>
      <c r="BA23" s="1046"/>
    </row>
    <row r="24" spans="1:53" s="1014" customFormat="1" ht="18" customHeight="1">
      <c r="A24" s="1021" t="str">
        <f>IF('1'!$A$1=1,B24,C24)</f>
        <v>Данія</v>
      </c>
      <c r="B24" s="1025" t="s">
        <v>569</v>
      </c>
      <c r="C24" s="1074" t="s">
        <v>508</v>
      </c>
      <c r="D24" s="463">
        <v>49.065118053060466</v>
      </c>
      <c r="E24" s="463">
        <v>71.630014338185475</v>
      </c>
      <c r="F24" s="463">
        <v>39.373591898682982</v>
      </c>
      <c r="G24" s="463">
        <v>39.885306508357019</v>
      </c>
      <c r="H24" s="463">
        <v>37.98380254752324</v>
      </c>
      <c r="I24" s="463">
        <v>42.051334950714704</v>
      </c>
      <c r="J24" s="463">
        <v>45.479496923625156</v>
      </c>
      <c r="K24" s="463">
        <v>65.700257350324733</v>
      </c>
      <c r="L24" s="463">
        <v>79.603169671045208</v>
      </c>
      <c r="M24" s="463">
        <v>92.806647139929055</v>
      </c>
      <c r="N24" s="463">
        <v>113.38206099131372</v>
      </c>
      <c r="O24" s="463">
        <v>111.78222993472131</v>
      </c>
      <c r="P24" s="463">
        <v>102.23550864393408</v>
      </c>
      <c r="Q24" s="1259">
        <v>95.480755890978301</v>
      </c>
      <c r="R24" s="1257"/>
      <c r="AI24" s="1046"/>
      <c r="AJ24" s="1046"/>
      <c r="AK24" s="1046"/>
      <c r="AL24" s="1046"/>
      <c r="AM24" s="1046"/>
      <c r="AN24" s="1046"/>
      <c r="AO24" s="1046"/>
      <c r="AP24" s="1046"/>
      <c r="AQ24" s="1046"/>
      <c r="AR24" s="1046"/>
      <c r="AS24" s="1046"/>
      <c r="AT24" s="1046"/>
      <c r="AU24" s="1046"/>
      <c r="AV24" s="1046"/>
      <c r="AW24" s="1046"/>
      <c r="AX24" s="1046"/>
      <c r="AY24" s="1046"/>
      <c r="AZ24" s="1046"/>
      <c r="BA24" s="1046"/>
    </row>
    <row r="25" spans="1:53" s="1014" customFormat="1" ht="18" customHeight="1">
      <c r="A25" s="1021" t="str">
        <f>IF('1'!$A$1=1,B25,C25)</f>
        <v>Франція</v>
      </c>
      <c r="B25" s="1025" t="s">
        <v>543</v>
      </c>
      <c r="C25" s="1074" t="s">
        <v>215</v>
      </c>
      <c r="D25" s="463">
        <v>8.3322650070701041</v>
      </c>
      <c r="E25" s="463">
        <v>12.169721367398287</v>
      </c>
      <c r="F25" s="463">
        <v>15.926479692802273</v>
      </c>
      <c r="G25" s="463">
        <v>17.268914401884743</v>
      </c>
      <c r="H25" s="463">
        <v>14.245553534720477</v>
      </c>
      <c r="I25" s="463">
        <v>20.267574015106636</v>
      </c>
      <c r="J25" s="463">
        <v>33.648000500256515</v>
      </c>
      <c r="K25" s="463">
        <v>54.634757842070989</v>
      </c>
      <c r="L25" s="463">
        <v>70.638498681610542</v>
      </c>
      <c r="M25" s="463">
        <v>86.119942539830504</v>
      </c>
      <c r="N25" s="463">
        <v>96.317996942281724</v>
      </c>
      <c r="O25" s="463">
        <v>89.854166726567371</v>
      </c>
      <c r="P25" s="463">
        <v>85.111575603402002</v>
      </c>
      <c r="Q25" s="1259">
        <v>78.678586583399834</v>
      </c>
      <c r="R25" s="1257"/>
      <c r="AI25" s="1046"/>
      <c r="AJ25" s="1046"/>
      <c r="AK25" s="1046"/>
      <c r="AL25" s="1046"/>
      <c r="AM25" s="1046"/>
      <c r="AN25" s="1046"/>
      <c r="AO25" s="1046"/>
      <c r="AP25" s="1046"/>
      <c r="AQ25" s="1046"/>
      <c r="AR25" s="1046"/>
      <c r="AS25" s="1046"/>
      <c r="AT25" s="1046"/>
      <c r="AU25" s="1046"/>
      <c r="AV25" s="1046"/>
      <c r="AW25" s="1046"/>
      <c r="AX25" s="1046"/>
      <c r="AY25" s="1046"/>
      <c r="AZ25" s="1046"/>
      <c r="BA25" s="1046"/>
    </row>
    <row r="26" spans="1:53" s="1014" customFormat="1" ht="18" customHeight="1">
      <c r="A26" s="1021" t="str">
        <f>IF('1'!$A$1=1,B26,C26)</f>
        <v>Швеція</v>
      </c>
      <c r="B26" s="1025" t="s">
        <v>562</v>
      </c>
      <c r="C26" s="1074" t="s">
        <v>238</v>
      </c>
      <c r="D26" s="463">
        <v>10.749140866515498</v>
      </c>
      <c r="E26" s="463">
        <v>18.787985289238172</v>
      </c>
      <c r="F26" s="463">
        <v>26.870785815136621</v>
      </c>
      <c r="G26" s="463">
        <v>31.893771109836045</v>
      </c>
      <c r="H26" s="463">
        <v>41.517312421512244</v>
      </c>
      <c r="I26" s="463">
        <v>50.587509797834926</v>
      </c>
      <c r="J26" s="463">
        <v>56.543637498229955</v>
      </c>
      <c r="K26" s="463">
        <v>73.267163480120061</v>
      </c>
      <c r="L26" s="463">
        <v>81.315894039035385</v>
      </c>
      <c r="M26" s="463">
        <v>86.897231550552291</v>
      </c>
      <c r="N26" s="463">
        <v>87.669333810377751</v>
      </c>
      <c r="O26" s="463">
        <v>108.87580336780127</v>
      </c>
      <c r="P26" s="463">
        <v>93.543994587532495</v>
      </c>
      <c r="Q26" s="1259">
        <v>68.612787015611133</v>
      </c>
      <c r="R26" s="1257"/>
      <c r="AI26" s="1046"/>
      <c r="AJ26" s="1046"/>
      <c r="AK26" s="1046"/>
      <c r="AL26" s="1046"/>
      <c r="AM26" s="1046"/>
      <c r="AN26" s="1046"/>
      <c r="AO26" s="1046"/>
      <c r="AP26" s="1046"/>
      <c r="AQ26" s="1046"/>
      <c r="AR26" s="1046"/>
      <c r="AS26" s="1046"/>
      <c r="AT26" s="1046"/>
      <c r="AU26" s="1046"/>
      <c r="AV26" s="1046"/>
      <c r="AW26" s="1046"/>
      <c r="AX26" s="1046"/>
      <c r="AY26" s="1046"/>
      <c r="AZ26" s="1046"/>
      <c r="BA26" s="1046"/>
    </row>
    <row r="27" spans="1:53" s="1014" customFormat="1" ht="18" customHeight="1">
      <c r="A27" s="1021" t="str">
        <f>IF('1'!$A$1=1,B27,C27)</f>
        <v>Литва</v>
      </c>
      <c r="B27" s="1025" t="s">
        <v>542</v>
      </c>
      <c r="C27" s="1074" t="s">
        <v>221</v>
      </c>
      <c r="D27" s="463">
        <v>2.4680148192133768</v>
      </c>
      <c r="E27" s="463">
        <v>3.4269976698814433</v>
      </c>
      <c r="F27" s="463">
        <v>1.1565249995073368</v>
      </c>
      <c r="G27" s="463">
        <v>5.5555171347356396</v>
      </c>
      <c r="H27" s="463">
        <v>8.3203429435852048</v>
      </c>
      <c r="I27" s="463">
        <v>3.299238115879084</v>
      </c>
      <c r="J27" s="463">
        <v>6.3722067457188203</v>
      </c>
      <c r="K27" s="463">
        <v>11.945399714548142</v>
      </c>
      <c r="L27" s="463">
        <v>24.509540844184819</v>
      </c>
      <c r="M27" s="463">
        <v>30.982563867727031</v>
      </c>
      <c r="N27" s="463">
        <v>52.331821245719375</v>
      </c>
      <c r="O27" s="463">
        <v>71.046043195301991</v>
      </c>
      <c r="P27" s="463">
        <v>71.4903565215578</v>
      </c>
      <c r="Q27" s="1259">
        <v>58.017568348944337</v>
      </c>
      <c r="R27" s="1257"/>
      <c r="AI27" s="1046"/>
      <c r="AJ27" s="1046"/>
      <c r="AK27" s="1046"/>
      <c r="AL27" s="1046"/>
      <c r="AM27" s="1046"/>
      <c r="AN27" s="1046"/>
      <c r="AO27" s="1046"/>
      <c r="AP27" s="1046"/>
      <c r="AQ27" s="1046"/>
      <c r="AR27" s="1046"/>
      <c r="AS27" s="1046"/>
      <c r="AT27" s="1046"/>
      <c r="AU27" s="1046"/>
      <c r="AV27" s="1046"/>
      <c r="AW27" s="1046"/>
      <c r="AX27" s="1046"/>
      <c r="AY27" s="1046"/>
      <c r="AZ27" s="1046"/>
      <c r="BA27" s="1046"/>
    </row>
    <row r="28" spans="1:53" s="1014" customFormat="1" ht="18" customHeight="1">
      <c r="A28" s="1021" t="str">
        <f>IF('1'!$A$1=1,B28,C28)</f>
        <v>Бельгія</v>
      </c>
      <c r="B28" s="1025" t="s">
        <v>544</v>
      </c>
      <c r="C28" s="1074" t="s">
        <v>226</v>
      </c>
      <c r="D28" s="463">
        <v>5.3352382411638049</v>
      </c>
      <c r="E28" s="463">
        <v>6.7278360029293953</v>
      </c>
      <c r="F28" s="463">
        <v>8.7021069758163261</v>
      </c>
      <c r="G28" s="463">
        <v>12.093394129702386</v>
      </c>
      <c r="H28" s="463">
        <v>12.987925595938824</v>
      </c>
      <c r="I28" s="463">
        <v>15.806621062338868</v>
      </c>
      <c r="J28" s="463">
        <v>16.077192200153043</v>
      </c>
      <c r="K28" s="463">
        <v>19.652353992811147</v>
      </c>
      <c r="L28" s="463">
        <v>27.979324563443246</v>
      </c>
      <c r="M28" s="463">
        <v>46.743180650354589</v>
      </c>
      <c r="N28" s="463">
        <v>61.792284393993803</v>
      </c>
      <c r="O28" s="463">
        <v>56.201240711410335</v>
      </c>
      <c r="P28" s="463">
        <v>53.07868111859112</v>
      </c>
      <c r="Q28" s="1259">
        <v>46.083540414568489</v>
      </c>
      <c r="R28" s="1257"/>
      <c r="AI28" s="1046"/>
      <c r="AJ28" s="1046"/>
      <c r="AK28" s="1046"/>
      <c r="AL28" s="1046"/>
      <c r="AM28" s="1046"/>
      <c r="AN28" s="1046"/>
      <c r="AO28" s="1046"/>
      <c r="AP28" s="1046"/>
      <c r="AQ28" s="1046"/>
      <c r="AR28" s="1046"/>
      <c r="AS28" s="1046"/>
      <c r="AT28" s="1046"/>
      <c r="AU28" s="1046"/>
      <c r="AV28" s="1046"/>
      <c r="AW28" s="1046"/>
      <c r="AX28" s="1046"/>
      <c r="AY28" s="1046"/>
      <c r="AZ28" s="1046"/>
      <c r="BA28" s="1046"/>
    </row>
    <row r="29" spans="1:53" s="1014" customFormat="1" ht="18" customHeight="1">
      <c r="A29" s="1021" t="str">
        <f>IF('1'!$A$1=1,B29,C29)</f>
        <v>Австрія</v>
      </c>
      <c r="B29" s="1025" t="s">
        <v>541</v>
      </c>
      <c r="C29" s="1074" t="s">
        <v>227</v>
      </c>
      <c r="D29" s="463">
        <v>5.5416831707508978</v>
      </c>
      <c r="E29" s="463">
        <v>3.4273466385271441</v>
      </c>
      <c r="F29" s="463">
        <v>4.107069494298548</v>
      </c>
      <c r="G29" s="463">
        <v>3.700680409052068</v>
      </c>
      <c r="H29" s="463">
        <v>3.4665688166245774</v>
      </c>
      <c r="I29" s="463">
        <v>4.3681031271319917</v>
      </c>
      <c r="J29" s="463">
        <v>5.0794986067575003</v>
      </c>
      <c r="K29" s="463">
        <v>9.6135135116621093</v>
      </c>
      <c r="L29" s="463">
        <v>12.627565401669624</v>
      </c>
      <c r="M29" s="463">
        <v>17.525371871618681</v>
      </c>
      <c r="N29" s="463">
        <v>25.466460101006302</v>
      </c>
      <c r="O29" s="463">
        <v>30.174495086491412</v>
      </c>
      <c r="P29" s="463">
        <v>35.354937200874168</v>
      </c>
      <c r="Q29" s="1259">
        <v>41.680136972433814</v>
      </c>
      <c r="R29" s="1257"/>
      <c r="AI29" s="1046"/>
      <c r="AJ29" s="1046"/>
      <c r="AK29" s="1046"/>
      <c r="AL29" s="1046"/>
      <c r="AM29" s="1046"/>
      <c r="AN29" s="1046"/>
      <c r="AO29" s="1046"/>
      <c r="AP29" s="1046"/>
      <c r="AQ29" s="1046"/>
      <c r="AR29" s="1046"/>
      <c r="AS29" s="1046"/>
      <c r="AT29" s="1046"/>
      <c r="AU29" s="1046"/>
      <c r="AV29" s="1046"/>
      <c r="AW29" s="1046"/>
      <c r="AX29" s="1046"/>
      <c r="AY29" s="1046"/>
      <c r="AZ29" s="1046"/>
      <c r="BA29" s="1046"/>
    </row>
    <row r="30" spans="1:53" s="1014" customFormat="1" ht="17.399999999999999" customHeight="1">
      <c r="A30" s="1023" t="str">
        <f>IF('1'!$A$1=1,B30,C30)</f>
        <v>Гонконг</v>
      </c>
      <c r="B30" s="1025" t="s">
        <v>565</v>
      </c>
      <c r="C30" s="1074" t="s">
        <v>509</v>
      </c>
      <c r="D30" s="463">
        <v>2.6482239392655256</v>
      </c>
      <c r="E30" s="463">
        <v>3.4409959174406719</v>
      </c>
      <c r="F30" s="463">
        <v>3.705757095809374</v>
      </c>
      <c r="G30" s="463">
        <v>7.3566081785262627</v>
      </c>
      <c r="H30" s="463">
        <v>10.046692226708457</v>
      </c>
      <c r="I30" s="463">
        <v>12.231193979954524</v>
      </c>
      <c r="J30" s="463">
        <v>18.060240181519049</v>
      </c>
      <c r="K30" s="463">
        <v>28.909822018013479</v>
      </c>
      <c r="L30" s="463">
        <v>35.911621601745082</v>
      </c>
      <c r="M30" s="463">
        <v>51.326644860510505</v>
      </c>
      <c r="N30" s="463">
        <v>77.305941434237042</v>
      </c>
      <c r="O30" s="463">
        <v>60.424371448951199</v>
      </c>
      <c r="P30" s="463">
        <v>43.073884903271264</v>
      </c>
      <c r="Q30" s="1259">
        <v>40.829365085985103</v>
      </c>
      <c r="R30" s="1257"/>
      <c r="AI30" s="1046"/>
      <c r="AJ30" s="1046"/>
      <c r="AK30" s="1046"/>
      <c r="AL30" s="1046"/>
      <c r="AM30" s="1046"/>
      <c r="AN30" s="1046"/>
      <c r="AO30" s="1046"/>
      <c r="AP30" s="1046"/>
      <c r="AQ30" s="1046"/>
      <c r="AR30" s="1046"/>
      <c r="AS30" s="1046"/>
      <c r="AT30" s="1046"/>
      <c r="AU30" s="1046"/>
      <c r="AV30" s="1046"/>
      <c r="AW30" s="1046"/>
      <c r="AX30" s="1046"/>
      <c r="AY30" s="1046"/>
      <c r="AZ30" s="1046"/>
      <c r="BA30" s="1046"/>
    </row>
    <row r="31" spans="1:53" s="1014" customFormat="1" ht="18" customHeight="1">
      <c r="A31" s="1021" t="str">
        <f>IF('1'!$A$1=1,B31,C31)</f>
        <v>Болгарія</v>
      </c>
      <c r="B31" s="1025" t="s">
        <v>551</v>
      </c>
      <c r="C31" s="1074" t="s">
        <v>225</v>
      </c>
      <c r="D31" s="463">
        <v>0.87555285980765107</v>
      </c>
      <c r="E31" s="463">
        <v>1.0622370466571918</v>
      </c>
      <c r="F31" s="463">
        <v>2.4139072880875672</v>
      </c>
      <c r="G31" s="463">
        <v>1.4122177246387135</v>
      </c>
      <c r="H31" s="463">
        <v>1.8700342733638473</v>
      </c>
      <c r="I31" s="463">
        <v>1.81083550773277</v>
      </c>
      <c r="J31" s="463">
        <v>3.8236623536198171</v>
      </c>
      <c r="K31" s="463">
        <v>9.1775925180054081</v>
      </c>
      <c r="L31" s="463">
        <v>21.218498229544302</v>
      </c>
      <c r="M31" s="463">
        <v>22.23793805575054</v>
      </c>
      <c r="N31" s="463">
        <v>34.817915374707212</v>
      </c>
      <c r="O31" s="463">
        <v>30.346473675555622</v>
      </c>
      <c r="P31" s="463">
        <v>32.097511732097686</v>
      </c>
      <c r="Q31" s="1259">
        <v>40.18475183587762</v>
      </c>
      <c r="R31" s="1257"/>
      <c r="AI31" s="1046"/>
      <c r="AJ31" s="1046"/>
      <c r="AK31" s="1046"/>
      <c r="AL31" s="1046"/>
      <c r="AM31" s="1046"/>
      <c r="AN31" s="1046"/>
      <c r="AO31" s="1046"/>
      <c r="AP31" s="1046"/>
      <c r="AQ31" s="1046"/>
      <c r="AR31" s="1046"/>
      <c r="AS31" s="1046"/>
      <c r="AT31" s="1046"/>
      <c r="AU31" s="1046"/>
      <c r="AV31" s="1046"/>
      <c r="AW31" s="1046"/>
      <c r="AX31" s="1046"/>
      <c r="AY31" s="1046"/>
      <c r="AZ31" s="1046"/>
      <c r="BA31" s="1046"/>
    </row>
    <row r="32" spans="1:53" s="1014" customFormat="1" ht="18" customHeight="1">
      <c r="A32" s="1021" t="str">
        <f>IF('1'!$A$1=1,B32,C32)</f>
        <v>Норвегія</v>
      </c>
      <c r="B32" s="1025" t="s">
        <v>563</v>
      </c>
      <c r="C32" s="1074" t="s">
        <v>224</v>
      </c>
      <c r="D32" s="463">
        <v>19.532823343622027</v>
      </c>
      <c r="E32" s="463">
        <v>19.117926153610231</v>
      </c>
      <c r="F32" s="463">
        <v>20.121716464822232</v>
      </c>
      <c r="G32" s="463">
        <v>21.420281566130569</v>
      </c>
      <c r="H32" s="463">
        <v>19.834350849441261</v>
      </c>
      <c r="I32" s="463">
        <v>20.02410840046953</v>
      </c>
      <c r="J32" s="463">
        <v>29.43728680380087</v>
      </c>
      <c r="K32" s="463">
        <v>37.289352122796728</v>
      </c>
      <c r="L32" s="463">
        <v>45.029751071928722</v>
      </c>
      <c r="M32" s="463">
        <v>38.348479557827034</v>
      </c>
      <c r="N32" s="463">
        <v>54.893407640257351</v>
      </c>
      <c r="O32" s="463">
        <v>50.138146987188556</v>
      </c>
      <c r="P32" s="463">
        <v>46.067429354806109</v>
      </c>
      <c r="Q32" s="1259">
        <v>38.369390575041493</v>
      </c>
      <c r="R32" s="1257"/>
      <c r="AI32" s="1046"/>
      <c r="AJ32" s="1046"/>
      <c r="AK32" s="1046"/>
      <c r="AL32" s="1046"/>
      <c r="AM32" s="1046"/>
      <c r="AN32" s="1046"/>
      <c r="AO32" s="1046"/>
      <c r="AP32" s="1046"/>
      <c r="AQ32" s="1046"/>
      <c r="AR32" s="1046"/>
      <c r="AS32" s="1046"/>
      <c r="AT32" s="1046"/>
      <c r="AU32" s="1046"/>
      <c r="AV32" s="1046"/>
      <c r="AW32" s="1046"/>
      <c r="AX32" s="1046"/>
      <c r="AY32" s="1046"/>
      <c r="AZ32" s="1046"/>
      <c r="BA32" s="1046"/>
    </row>
    <row r="33" spans="1:53" s="1014" customFormat="1" ht="18" customHeight="1">
      <c r="A33" s="1021" t="str">
        <f>IF('1'!$A$1=1,B33,C33)</f>
        <v>Республіка Корея</v>
      </c>
      <c r="B33" s="1025" t="s">
        <v>332</v>
      </c>
      <c r="C33" s="1074" t="s">
        <v>333</v>
      </c>
      <c r="D33" s="463">
        <v>3.8623000000000005E-2</v>
      </c>
      <c r="E33" s="463">
        <v>7.9445899999999998</v>
      </c>
      <c r="F33" s="463">
        <v>24.336188999999997</v>
      </c>
      <c r="G33" s="463">
        <v>48.807624461771368</v>
      </c>
      <c r="H33" s="463">
        <v>41.511516292221948</v>
      </c>
      <c r="I33" s="463">
        <v>30.444162141215738</v>
      </c>
      <c r="J33" s="463">
        <v>30.126151148086016</v>
      </c>
      <c r="K33" s="463">
        <v>33.4153707723857</v>
      </c>
      <c r="L33" s="463">
        <v>37.92376294302516</v>
      </c>
      <c r="M33" s="463">
        <v>34.405288554601086</v>
      </c>
      <c r="N33" s="463">
        <v>36.601121289934014</v>
      </c>
      <c r="O33" s="463">
        <v>34.456305914105968</v>
      </c>
      <c r="P33" s="463">
        <v>35.650656400077104</v>
      </c>
      <c r="Q33" s="1259">
        <v>35.876252420097344</v>
      </c>
      <c r="R33" s="1257"/>
      <c r="AI33" s="1046"/>
      <c r="AJ33" s="1046"/>
      <c r="AK33" s="1046"/>
      <c r="AL33" s="1046"/>
      <c r="AM33" s="1046"/>
      <c r="AN33" s="1046"/>
      <c r="AO33" s="1046"/>
      <c r="AP33" s="1046"/>
      <c r="AQ33" s="1046"/>
      <c r="AR33" s="1046"/>
      <c r="AS33" s="1046"/>
      <c r="AT33" s="1046"/>
      <c r="AU33" s="1046"/>
      <c r="AV33" s="1046"/>
      <c r="AW33" s="1046"/>
      <c r="AX33" s="1046"/>
      <c r="AY33" s="1046"/>
      <c r="AZ33" s="1046"/>
      <c r="BA33" s="1046"/>
    </row>
    <row r="34" spans="1:53" s="1014" customFormat="1" ht="18" customHeight="1">
      <c r="A34" s="1021" t="str">
        <f>IF('1'!$A$1=1,B34,C34)</f>
        <v>Чехія</v>
      </c>
      <c r="B34" s="1025" t="s">
        <v>540</v>
      </c>
      <c r="C34" s="1074" t="s">
        <v>220</v>
      </c>
      <c r="D34" s="463">
        <v>5.4845261381317263</v>
      </c>
      <c r="E34" s="463">
        <v>6.5584937436340844</v>
      </c>
      <c r="F34" s="463">
        <v>8.5546364334410185</v>
      </c>
      <c r="G34" s="463">
        <v>5.1286908880996434</v>
      </c>
      <c r="H34" s="463">
        <v>3.0348208195362769</v>
      </c>
      <c r="I34" s="463">
        <v>3.4759806244127831</v>
      </c>
      <c r="J34" s="463">
        <v>8.602383388347711</v>
      </c>
      <c r="K34" s="463">
        <v>22.530885737705965</v>
      </c>
      <c r="L34" s="463">
        <v>35.610164588193925</v>
      </c>
      <c r="M34" s="463">
        <v>36.123084253477053</v>
      </c>
      <c r="N34" s="463">
        <v>41.8390480397414</v>
      </c>
      <c r="O34" s="463">
        <v>32.336322066856937</v>
      </c>
      <c r="P34" s="463">
        <v>33.66431653506551</v>
      </c>
      <c r="Q34" s="1259">
        <v>34.52476382456927</v>
      </c>
      <c r="R34" s="1257"/>
      <c r="AI34" s="1046"/>
      <c r="AJ34" s="1046"/>
      <c r="AK34" s="1046"/>
      <c r="AL34" s="1046"/>
      <c r="AM34" s="1046"/>
      <c r="AN34" s="1046"/>
      <c r="AO34" s="1046"/>
      <c r="AP34" s="1046"/>
      <c r="AQ34" s="1046"/>
      <c r="AR34" s="1046"/>
      <c r="AS34" s="1046"/>
      <c r="AT34" s="1046"/>
      <c r="AU34" s="1046"/>
      <c r="AV34" s="1046"/>
      <c r="AW34" s="1046"/>
      <c r="AX34" s="1046"/>
      <c r="AY34" s="1046"/>
      <c r="AZ34" s="1046"/>
      <c r="BA34" s="1046"/>
    </row>
    <row r="35" spans="1:53" s="1014" customFormat="1" ht="18" customHeight="1">
      <c r="A35" s="1021" t="str">
        <f>IF('1'!$A$1=1,B35,C35)</f>
        <v>Сінгапур</v>
      </c>
      <c r="B35" s="1025" t="s">
        <v>568</v>
      </c>
      <c r="C35" s="1074" t="s">
        <v>510</v>
      </c>
      <c r="D35" s="463">
        <v>0.23354609041818702</v>
      </c>
      <c r="E35" s="463">
        <v>0.27008399999999999</v>
      </c>
      <c r="F35" s="463">
        <v>0.83457936450028147</v>
      </c>
      <c r="G35" s="463">
        <v>1.9246090462500018</v>
      </c>
      <c r="H35" s="463">
        <v>2.9474998138706283</v>
      </c>
      <c r="I35" s="463">
        <v>3.5754972621431991</v>
      </c>
      <c r="J35" s="463">
        <v>10.17479673338379</v>
      </c>
      <c r="K35" s="463">
        <v>17.560010409747299</v>
      </c>
      <c r="L35" s="463">
        <v>30.108230808528727</v>
      </c>
      <c r="M35" s="463">
        <v>39.62968420527865</v>
      </c>
      <c r="N35" s="463">
        <v>67.992292968862202</v>
      </c>
      <c r="O35" s="463">
        <v>55.301603402839959</v>
      </c>
      <c r="P35" s="463">
        <v>38.081642013470741</v>
      </c>
      <c r="Q35" s="1259">
        <v>35.326827390500227</v>
      </c>
      <c r="R35" s="1257"/>
      <c r="AI35" s="1046"/>
      <c r="AJ35" s="1046"/>
      <c r="AK35" s="1046"/>
      <c r="AL35" s="1046"/>
      <c r="AM35" s="1046"/>
      <c r="AN35" s="1046"/>
      <c r="AO35" s="1046"/>
      <c r="AP35" s="1046"/>
      <c r="AQ35" s="1046"/>
      <c r="AR35" s="1046"/>
      <c r="AS35" s="1046"/>
      <c r="AT35" s="1046"/>
      <c r="AU35" s="1046"/>
      <c r="AV35" s="1046"/>
      <c r="AW35" s="1046"/>
      <c r="AX35" s="1046"/>
      <c r="AY35" s="1046"/>
      <c r="AZ35" s="1046"/>
      <c r="BA35" s="1046"/>
    </row>
    <row r="36" spans="1:53" s="1014" customFormat="1" ht="18" customHeight="1">
      <c r="A36" s="1021" t="str">
        <f>IF('1'!$A$1=1,B36,C36)</f>
        <v>Гібралтар</v>
      </c>
      <c r="B36" s="1025" t="s">
        <v>453</v>
      </c>
      <c r="C36" s="1074" t="s">
        <v>515</v>
      </c>
      <c r="D36" s="463">
        <v>0.35439172754802206</v>
      </c>
      <c r="E36" s="463">
        <v>5.4078741242434276</v>
      </c>
      <c r="F36" s="463">
        <v>16.595624576672108</v>
      </c>
      <c r="G36" s="463">
        <v>16.227013563684185</v>
      </c>
      <c r="H36" s="463">
        <v>13.556836100764198</v>
      </c>
      <c r="I36" s="463">
        <v>9.1521132853852372</v>
      </c>
      <c r="J36" s="463">
        <v>9.8443455204867512</v>
      </c>
      <c r="K36" s="463">
        <v>12.469945915647031</v>
      </c>
      <c r="L36" s="463">
        <v>5.3311535674936454</v>
      </c>
      <c r="M36" s="463">
        <v>4.101783149367602</v>
      </c>
      <c r="N36" s="463">
        <v>6.7981126046039826</v>
      </c>
      <c r="O36" s="463">
        <v>9.85333410086435</v>
      </c>
      <c r="P36" s="463">
        <v>9.9940660693429564</v>
      </c>
      <c r="Q36" s="1259">
        <v>25.50978338811958</v>
      </c>
      <c r="R36" s="1257"/>
      <c r="AI36" s="1046"/>
      <c r="AJ36" s="1046"/>
      <c r="AK36" s="1046"/>
      <c r="AL36" s="1046"/>
      <c r="AM36" s="1046"/>
      <c r="AN36" s="1046"/>
      <c r="AO36" s="1046"/>
      <c r="AP36" s="1046"/>
      <c r="AQ36" s="1046"/>
      <c r="AR36" s="1046"/>
      <c r="AS36" s="1046"/>
      <c r="AT36" s="1046"/>
      <c r="AU36" s="1046"/>
      <c r="AV36" s="1046"/>
      <c r="AW36" s="1046"/>
      <c r="AX36" s="1046"/>
      <c r="AY36" s="1046"/>
      <c r="AZ36" s="1046"/>
      <c r="BA36" s="1046"/>
    </row>
    <row r="37" spans="1:53" s="1014" customFormat="1" ht="18" customHeight="1">
      <c r="A37" s="1021" t="str">
        <f>IF('1'!$A$1=1,B37,C37)</f>
        <v>Острів Мен</v>
      </c>
      <c r="B37" s="1025" t="s">
        <v>451</v>
      </c>
      <c r="C37" s="1074" t="s">
        <v>512</v>
      </c>
      <c r="D37" s="463">
        <v>3.0094627180363709E-2</v>
      </c>
      <c r="E37" s="463">
        <v>0.61659163310751497</v>
      </c>
      <c r="F37" s="463">
        <v>1.2703237350289724</v>
      </c>
      <c r="G37" s="463">
        <v>1.5281624181852114</v>
      </c>
      <c r="H37" s="463">
        <v>24.598366375870945</v>
      </c>
      <c r="I37" s="463">
        <v>26.095722999060449</v>
      </c>
      <c r="J37" s="463">
        <v>0.84985124926173972</v>
      </c>
      <c r="K37" s="463">
        <v>1.9530751912514157</v>
      </c>
      <c r="L37" s="463">
        <v>13.039559453969847</v>
      </c>
      <c r="M37" s="463">
        <v>47.040572894847898</v>
      </c>
      <c r="N37" s="463">
        <v>25.75217153590436</v>
      </c>
      <c r="O37" s="463">
        <v>22.877702005233441</v>
      </c>
      <c r="P37" s="463">
        <v>20.81785358394821</v>
      </c>
      <c r="Q37" s="1259">
        <v>25.147288607402352</v>
      </c>
      <c r="R37" s="1257"/>
      <c r="AI37" s="1046"/>
      <c r="AJ37" s="1046"/>
      <c r="AK37" s="1046"/>
      <c r="AL37" s="1046"/>
      <c r="AM37" s="1046"/>
      <c r="AN37" s="1046"/>
      <c r="AO37" s="1046"/>
      <c r="AP37" s="1046"/>
      <c r="AQ37" s="1046"/>
      <c r="AR37" s="1046"/>
      <c r="AS37" s="1046"/>
      <c r="AT37" s="1046"/>
      <c r="AU37" s="1046"/>
      <c r="AV37" s="1046"/>
      <c r="AW37" s="1046"/>
      <c r="AX37" s="1046"/>
      <c r="AY37" s="1046"/>
      <c r="AZ37" s="1046"/>
      <c r="BA37" s="1046"/>
    </row>
    <row r="38" spans="1:53" s="1014" customFormat="1" ht="18" customHeight="1">
      <c r="A38" s="1021" t="str">
        <f>IF('1'!$A$1=1,B38,C38)</f>
        <v>Іспанія</v>
      </c>
      <c r="B38" s="1025" t="s">
        <v>538</v>
      </c>
      <c r="C38" s="1074" t="s">
        <v>214</v>
      </c>
      <c r="D38" s="463">
        <v>3.6665227334635118</v>
      </c>
      <c r="E38" s="463">
        <v>5.7187683927092579</v>
      </c>
      <c r="F38" s="463">
        <v>9.7334973963906695</v>
      </c>
      <c r="G38" s="463">
        <v>3.3231183398461717</v>
      </c>
      <c r="H38" s="463">
        <v>5.2970083375650514</v>
      </c>
      <c r="I38" s="463">
        <v>7.5795093254833281</v>
      </c>
      <c r="J38" s="463">
        <v>14.760862268981537</v>
      </c>
      <c r="K38" s="463">
        <v>14.432295073866394</v>
      </c>
      <c r="L38" s="463">
        <v>13.656244570726919</v>
      </c>
      <c r="M38" s="463">
        <v>13.273350743907923</v>
      </c>
      <c r="N38" s="463">
        <v>15.249008082824878</v>
      </c>
      <c r="O38" s="463">
        <v>20.319963348071141</v>
      </c>
      <c r="P38" s="463">
        <v>18.801553300376757</v>
      </c>
      <c r="Q38" s="1259">
        <v>23.014812948934399</v>
      </c>
      <c r="R38" s="1257"/>
      <c r="AI38" s="1046"/>
      <c r="AJ38" s="1046"/>
      <c r="AK38" s="1046"/>
      <c r="AL38" s="1046"/>
      <c r="AM38" s="1046"/>
      <c r="AN38" s="1046"/>
      <c r="AO38" s="1046"/>
      <c r="AP38" s="1046"/>
      <c r="AQ38" s="1046"/>
      <c r="AR38" s="1046"/>
      <c r="AS38" s="1046"/>
      <c r="AT38" s="1046"/>
      <c r="AU38" s="1046"/>
      <c r="AV38" s="1046"/>
      <c r="AW38" s="1046"/>
      <c r="AX38" s="1046"/>
      <c r="AY38" s="1046"/>
      <c r="AZ38" s="1046"/>
      <c r="BA38" s="1046"/>
    </row>
    <row r="39" spans="1:53" s="1014" customFormat="1" ht="18" customHeight="1">
      <c r="A39" s="1021" t="str">
        <f>IF('1'!$A$1=1,B39,C39)</f>
        <v>Словаччина</v>
      </c>
      <c r="B39" s="1025" t="s">
        <v>539</v>
      </c>
      <c r="C39" s="1074" t="s">
        <v>219</v>
      </c>
      <c r="D39" s="463">
        <v>0.31882509156239736</v>
      </c>
      <c r="E39" s="463">
        <v>0.77467715576342133</v>
      </c>
      <c r="F39" s="463">
        <v>0.99555716529690219</v>
      </c>
      <c r="G39" s="463">
        <v>0.77695624096353155</v>
      </c>
      <c r="H39" s="463">
        <v>2.5167274437114542</v>
      </c>
      <c r="I39" s="463">
        <v>5.1587675253784067</v>
      </c>
      <c r="J39" s="463">
        <v>3.8491840153617436</v>
      </c>
      <c r="K39" s="463">
        <v>5.1346042485260117</v>
      </c>
      <c r="L39" s="463">
        <v>7.180088557875167</v>
      </c>
      <c r="M39" s="463">
        <v>9.7466131638364804</v>
      </c>
      <c r="N39" s="463">
        <v>16.883039893447755</v>
      </c>
      <c r="O39" s="463">
        <v>15.333825858517251</v>
      </c>
      <c r="P39" s="463">
        <v>21.33129747712379</v>
      </c>
      <c r="Q39" s="1259">
        <v>21.4079100468504</v>
      </c>
      <c r="R39" s="1257"/>
      <c r="AI39" s="1046"/>
      <c r="AJ39" s="1046"/>
      <c r="AK39" s="1046"/>
      <c r="AL39" s="1046"/>
      <c r="AM39" s="1046"/>
      <c r="AN39" s="1046"/>
      <c r="AO39" s="1046"/>
      <c r="AP39" s="1046"/>
      <c r="AQ39" s="1046"/>
      <c r="AR39" s="1046"/>
      <c r="AS39" s="1046"/>
      <c r="AT39" s="1046"/>
      <c r="AU39" s="1046"/>
      <c r="AV39" s="1046"/>
      <c r="AW39" s="1046"/>
      <c r="AX39" s="1046"/>
      <c r="AY39" s="1046"/>
      <c r="AZ39" s="1046"/>
      <c r="BA39" s="1046"/>
    </row>
    <row r="40" spans="1:53" s="1014" customFormat="1" ht="18" customHeight="1">
      <c r="A40" s="1021" t="str">
        <f>IF('1'!$A$1=1,B40,C40)</f>
        <v>Австралія</v>
      </c>
      <c r="B40" s="1025" t="s">
        <v>452</v>
      </c>
      <c r="C40" s="1074" t="s">
        <v>513</v>
      </c>
      <c r="D40" s="463">
        <v>1.7568678730725946</v>
      </c>
      <c r="E40" s="463">
        <v>2.6393092431001541</v>
      </c>
      <c r="F40" s="463">
        <v>3.4041487769056804</v>
      </c>
      <c r="G40" s="463">
        <v>3.3328555428835371</v>
      </c>
      <c r="H40" s="463">
        <v>3.3486684213563453</v>
      </c>
      <c r="I40" s="463">
        <v>3.9782178900313534</v>
      </c>
      <c r="J40" s="463">
        <v>5.7639588742178685</v>
      </c>
      <c r="K40" s="463">
        <v>10.256042458513591</v>
      </c>
      <c r="L40" s="463">
        <v>13.66301880506238</v>
      </c>
      <c r="M40" s="463">
        <v>13.588764127665954</v>
      </c>
      <c r="N40" s="463">
        <v>19.459553828177363</v>
      </c>
      <c r="O40" s="463">
        <v>18.178561192480259</v>
      </c>
      <c r="P40" s="463">
        <v>14.017584810313251</v>
      </c>
      <c r="Q40" s="1259">
        <v>17.568833635881017</v>
      </c>
      <c r="R40" s="1257"/>
      <c r="AI40" s="1046"/>
      <c r="AJ40" s="1046"/>
      <c r="AK40" s="1046"/>
      <c r="AL40" s="1046"/>
      <c r="AM40" s="1046"/>
      <c r="AN40" s="1046"/>
      <c r="AO40" s="1046"/>
      <c r="AP40" s="1046"/>
      <c r="AQ40" s="1046"/>
      <c r="AR40" s="1046"/>
      <c r="AS40" s="1046"/>
      <c r="AT40" s="1046"/>
      <c r="AU40" s="1046"/>
      <c r="AV40" s="1046"/>
      <c r="AW40" s="1046"/>
      <c r="AX40" s="1046"/>
      <c r="AY40" s="1046"/>
      <c r="AZ40" s="1046"/>
      <c r="BA40" s="1046"/>
    </row>
    <row r="41" spans="1:53" s="1014" customFormat="1" ht="18" customHeight="1">
      <c r="A41" s="1021" t="str">
        <f>IF('1'!$A$1=1,B41,C41)</f>
        <v>Угорщина</v>
      </c>
      <c r="B41" s="1025" t="s">
        <v>40</v>
      </c>
      <c r="C41" s="1074" t="s">
        <v>213</v>
      </c>
      <c r="D41" s="463">
        <v>1.7686788886042788</v>
      </c>
      <c r="E41" s="463">
        <v>2.2900337377091207</v>
      </c>
      <c r="F41" s="463">
        <v>3.3735241589737459</v>
      </c>
      <c r="G41" s="463">
        <v>2.884993265824527</v>
      </c>
      <c r="H41" s="463">
        <v>2.2443963459309613</v>
      </c>
      <c r="I41" s="463">
        <v>3.551185037898366</v>
      </c>
      <c r="J41" s="463">
        <v>4.7425406925835087</v>
      </c>
      <c r="K41" s="463">
        <v>6.7817600266839664</v>
      </c>
      <c r="L41" s="463">
        <v>12.062209763590598</v>
      </c>
      <c r="M41" s="463">
        <v>21.217706000290711</v>
      </c>
      <c r="N41" s="463">
        <v>24.523054417453395</v>
      </c>
      <c r="O41" s="463">
        <v>22.548388344049457</v>
      </c>
      <c r="P41" s="463">
        <v>20.92576777942622</v>
      </c>
      <c r="Q41" s="1259">
        <v>16.874396598997919</v>
      </c>
      <c r="R41" s="1257"/>
      <c r="AI41" s="1046"/>
      <c r="AJ41" s="1046"/>
      <c r="AK41" s="1046"/>
      <c r="AL41" s="1046"/>
      <c r="AM41" s="1046"/>
      <c r="AN41" s="1046"/>
      <c r="AO41" s="1046"/>
      <c r="AP41" s="1046"/>
      <c r="AQ41" s="1046"/>
      <c r="AR41" s="1046"/>
      <c r="AS41" s="1046"/>
      <c r="AT41" s="1046"/>
      <c r="AU41" s="1046"/>
      <c r="AV41" s="1046"/>
      <c r="AW41" s="1046"/>
      <c r="AX41" s="1046"/>
      <c r="AY41" s="1046"/>
      <c r="AZ41" s="1046"/>
      <c r="BA41" s="1046"/>
    </row>
    <row r="42" spans="1:53" s="1014" customFormat="1" ht="18" customHeight="1">
      <c r="A42" s="1021" t="str">
        <f>IF('1'!$A$1=1,B42,C42)</f>
        <v>Фінляндія</v>
      </c>
      <c r="B42" s="1025" t="s">
        <v>564</v>
      </c>
      <c r="C42" s="1074" t="s">
        <v>237</v>
      </c>
      <c r="D42" s="463">
        <v>0.49539488226593881</v>
      </c>
      <c r="E42" s="463">
        <v>0.687296450045638</v>
      </c>
      <c r="F42" s="463">
        <v>0.82143448874900171</v>
      </c>
      <c r="G42" s="463">
        <v>0.88068626021958107</v>
      </c>
      <c r="H42" s="463">
        <v>1.2434252488114952</v>
      </c>
      <c r="I42" s="463">
        <v>2.2126105976185473</v>
      </c>
      <c r="J42" s="463">
        <v>3.6866234088816761</v>
      </c>
      <c r="K42" s="463">
        <v>4.4727870033165029</v>
      </c>
      <c r="L42" s="463">
        <v>5.7056419599042592</v>
      </c>
      <c r="M42" s="463">
        <v>10.415280964497001</v>
      </c>
      <c r="N42" s="463">
        <v>17.137192784028002</v>
      </c>
      <c r="O42" s="463">
        <v>18.767826482357449</v>
      </c>
      <c r="P42" s="463">
        <v>18.851728679816112</v>
      </c>
      <c r="Q42" s="1259">
        <v>15.792196985304066</v>
      </c>
      <c r="R42" s="1257"/>
      <c r="AI42" s="1046"/>
      <c r="AJ42" s="1046"/>
      <c r="AK42" s="1046"/>
      <c r="AL42" s="1046"/>
      <c r="AM42" s="1046"/>
      <c r="AN42" s="1046"/>
      <c r="AO42" s="1046"/>
      <c r="AP42" s="1046"/>
      <c r="AQ42" s="1046"/>
      <c r="AR42" s="1046"/>
      <c r="AS42" s="1046"/>
      <c r="AT42" s="1046"/>
      <c r="AU42" s="1046"/>
      <c r="AV42" s="1046"/>
      <c r="AW42" s="1046"/>
      <c r="AX42" s="1046"/>
      <c r="AY42" s="1046"/>
      <c r="AZ42" s="1046"/>
      <c r="BA42" s="1046"/>
    </row>
    <row r="43" spans="1:53" s="1014" customFormat="1" ht="18" customHeight="1">
      <c r="A43" s="1021" t="str">
        <f>IF('1'!$A$1=1,B43,C43)</f>
        <v>Італія</v>
      </c>
      <c r="B43" s="1025" t="s">
        <v>537</v>
      </c>
      <c r="C43" s="1074" t="s">
        <v>234</v>
      </c>
      <c r="D43" s="463">
        <v>2.1570403350044818</v>
      </c>
      <c r="E43" s="463">
        <v>3.095281387304881</v>
      </c>
      <c r="F43" s="463">
        <v>8.3278845727029349</v>
      </c>
      <c r="G43" s="463">
        <v>4.1765209441240216</v>
      </c>
      <c r="H43" s="463">
        <v>3.8681476699094319</v>
      </c>
      <c r="I43" s="463">
        <v>4.1612521143719023</v>
      </c>
      <c r="J43" s="463">
        <v>5.0066721879688911</v>
      </c>
      <c r="K43" s="463">
        <v>9.2451975353046816</v>
      </c>
      <c r="L43" s="463">
        <v>12.50361544002047</v>
      </c>
      <c r="M43" s="463">
        <v>12.74097739343429</v>
      </c>
      <c r="N43" s="463">
        <v>17.9756250721267</v>
      </c>
      <c r="O43" s="463">
        <v>21.33565709060051</v>
      </c>
      <c r="P43" s="463">
        <v>18.76105095942669</v>
      </c>
      <c r="Q43" s="1259">
        <v>15.189633339566241</v>
      </c>
      <c r="R43" s="1257"/>
      <c r="AI43" s="1046"/>
      <c r="AJ43" s="1046"/>
      <c r="AK43" s="1046"/>
      <c r="AL43" s="1046"/>
      <c r="AM43" s="1046"/>
      <c r="AN43" s="1046"/>
      <c r="AO43" s="1046"/>
      <c r="AP43" s="1046"/>
      <c r="AQ43" s="1046"/>
      <c r="AR43" s="1046"/>
      <c r="AS43" s="1046"/>
      <c r="AT43" s="1046"/>
      <c r="AU43" s="1046"/>
      <c r="AV43" s="1046"/>
      <c r="AW43" s="1046"/>
      <c r="AX43" s="1046"/>
      <c r="AY43" s="1046"/>
      <c r="AZ43" s="1046"/>
      <c r="BA43" s="1046"/>
    </row>
    <row r="44" spans="1:53" s="1014" customFormat="1" ht="18" customHeight="1">
      <c r="A44" s="1021" t="str">
        <f>IF('1'!$A$1=1,B44,C44)</f>
        <v>Казахстан</v>
      </c>
      <c r="B44" s="1025" t="s">
        <v>545</v>
      </c>
      <c r="C44" s="1074" t="s">
        <v>217</v>
      </c>
      <c r="D44" s="463">
        <v>2.4326187872346829</v>
      </c>
      <c r="E44" s="463">
        <v>3.0200629608387874</v>
      </c>
      <c r="F44" s="463">
        <v>3.930747000251436</v>
      </c>
      <c r="G44" s="463">
        <v>3.999427434989804</v>
      </c>
      <c r="H44" s="463">
        <v>3.6516162335105649</v>
      </c>
      <c r="I44" s="463">
        <v>3.6167977956646089</v>
      </c>
      <c r="J44" s="463">
        <v>5.084895284128371</v>
      </c>
      <c r="K44" s="463">
        <v>8.3110323434027862</v>
      </c>
      <c r="L44" s="463">
        <v>7.5277207353635038</v>
      </c>
      <c r="M44" s="463">
        <v>9.6158557551232189</v>
      </c>
      <c r="N44" s="463">
        <v>12.747932629604193</v>
      </c>
      <c r="O44" s="463">
        <v>14.007913934560246</v>
      </c>
      <c r="P44" s="463">
        <v>13.418189101071846</v>
      </c>
      <c r="Q44" s="1259">
        <v>12.679570407913708</v>
      </c>
      <c r="R44" s="1257"/>
      <c r="AI44" s="1046"/>
      <c r="AJ44" s="1046"/>
      <c r="AK44" s="1046"/>
      <c r="AL44" s="1046"/>
      <c r="AM44" s="1046"/>
      <c r="AN44" s="1046"/>
      <c r="AO44" s="1046"/>
      <c r="AP44" s="1046"/>
      <c r="AQ44" s="1046"/>
      <c r="AR44" s="1046"/>
      <c r="AS44" s="1046"/>
      <c r="AT44" s="1046"/>
      <c r="AU44" s="1046"/>
      <c r="AV44" s="1046"/>
      <c r="AW44" s="1046"/>
      <c r="AX44" s="1046"/>
      <c r="AY44" s="1046"/>
      <c r="AZ44" s="1046"/>
      <c r="BA44" s="1046"/>
    </row>
    <row r="45" spans="1:53" s="1014" customFormat="1" ht="18" customHeight="1">
      <c r="A45" s="1021" t="str">
        <f>IF('1'!$A$1=1,B45,C45)</f>
        <v>Люксембург</v>
      </c>
      <c r="B45" s="1025" t="s">
        <v>566</v>
      </c>
      <c r="C45" s="1074" t="s">
        <v>511</v>
      </c>
      <c r="D45" s="463">
        <v>2.3172384957464347</v>
      </c>
      <c r="E45" s="463">
        <v>3.5286578164981761</v>
      </c>
      <c r="F45" s="463">
        <v>5.0502413970773858</v>
      </c>
      <c r="G45" s="463">
        <v>5.9779090030950304</v>
      </c>
      <c r="H45" s="463">
        <v>6.1419848829268284</v>
      </c>
      <c r="I45" s="463">
        <v>9.1274104248410097</v>
      </c>
      <c r="J45" s="463">
        <v>13.942925829888939</v>
      </c>
      <c r="K45" s="463">
        <v>15.427077319668049</v>
      </c>
      <c r="L45" s="463">
        <v>18.778156405267069</v>
      </c>
      <c r="M45" s="463">
        <v>24.55904303788197</v>
      </c>
      <c r="N45" s="463">
        <v>34.704592868062129</v>
      </c>
      <c r="O45" s="463">
        <v>23.616649125041988</v>
      </c>
      <c r="P45" s="463">
        <v>11.008112782255912</v>
      </c>
      <c r="Q45" s="1259">
        <v>10.574480236983355</v>
      </c>
      <c r="R45" s="1257"/>
      <c r="AI45" s="1046"/>
      <c r="AJ45" s="1046"/>
      <c r="AK45" s="1046"/>
      <c r="AL45" s="1046"/>
      <c r="AM45" s="1046"/>
      <c r="AN45" s="1046"/>
      <c r="AO45" s="1046"/>
      <c r="AP45" s="1046"/>
      <c r="AQ45" s="1046"/>
      <c r="AR45" s="1046"/>
      <c r="AS45" s="1046"/>
      <c r="AT45" s="1046"/>
      <c r="AU45" s="1046"/>
      <c r="AV45" s="1046"/>
      <c r="AW45" s="1046"/>
      <c r="AX45" s="1046"/>
      <c r="AY45" s="1046"/>
      <c r="AZ45" s="1046"/>
      <c r="BA45" s="1046"/>
    </row>
    <row r="46" spans="1:53" s="1014" customFormat="1" ht="18" customHeight="1">
      <c r="A46" s="1021" t="str">
        <f>IF('1'!$A$1=1,B46,C46)</f>
        <v>Румунія</v>
      </c>
      <c r="B46" s="1025" t="s">
        <v>41</v>
      </c>
      <c r="C46" s="1074" t="s">
        <v>223</v>
      </c>
      <c r="D46" s="463">
        <v>4.8742197056065376E-2</v>
      </c>
      <c r="E46" s="463">
        <v>0.33466434130704381</v>
      </c>
      <c r="F46" s="463">
        <v>0.16827810782981478</v>
      </c>
      <c r="G46" s="463">
        <v>0.2491283944044545</v>
      </c>
      <c r="H46" s="463">
        <v>0.28427958819825722</v>
      </c>
      <c r="I46" s="463">
        <v>0.40458331801968817</v>
      </c>
      <c r="J46" s="463">
        <v>1.1958902797501259</v>
      </c>
      <c r="K46" s="463">
        <v>2.5905587399183769</v>
      </c>
      <c r="L46" s="463">
        <v>5.2438079433941862</v>
      </c>
      <c r="M46" s="463">
        <v>7.829397031082145</v>
      </c>
      <c r="N46" s="463">
        <v>8.8069937259210747</v>
      </c>
      <c r="O46" s="463">
        <v>9.6883730402686403</v>
      </c>
      <c r="P46" s="463">
        <v>12.171680784909734</v>
      </c>
      <c r="Q46" s="1259">
        <v>11.621926246338472</v>
      </c>
      <c r="R46" s="1257"/>
      <c r="AI46" s="1046"/>
      <c r="AJ46" s="1046"/>
      <c r="AK46" s="1046"/>
      <c r="AL46" s="1046"/>
      <c r="AM46" s="1046"/>
      <c r="AN46" s="1046"/>
      <c r="AO46" s="1046"/>
      <c r="AP46" s="1046"/>
      <c r="AQ46" s="1046"/>
      <c r="AR46" s="1046"/>
      <c r="AS46" s="1046"/>
      <c r="AT46" s="1046"/>
      <c r="AU46" s="1046"/>
      <c r="AV46" s="1046"/>
      <c r="AW46" s="1046"/>
      <c r="AX46" s="1046"/>
      <c r="AY46" s="1046"/>
      <c r="AZ46" s="1046"/>
      <c r="BA46" s="1046"/>
    </row>
    <row r="47" spans="1:53" s="1014" customFormat="1" ht="18" customHeight="1">
      <c r="A47" s="1021" t="str">
        <f>IF('1'!$A$1=1,B47,C47)</f>
        <v>Багамські острови</v>
      </c>
      <c r="B47" s="1025" t="s">
        <v>567</v>
      </c>
      <c r="C47" s="1074" t="s">
        <v>514</v>
      </c>
      <c r="D47" s="463">
        <v>3.4093999999999999E-2</v>
      </c>
      <c r="E47" s="463">
        <v>7.1777000000000007E-2</v>
      </c>
      <c r="F47" s="463">
        <v>1.4999999999999999E-2</v>
      </c>
      <c r="G47" s="463">
        <v>1.5804210000000001</v>
      </c>
      <c r="H47" s="463">
        <v>6.8780891078603421</v>
      </c>
      <c r="I47" s="463">
        <v>13.106655051987255</v>
      </c>
      <c r="J47" s="463">
        <v>11.679042369547155</v>
      </c>
      <c r="K47" s="463">
        <v>15.2773561</v>
      </c>
      <c r="L47" s="463">
        <v>17.998081516269597</v>
      </c>
      <c r="M47" s="463">
        <v>19.44766119970329</v>
      </c>
      <c r="N47" s="463">
        <v>14.02227775783112</v>
      </c>
      <c r="O47" s="463">
        <v>13.487246322970485</v>
      </c>
      <c r="P47" s="463">
        <v>13.38291658382958</v>
      </c>
      <c r="Q47" s="1259">
        <v>11.428512860551331</v>
      </c>
      <c r="R47" s="1257"/>
      <c r="AI47" s="1046"/>
      <c r="AJ47" s="1046"/>
      <c r="AK47" s="1046"/>
      <c r="AL47" s="1046"/>
      <c r="AM47" s="1046"/>
      <c r="AN47" s="1046"/>
      <c r="AO47" s="1046"/>
      <c r="AP47" s="1046"/>
      <c r="AQ47" s="1046"/>
      <c r="AR47" s="1046"/>
      <c r="AS47" s="1046"/>
      <c r="AT47" s="1046"/>
      <c r="AU47" s="1046"/>
      <c r="AV47" s="1046"/>
      <c r="AW47" s="1046"/>
      <c r="AX47" s="1046"/>
      <c r="AY47" s="1046"/>
      <c r="AZ47" s="1046"/>
      <c r="BA47" s="1046"/>
    </row>
    <row r="48" spans="1:53" s="1014" customFormat="1" ht="18" customHeight="1">
      <c r="A48" s="1021" t="str">
        <f>IF('1'!$A$1=1,B48,C48)</f>
        <v>Латвія</v>
      </c>
      <c r="B48" s="1025" t="s">
        <v>546</v>
      </c>
      <c r="C48" s="1074" t="s">
        <v>351</v>
      </c>
      <c r="D48" s="463">
        <v>3.9811235333027049</v>
      </c>
      <c r="E48" s="463">
        <v>1.7410895311224008</v>
      </c>
      <c r="F48" s="463">
        <v>3.935569244109085</v>
      </c>
      <c r="G48" s="463">
        <v>3.102138165738292</v>
      </c>
      <c r="H48" s="463">
        <v>4.0163485889036963</v>
      </c>
      <c r="I48" s="463">
        <v>4.7697443434706566</v>
      </c>
      <c r="J48" s="463">
        <v>13.644226893892199</v>
      </c>
      <c r="K48" s="463">
        <v>13.421138081737292</v>
      </c>
      <c r="L48" s="463">
        <v>12.252671765224239</v>
      </c>
      <c r="M48" s="463">
        <v>11.735412433440363</v>
      </c>
      <c r="N48" s="463">
        <v>10.429337396146906</v>
      </c>
      <c r="O48" s="463">
        <v>9.1752375738212564</v>
      </c>
      <c r="P48" s="463">
        <v>8.4927988275974542</v>
      </c>
      <c r="Q48" s="1259">
        <v>10.074818541000486</v>
      </c>
      <c r="R48" s="1257"/>
      <c r="AI48" s="1046"/>
      <c r="AJ48" s="1046"/>
      <c r="AK48" s="1046"/>
      <c r="AL48" s="1046"/>
      <c r="AM48" s="1046"/>
      <c r="AN48" s="1046"/>
      <c r="AO48" s="1046"/>
      <c r="AP48" s="1046"/>
      <c r="AQ48" s="1046"/>
      <c r="AR48" s="1046"/>
      <c r="AS48" s="1046"/>
      <c r="AT48" s="1046"/>
      <c r="AU48" s="1046"/>
      <c r="AV48" s="1046"/>
      <c r="AW48" s="1046"/>
      <c r="AX48" s="1046"/>
      <c r="AY48" s="1046"/>
      <c r="AZ48" s="1046"/>
      <c r="BA48" s="1046"/>
    </row>
    <row r="49" spans="1:53" s="1014" customFormat="1" ht="18" customHeight="1">
      <c r="A49" s="1021" t="str">
        <f>IF('1'!$A$1=1,B49,C49)</f>
        <v>Грузія</v>
      </c>
      <c r="B49" s="1025" t="s">
        <v>43</v>
      </c>
      <c r="C49" s="1074" t="s">
        <v>231</v>
      </c>
      <c r="D49" s="463">
        <v>0.73595283603752848</v>
      </c>
      <c r="E49" s="463">
        <v>0.9176957248074642</v>
      </c>
      <c r="F49" s="463">
        <v>1.0247100181990019</v>
      </c>
      <c r="G49" s="463">
        <v>1.1189598238872103</v>
      </c>
      <c r="H49" s="463">
        <v>1.2896915952070369</v>
      </c>
      <c r="I49" s="463">
        <v>2.076134310859818</v>
      </c>
      <c r="J49" s="463">
        <v>3.3432272406338499</v>
      </c>
      <c r="K49" s="463">
        <v>6.2319094871866954</v>
      </c>
      <c r="L49" s="463">
        <v>7.4065050481295307</v>
      </c>
      <c r="M49" s="463">
        <v>7.1106112162229671</v>
      </c>
      <c r="N49" s="463">
        <v>9.1579934447111402</v>
      </c>
      <c r="O49" s="463">
        <v>9.541012447431763</v>
      </c>
      <c r="P49" s="463">
        <v>10.453016380088268</v>
      </c>
      <c r="Q49" s="1259">
        <v>9.8031243496085079</v>
      </c>
      <c r="R49" s="1257"/>
      <c r="AI49" s="1046"/>
      <c r="AJ49" s="1046"/>
      <c r="AK49" s="1046"/>
      <c r="AL49" s="1046"/>
      <c r="AM49" s="1046"/>
      <c r="AN49" s="1046"/>
      <c r="AO49" s="1046"/>
      <c r="AP49" s="1046"/>
      <c r="AQ49" s="1046"/>
      <c r="AR49" s="1046"/>
      <c r="AS49" s="1046"/>
      <c r="AT49" s="1046"/>
      <c r="AU49" s="1046"/>
      <c r="AV49" s="1046"/>
      <c r="AW49" s="1046"/>
      <c r="AX49" s="1046"/>
      <c r="AY49" s="1046"/>
      <c r="AZ49" s="1046"/>
      <c r="BA49" s="1046"/>
    </row>
    <row r="50" spans="1:53" s="1014" customFormat="1" ht="18" customHeight="1">
      <c r="A50" s="1021" t="str">
        <f>IF('1'!$A$1=1,B50,C50)</f>
        <v>російська федерація</v>
      </c>
      <c r="B50" s="1025" t="s">
        <v>526</v>
      </c>
      <c r="C50" s="1074" t="s">
        <v>525</v>
      </c>
      <c r="D50" s="463">
        <v>23.483148941176758</v>
      </c>
      <c r="E50" s="463">
        <v>28.192094970162579</v>
      </c>
      <c r="F50" s="463">
        <v>44.573409422308529</v>
      </c>
      <c r="G50" s="463">
        <v>43.212599712486977</v>
      </c>
      <c r="H50" s="463">
        <v>24.474473744319198</v>
      </c>
      <c r="I50" s="463">
        <v>24.588381335689309</v>
      </c>
      <c r="J50" s="463">
        <v>26.374868236033137</v>
      </c>
      <c r="K50" s="463">
        <v>37.480519422931366</v>
      </c>
      <c r="L50" s="463">
        <v>44.691775665723661</v>
      </c>
      <c r="M50" s="463">
        <v>48.408888002236324</v>
      </c>
      <c r="N50" s="463">
        <v>50.662128604968714</v>
      </c>
      <c r="O50" s="463">
        <v>7.705095184876332</v>
      </c>
      <c r="P50" s="463">
        <v>2.2492113209146701E-2</v>
      </c>
      <c r="Q50" s="1259">
        <v>0</v>
      </c>
      <c r="R50" s="1257"/>
      <c r="AI50" s="1046"/>
      <c r="AJ50" s="1046"/>
      <c r="AK50" s="1046"/>
      <c r="AL50" s="1046"/>
      <c r="AM50" s="1046"/>
      <c r="AN50" s="1046"/>
      <c r="AO50" s="1046"/>
      <c r="AP50" s="1046"/>
      <c r="AQ50" s="1046"/>
      <c r="AR50" s="1046"/>
      <c r="AS50" s="1046"/>
      <c r="AT50" s="1046"/>
      <c r="AU50" s="1046"/>
      <c r="AV50" s="1046"/>
      <c r="AW50" s="1046"/>
      <c r="AX50" s="1046"/>
      <c r="AY50" s="1046"/>
      <c r="AZ50" s="1046"/>
      <c r="BA50" s="1046"/>
    </row>
    <row r="51" spans="1:53" s="1014" customFormat="1" ht="18" customHeight="1">
      <c r="A51" s="1016" t="str">
        <f>IF('1'!$A$1=1,B51,C51)</f>
        <v>Інші країни</v>
      </c>
      <c r="B51" s="1027" t="s">
        <v>454</v>
      </c>
      <c r="C51" s="1075" t="s">
        <v>516</v>
      </c>
      <c r="D51" s="989">
        <f t="shared" ref="D51:O51" si="0">D9-D11-D12-D13-D15-D16-D14-D17-D21-D18-D22-D19-D23-D24-D26-D20-D25-D27-D30-D28-D35-D32-D33-D34-D31-D29-D45-D37-D41-D43-D38-D42-D40-D39-D44-D47-D36-D46-D49-D48-D50</f>
        <v>55.770590837839812</v>
      </c>
      <c r="E51" s="989">
        <f t="shared" si="0"/>
        <v>94.407234458007935</v>
      </c>
      <c r="F51" s="989">
        <f t="shared" si="0"/>
        <v>140.59905003518941</v>
      </c>
      <c r="G51" s="989">
        <f t="shared" si="0"/>
        <v>181.90461634245474</v>
      </c>
      <c r="H51" s="989">
        <f t="shared" si="0"/>
        <v>166.05003629175027</v>
      </c>
      <c r="I51" s="989">
        <f t="shared" si="0"/>
        <v>182.04784093601558</v>
      </c>
      <c r="J51" s="989">
        <f t="shared" si="0"/>
        <v>227.22922334773375</v>
      </c>
      <c r="K51" s="989">
        <f t="shared" si="0"/>
        <v>157.88105181681101</v>
      </c>
      <c r="L51" s="989">
        <f t="shared" si="0"/>
        <v>142.38723068498831</v>
      </c>
      <c r="M51" s="989">
        <f t="shared" si="0"/>
        <v>131.93577540174317</v>
      </c>
      <c r="N51" s="989">
        <f t="shared" si="0"/>
        <v>133.01533380297337</v>
      </c>
      <c r="O51" s="989">
        <f t="shared" si="0"/>
        <v>118.95140840958608</v>
      </c>
      <c r="P51" s="989">
        <v>96.781424838236092</v>
      </c>
      <c r="Q51" s="1260">
        <v>100.49604020794573</v>
      </c>
      <c r="R51" s="1257"/>
      <c r="AI51" s="1046"/>
      <c r="AJ51" s="1046"/>
      <c r="AK51" s="1046"/>
      <c r="AL51" s="1046"/>
      <c r="AM51" s="1046"/>
      <c r="AN51" s="1046"/>
      <c r="AO51" s="1046"/>
      <c r="AP51" s="1046"/>
      <c r="AQ51" s="1046"/>
      <c r="AR51" s="1046"/>
      <c r="AS51" s="1046"/>
      <c r="AT51" s="1046"/>
      <c r="AU51" s="1046"/>
      <c r="AV51" s="1046"/>
      <c r="AW51" s="1046"/>
      <c r="AX51" s="1046"/>
      <c r="AY51" s="1046"/>
      <c r="AZ51" s="1046"/>
      <c r="BA51" s="1046"/>
    </row>
    <row r="52" spans="1:53" ht="13">
      <c r="A52" s="464" t="str">
        <f>IF('1'!$A$1=1,B52,C52)</f>
        <v>Примітки:</v>
      </c>
      <c r="B52" s="376" t="s">
        <v>311</v>
      </c>
      <c r="C52" s="376" t="s">
        <v>312</v>
      </c>
      <c r="H52" s="976"/>
      <c r="I52" s="976"/>
      <c r="J52" s="976"/>
      <c r="K52" s="976"/>
      <c r="L52" s="976"/>
      <c r="M52" s="976"/>
      <c r="N52" s="976"/>
      <c r="O52" s="976"/>
      <c r="P52" s="976"/>
    </row>
    <row r="53" spans="1:53">
      <c r="A53" s="1055" t="str">
        <f>IF('1'!$A$1=1,B53,C53)</f>
        <v xml:space="preserve"> З 2014 року дані подаються без урахування тимчасово окупованої російською федерацією території України.</v>
      </c>
      <c r="B53" s="94" t="s">
        <v>519</v>
      </c>
      <c r="C53" s="94" t="s">
        <v>620</v>
      </c>
    </row>
    <row r="54" spans="1:53" ht="15.5" customHeight="1">
      <c r="A54" s="468" t="str">
        <f>IF('1'!$A$1=1,B54,C54)</f>
        <v xml:space="preserve"> Дані за 2024 рік було скориговано у зв'язку з уточненням звітної інформації.</v>
      </c>
      <c r="B54" s="891" t="s">
        <v>618</v>
      </c>
      <c r="C54" s="94" t="s">
        <v>619</v>
      </c>
      <c r="D54" s="313"/>
    </row>
  </sheetData>
  <hyperlinks>
    <hyperlink ref="A1" location="'1'!A1" display="до змісту"/>
    <hyperlink ref="A2" location="'2.3'!A1" display="'2.3'!A1"/>
  </hyperlinks>
  <printOptions horizontalCentered="1" verticalCentered="1"/>
  <pageMargins left="0.27559055118110237" right="0.31496062992125984" top="0.74803149606299213" bottom="0.74803149606299213" header="0.31496062992125984" footer="0.31496062992125984"/>
  <pageSetup paperSize="9" scale="6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2"/>
  <sheetViews>
    <sheetView zoomScale="65" zoomScaleNormal="65" workbookViewId="0">
      <selection activeCell="Q8" sqref="Q8"/>
    </sheetView>
  </sheetViews>
  <sheetFormatPr defaultColWidth="8.81640625" defaultRowHeight="12.5" outlineLevelCol="1"/>
  <cols>
    <col min="1" max="1" width="36.08984375" style="468" customWidth="1"/>
    <col min="2" max="3" width="36.08984375" style="468" hidden="1" customWidth="1" outlineLevel="1"/>
    <col min="4" max="4" width="7.6328125" style="468" customWidth="1" collapsed="1"/>
    <col min="5" max="10" width="7.6328125" style="468" customWidth="1"/>
    <col min="11" max="15" width="7.6328125" style="468" bestFit="1" customWidth="1"/>
    <col min="16" max="32" width="8.81640625" style="468"/>
    <col min="33" max="52" width="8.81640625" style="374"/>
    <col min="53" max="16384" width="8.81640625" style="468"/>
  </cols>
  <sheetData>
    <row r="1" spans="1:52">
      <c r="A1" s="468" t="str">
        <f>IF('1'!$A$1=1,"до змісту","to title")</f>
        <v>до змісту</v>
      </c>
      <c r="S1" s="1195"/>
      <c r="AH1" s="1043" t="s">
        <v>370</v>
      </c>
      <c r="AP1" s="1043" t="s">
        <v>384</v>
      </c>
      <c r="AX1" s="1044" t="s">
        <v>273</v>
      </c>
      <c r="AY1" s="34" t="s">
        <v>167</v>
      </c>
    </row>
    <row r="2" spans="1:52" ht="13">
      <c r="A2" s="1013" t="str">
        <f>IF('1'!$A$1=1,AH1,AP1)</f>
        <v>2.4 Динаміка імпорту комп'ютерних послуг за основними країнами -  партнерами</v>
      </c>
      <c r="B2" s="1013"/>
      <c r="C2" s="1013"/>
      <c r="D2" s="1028"/>
      <c r="E2" s="1028"/>
      <c r="F2" s="1028"/>
      <c r="G2" s="1028"/>
    </row>
    <row r="3" spans="1:52" ht="7.75" customHeight="1">
      <c r="B3" s="1013"/>
      <c r="D3" s="1029"/>
      <c r="E3" s="1029"/>
      <c r="F3" s="1029"/>
      <c r="G3" s="1029"/>
      <c r="H3" s="976"/>
      <c r="I3" s="976"/>
      <c r="J3" s="976"/>
      <c r="K3" s="976"/>
      <c r="L3" s="976"/>
      <c r="M3" s="976"/>
      <c r="N3" s="976"/>
      <c r="O3" s="976"/>
    </row>
    <row r="4" spans="1:52" ht="13" customHeight="1">
      <c r="A4" s="468" t="str">
        <f>IF('1'!$A$1=1,AX1,AY1)</f>
        <v>Млн дол. США</v>
      </c>
      <c r="D4" s="1030"/>
      <c r="E4" s="1030"/>
      <c r="F4" s="1030"/>
      <c r="G4" s="1030"/>
      <c r="H4" s="976"/>
      <c r="I4" s="976"/>
      <c r="J4" s="976"/>
      <c r="K4" s="976"/>
      <c r="L4" s="976"/>
      <c r="M4" s="976"/>
      <c r="N4" s="976"/>
      <c r="O4" s="976"/>
      <c r="Q4" s="1195"/>
    </row>
    <row r="5" spans="1:52" ht="13">
      <c r="A5" s="977"/>
      <c r="B5" s="977"/>
      <c r="C5" s="977"/>
      <c r="D5" s="968">
        <v>2011</v>
      </c>
      <c r="E5" s="968">
        <v>2012</v>
      </c>
      <c r="F5" s="968">
        <v>2013</v>
      </c>
      <c r="G5" s="968">
        <v>2014</v>
      </c>
      <c r="H5" s="968">
        <v>2015</v>
      </c>
      <c r="I5" s="968">
        <v>2016</v>
      </c>
      <c r="J5" s="969">
        <v>2017</v>
      </c>
      <c r="K5" s="969">
        <v>2018</v>
      </c>
      <c r="L5" s="969">
        <v>2019</v>
      </c>
      <c r="M5" s="969">
        <v>2020</v>
      </c>
      <c r="N5" s="969">
        <v>2021</v>
      </c>
      <c r="O5" s="968">
        <v>2022</v>
      </c>
      <c r="P5" s="968">
        <v>2023</v>
      </c>
      <c r="Q5" s="1243">
        <v>2024</v>
      </c>
    </row>
    <row r="6" spans="1:52" ht="13">
      <c r="A6" s="1021"/>
      <c r="B6" s="1021"/>
      <c r="C6" s="1021"/>
      <c r="D6" s="1034"/>
      <c r="E6" s="1034"/>
      <c r="F6" s="1034"/>
      <c r="G6" s="1034"/>
      <c r="H6" s="1034"/>
      <c r="I6" s="1034"/>
      <c r="J6" s="1035"/>
      <c r="K6" s="1035"/>
      <c r="L6" s="1035"/>
      <c r="M6" s="1035"/>
      <c r="N6" s="1035"/>
      <c r="O6" s="1097"/>
      <c r="P6" s="1021"/>
      <c r="Q6" s="1264"/>
    </row>
    <row r="7" spans="1:52" s="1031" customFormat="1" ht="22.5" customHeight="1">
      <c r="A7" s="1036" t="str">
        <f>IF('1'!$A$1=1,B7,C7)</f>
        <v>Послуги, всього</v>
      </c>
      <c r="B7" s="1038" t="s">
        <v>446</v>
      </c>
      <c r="C7" s="1070" t="s">
        <v>502</v>
      </c>
      <c r="D7" s="1018">
        <v>13383</v>
      </c>
      <c r="E7" s="1018">
        <v>14589</v>
      </c>
      <c r="F7" s="1018">
        <v>16119</v>
      </c>
      <c r="G7" s="1018">
        <v>12362</v>
      </c>
      <c r="H7" s="1018">
        <v>11349</v>
      </c>
      <c r="I7" s="1018">
        <v>11959</v>
      </c>
      <c r="J7" s="1018">
        <v>13324</v>
      </c>
      <c r="K7" s="1018">
        <v>14500</v>
      </c>
      <c r="L7" s="1018">
        <v>15715</v>
      </c>
      <c r="M7" s="1018">
        <v>11164</v>
      </c>
      <c r="N7" s="1018">
        <v>14420</v>
      </c>
      <c r="O7" s="1018">
        <v>27703</v>
      </c>
      <c r="P7" s="1266">
        <v>23870</v>
      </c>
      <c r="Q7" s="1266">
        <v>23095</v>
      </c>
      <c r="AG7" s="1051"/>
      <c r="AH7" s="1051"/>
      <c r="AI7" s="1051"/>
      <c r="AJ7" s="1051"/>
      <c r="AK7" s="1051"/>
      <c r="AL7" s="1051"/>
      <c r="AM7" s="1051"/>
      <c r="AN7" s="1051"/>
      <c r="AO7" s="1051"/>
      <c r="AP7" s="1051"/>
      <c r="AQ7" s="1051"/>
      <c r="AR7" s="1051"/>
      <c r="AS7" s="1051"/>
      <c r="AT7" s="1051"/>
      <c r="AU7" s="1051"/>
      <c r="AV7" s="1051"/>
      <c r="AW7" s="1051"/>
      <c r="AX7" s="1051"/>
      <c r="AY7" s="1051"/>
      <c r="AZ7" s="1051"/>
    </row>
    <row r="8" spans="1:52" s="1031" customFormat="1" ht="13">
      <c r="A8" s="1047" t="str">
        <f>IF('1'!$A$1=1,B8,C8)</f>
        <v>з них:</v>
      </c>
      <c r="B8" s="1048" t="s">
        <v>404</v>
      </c>
      <c r="C8" s="1262" t="s">
        <v>405</v>
      </c>
      <c r="D8" s="1019"/>
      <c r="E8" s="1019"/>
      <c r="F8" s="1019"/>
      <c r="G8" s="1019"/>
      <c r="H8" s="1019"/>
      <c r="I8" s="1019"/>
      <c r="J8" s="1019"/>
      <c r="K8" s="1019"/>
      <c r="L8" s="1019"/>
      <c r="M8" s="1019"/>
      <c r="N8" s="1019"/>
      <c r="O8" s="1019"/>
      <c r="P8" s="1265"/>
      <c r="Q8" s="1265"/>
      <c r="AG8" s="1051"/>
      <c r="AH8" s="1051"/>
      <c r="AI8" s="1051"/>
      <c r="AJ8" s="1051"/>
      <c r="AK8" s="1051"/>
      <c r="AL8" s="1051"/>
      <c r="AM8" s="1051"/>
      <c r="AN8" s="1051"/>
      <c r="AO8" s="1051"/>
      <c r="AP8" s="1051"/>
      <c r="AQ8" s="1051"/>
      <c r="AR8" s="1051"/>
      <c r="AS8" s="1051"/>
      <c r="AT8" s="1051"/>
      <c r="AU8" s="1051"/>
      <c r="AV8" s="1051"/>
      <c r="AW8" s="1051"/>
      <c r="AX8" s="1051"/>
      <c r="AY8" s="1051"/>
      <c r="AZ8" s="1051"/>
    </row>
    <row r="9" spans="1:52" s="1031" customFormat="1" ht="15" customHeight="1">
      <c r="A9" s="1037" t="str">
        <f>IF('1'!$A$1=1,B9,C9)</f>
        <v xml:space="preserve">   комп'ютерні послуги</v>
      </c>
      <c r="B9" s="1039" t="s">
        <v>447</v>
      </c>
      <c r="C9" s="1072" t="s">
        <v>348</v>
      </c>
      <c r="D9" s="1019">
        <v>255</v>
      </c>
      <c r="E9" s="1019">
        <v>334</v>
      </c>
      <c r="F9" s="1019">
        <v>398</v>
      </c>
      <c r="G9" s="1019">
        <v>337</v>
      </c>
      <c r="H9" s="1019">
        <v>327</v>
      </c>
      <c r="I9" s="1019">
        <v>323</v>
      </c>
      <c r="J9" s="1019">
        <v>354</v>
      </c>
      <c r="K9" s="1019">
        <v>480</v>
      </c>
      <c r="L9" s="1019">
        <v>579</v>
      </c>
      <c r="M9" s="1019">
        <v>640</v>
      </c>
      <c r="N9" s="1019">
        <v>795</v>
      </c>
      <c r="O9" s="1019">
        <v>557</v>
      </c>
      <c r="P9" s="1265">
        <v>786</v>
      </c>
      <c r="Q9" s="1265">
        <v>980</v>
      </c>
      <c r="AG9" s="1051"/>
      <c r="AH9" s="1051"/>
      <c r="AI9" s="1051"/>
      <c r="AJ9" s="1051"/>
      <c r="AK9" s="1051"/>
      <c r="AL9" s="1051"/>
      <c r="AM9" s="1051"/>
      <c r="AN9" s="1051"/>
      <c r="AO9" s="1051"/>
      <c r="AP9" s="1051"/>
      <c r="AQ9" s="1051"/>
      <c r="AR9" s="1051"/>
      <c r="AS9" s="1051"/>
      <c r="AT9" s="1051"/>
      <c r="AU9" s="1051"/>
      <c r="AV9" s="1051"/>
      <c r="AW9" s="1051"/>
      <c r="AX9" s="1051"/>
      <c r="AY9" s="1051"/>
      <c r="AZ9" s="1051"/>
    </row>
    <row r="10" spans="1:52" ht="13">
      <c r="A10" s="1050" t="str">
        <f>IF('1'!$A$1=1,B10,C10)</f>
        <v>у тому числі:</v>
      </c>
      <c r="B10" s="1049" t="s">
        <v>448</v>
      </c>
      <c r="C10" s="1074" t="s">
        <v>518</v>
      </c>
      <c r="D10" s="1032"/>
      <c r="E10" s="1032"/>
      <c r="F10" s="1032"/>
      <c r="G10" s="1032"/>
      <c r="H10" s="463"/>
      <c r="I10" s="463"/>
      <c r="J10" s="463"/>
      <c r="K10" s="463"/>
      <c r="L10" s="463"/>
      <c r="M10" s="463"/>
      <c r="N10" s="463"/>
      <c r="O10" s="463"/>
      <c r="P10" s="734"/>
      <c r="Q10" s="734"/>
    </row>
    <row r="11" spans="1:52" s="1014" customFormat="1" ht="20" customHeight="1">
      <c r="A11" s="1021" t="str">
        <f>IF('1'!$A$1=1,B11,C11)</f>
        <v>Ірландія</v>
      </c>
      <c r="B11" s="1025" t="s">
        <v>450</v>
      </c>
      <c r="C11" s="1074" t="s">
        <v>507</v>
      </c>
      <c r="D11" s="463">
        <v>7.9092793865213196</v>
      </c>
      <c r="E11" s="463">
        <v>12.383347403754586</v>
      </c>
      <c r="F11" s="463">
        <v>17.002912267032865</v>
      </c>
      <c r="G11" s="463">
        <v>12.744411868786889</v>
      </c>
      <c r="H11" s="463">
        <v>14.026437207728916</v>
      </c>
      <c r="I11" s="463">
        <v>26.849247792473989</v>
      </c>
      <c r="J11" s="463">
        <v>33.164145605508708</v>
      </c>
      <c r="K11" s="463">
        <v>53.493528443228897</v>
      </c>
      <c r="L11" s="463">
        <v>72.811956620026493</v>
      </c>
      <c r="M11" s="463">
        <v>89.908839602920807</v>
      </c>
      <c r="N11" s="463">
        <v>110.54913967906664</v>
      </c>
      <c r="O11" s="463">
        <v>59.438205953870636</v>
      </c>
      <c r="P11" s="463">
        <v>76.140738628262369</v>
      </c>
      <c r="Q11" s="463">
        <v>129.43798171830315</v>
      </c>
      <c r="AG11" s="1046"/>
      <c r="AH11" s="1046"/>
      <c r="AI11" s="1046"/>
      <c r="AJ11" s="1046"/>
      <c r="AK11" s="1046"/>
      <c r="AL11" s="1046"/>
      <c r="AM11" s="1046"/>
      <c r="AN11" s="1046"/>
      <c r="AO11" s="1046"/>
      <c r="AP11" s="1046"/>
      <c r="AQ11" s="1046"/>
      <c r="AR11" s="1046"/>
      <c r="AS11" s="1046"/>
      <c r="AT11" s="1046"/>
      <c r="AU11" s="1046"/>
      <c r="AV11" s="1046"/>
      <c r="AW11" s="1046"/>
      <c r="AX11" s="1046"/>
      <c r="AY11" s="1046"/>
      <c r="AZ11" s="1046"/>
    </row>
    <row r="12" spans="1:52" s="1014" customFormat="1" ht="20" customHeight="1">
      <c r="A12" s="1021" t="str">
        <f>IF('1'!$A$1=1,B12,C12)</f>
        <v>Сполучені Штати Америки</v>
      </c>
      <c r="B12" s="1025" t="s">
        <v>330</v>
      </c>
      <c r="C12" s="1074" t="s">
        <v>336</v>
      </c>
      <c r="D12" s="463">
        <v>6.8104738771817619</v>
      </c>
      <c r="E12" s="463">
        <v>10.162295246082692</v>
      </c>
      <c r="F12" s="463">
        <v>21.845243287527531</v>
      </c>
      <c r="G12" s="463">
        <v>17.899867615130475</v>
      </c>
      <c r="H12" s="463">
        <v>13.706459465435595</v>
      </c>
      <c r="I12" s="463">
        <v>20.874118314353755</v>
      </c>
      <c r="J12" s="463">
        <v>27.867049297690379</v>
      </c>
      <c r="K12" s="463">
        <v>36.514078568524411</v>
      </c>
      <c r="L12" s="463">
        <v>48.911139308963186</v>
      </c>
      <c r="M12" s="463">
        <v>46.115102036606899</v>
      </c>
      <c r="N12" s="463">
        <v>64.715339277903524</v>
      </c>
      <c r="O12" s="463">
        <v>45.680446838443302</v>
      </c>
      <c r="P12" s="463">
        <v>85.528094376437707</v>
      </c>
      <c r="Q12" s="463">
        <v>117.13062342918599</v>
      </c>
      <c r="AG12" s="1046"/>
      <c r="AH12" s="1046"/>
      <c r="AI12" s="1046"/>
      <c r="AJ12" s="1046"/>
      <c r="AK12" s="1046"/>
      <c r="AL12" s="1046"/>
      <c r="AM12" s="1046"/>
      <c r="AN12" s="1046"/>
      <c r="AO12" s="1046"/>
      <c r="AP12" s="1046"/>
      <c r="AQ12" s="1046"/>
      <c r="AR12" s="1046"/>
      <c r="AS12" s="1046"/>
      <c r="AT12" s="1046"/>
      <c r="AU12" s="1046"/>
      <c r="AV12" s="1046"/>
      <c r="AW12" s="1046"/>
      <c r="AX12" s="1046"/>
      <c r="AY12" s="1046"/>
      <c r="AZ12" s="1046"/>
    </row>
    <row r="13" spans="1:52" s="1014" customFormat="1" ht="20" customHeight="1">
      <c r="A13" s="1021" t="str">
        <f>IF('1'!$A$1=1,B13,C13)</f>
        <v>Німеччина</v>
      </c>
      <c r="B13" s="1025" t="s">
        <v>536</v>
      </c>
      <c r="C13" s="1074" t="s">
        <v>208</v>
      </c>
      <c r="D13" s="463">
        <v>37.746135523220545</v>
      </c>
      <c r="E13" s="463">
        <v>56.183488695073677</v>
      </c>
      <c r="F13" s="463">
        <v>44.119426700796183</v>
      </c>
      <c r="G13" s="463">
        <v>34.541773979048756</v>
      </c>
      <c r="H13" s="463">
        <v>24.087074455216548</v>
      </c>
      <c r="I13" s="463">
        <v>25.686672149954681</v>
      </c>
      <c r="J13" s="463">
        <v>38.673004998647741</v>
      </c>
      <c r="K13" s="463">
        <v>38.392009561479661</v>
      </c>
      <c r="L13" s="463">
        <v>54.773269164256149</v>
      </c>
      <c r="M13" s="463">
        <v>71.187788253016592</v>
      </c>
      <c r="N13" s="463">
        <v>82.582373845564888</v>
      </c>
      <c r="O13" s="463">
        <v>51.712739901149583</v>
      </c>
      <c r="P13" s="463">
        <v>74.527459851575671</v>
      </c>
      <c r="Q13" s="463">
        <v>99.829886569515551</v>
      </c>
      <c r="AG13" s="1046"/>
      <c r="AH13" s="1046"/>
      <c r="AI13" s="1046"/>
      <c r="AJ13" s="1046"/>
      <c r="AK13" s="1046"/>
      <c r="AL13" s="1046"/>
      <c r="AM13" s="1046"/>
      <c r="AN13" s="1046"/>
      <c r="AO13" s="1046"/>
      <c r="AP13" s="1046"/>
      <c r="AQ13" s="1046"/>
      <c r="AR13" s="1046"/>
      <c r="AS13" s="1046"/>
      <c r="AT13" s="1046"/>
      <c r="AU13" s="1046"/>
      <c r="AV13" s="1046"/>
      <c r="AW13" s="1046"/>
      <c r="AX13" s="1046"/>
      <c r="AY13" s="1046"/>
      <c r="AZ13" s="1046"/>
    </row>
    <row r="14" spans="1:52" s="1014" customFormat="1" ht="28.75" customHeight="1">
      <c r="A14" s="1023" t="str">
        <f>IF('1'!$A$1=1,B14,C14)</f>
        <v>Сполучене Королівство Великої Британії та Північної Ірландії</v>
      </c>
      <c r="B14" s="1025" t="s">
        <v>331</v>
      </c>
      <c r="C14" s="1074" t="s">
        <v>337</v>
      </c>
      <c r="D14" s="463">
        <v>16.92417913576967</v>
      </c>
      <c r="E14" s="463">
        <v>20.036046222344225</v>
      </c>
      <c r="F14" s="463">
        <v>28.456996259872295</v>
      </c>
      <c r="G14" s="463">
        <v>28.90600451470149</v>
      </c>
      <c r="H14" s="463">
        <v>46.733489862482216</v>
      </c>
      <c r="I14" s="463">
        <v>33.112767374127856</v>
      </c>
      <c r="J14" s="463">
        <v>31.727891861463036</v>
      </c>
      <c r="K14" s="463">
        <v>38.651575074990028</v>
      </c>
      <c r="L14" s="463">
        <v>49.430027518383156</v>
      </c>
      <c r="M14" s="463">
        <v>56.094900947946897</v>
      </c>
      <c r="N14" s="463">
        <v>54.721115890493891</v>
      </c>
      <c r="O14" s="463">
        <v>52.908975622261821</v>
      </c>
      <c r="P14" s="463">
        <v>79.497908360165027</v>
      </c>
      <c r="Q14" s="463">
        <v>85.793262441435928</v>
      </c>
      <c r="AG14" s="1046"/>
      <c r="AH14" s="1046"/>
      <c r="AI14" s="1046"/>
      <c r="AJ14" s="1046"/>
      <c r="AK14" s="1046"/>
      <c r="AL14" s="1046"/>
      <c r="AM14" s="1046"/>
      <c r="AN14" s="1046"/>
      <c r="AO14" s="1046"/>
      <c r="AP14" s="1046"/>
      <c r="AQ14" s="1046"/>
      <c r="AR14" s="1046"/>
      <c r="AS14" s="1046"/>
      <c r="AT14" s="1046"/>
      <c r="AU14" s="1046"/>
      <c r="AV14" s="1046"/>
      <c r="AW14" s="1046"/>
      <c r="AX14" s="1046"/>
      <c r="AY14" s="1046"/>
      <c r="AZ14" s="1046"/>
    </row>
    <row r="15" spans="1:52" s="1014" customFormat="1" ht="20" customHeight="1">
      <c r="A15" s="1021" t="str">
        <f>IF('1'!$A$1=1,B15,C15)</f>
        <v>Австрія</v>
      </c>
      <c r="B15" s="1025" t="s">
        <v>541</v>
      </c>
      <c r="C15" s="1074" t="s">
        <v>227</v>
      </c>
      <c r="D15" s="463">
        <v>45.831089438985842</v>
      </c>
      <c r="E15" s="463">
        <v>32.745159189423063</v>
      </c>
      <c r="F15" s="463">
        <v>33.578966660595874</v>
      </c>
      <c r="G15" s="463">
        <v>27.844789324078384</v>
      </c>
      <c r="H15" s="463">
        <v>24.712613349101936</v>
      </c>
      <c r="I15" s="463">
        <v>25.799666693581845</v>
      </c>
      <c r="J15" s="463">
        <v>24.451435184385236</v>
      </c>
      <c r="K15" s="463">
        <v>44.871662947430252</v>
      </c>
      <c r="L15" s="463">
        <v>35.276281196330103</v>
      </c>
      <c r="M15" s="463">
        <v>41.503847994740006</v>
      </c>
      <c r="N15" s="463">
        <v>49.268904277850055</v>
      </c>
      <c r="O15" s="463">
        <v>50.84863390063083</v>
      </c>
      <c r="P15" s="463">
        <v>68.720217585203613</v>
      </c>
      <c r="Q15" s="463">
        <v>72.9736765272783</v>
      </c>
      <c r="AG15" s="1046"/>
      <c r="AH15" s="1046"/>
      <c r="AI15" s="1046"/>
      <c r="AJ15" s="1046"/>
      <c r="AK15" s="1046"/>
      <c r="AL15" s="1046"/>
      <c r="AM15" s="1046"/>
      <c r="AN15" s="1046"/>
      <c r="AO15" s="1046"/>
      <c r="AP15" s="1046"/>
      <c r="AQ15" s="1046"/>
      <c r="AR15" s="1046"/>
      <c r="AS15" s="1046"/>
      <c r="AT15" s="1046"/>
      <c r="AU15" s="1046"/>
      <c r="AV15" s="1046"/>
      <c r="AW15" s="1046"/>
      <c r="AX15" s="1046"/>
      <c r="AY15" s="1046"/>
      <c r="AZ15" s="1046"/>
    </row>
    <row r="16" spans="1:52" s="1014" customFormat="1" ht="20" customHeight="1">
      <c r="A16" s="1021" t="str">
        <f>IF('1'!$A$1=1,B16,C16)</f>
        <v>Нідерланди</v>
      </c>
      <c r="B16" s="1025" t="s">
        <v>558</v>
      </c>
      <c r="C16" s="1074" t="s">
        <v>216</v>
      </c>
      <c r="D16" s="463">
        <v>14.660356926756249</v>
      </c>
      <c r="E16" s="463">
        <v>11.246488025748883</v>
      </c>
      <c r="F16" s="463">
        <v>11.434304858812453</v>
      </c>
      <c r="G16" s="463">
        <v>10.942779600716833</v>
      </c>
      <c r="H16" s="463">
        <v>13.383603021322266</v>
      </c>
      <c r="I16" s="463">
        <v>15.630106767233045</v>
      </c>
      <c r="J16" s="463">
        <v>25.076668553231961</v>
      </c>
      <c r="K16" s="463">
        <v>31.971221026814952</v>
      </c>
      <c r="L16" s="463">
        <v>36.440639894131735</v>
      </c>
      <c r="M16" s="463">
        <v>33.024473144464288</v>
      </c>
      <c r="N16" s="463">
        <v>36.986830038318928</v>
      </c>
      <c r="O16" s="463">
        <v>21.388230614924389</v>
      </c>
      <c r="P16" s="463">
        <v>48.369770299878525</v>
      </c>
      <c r="Q16" s="463">
        <v>58.510523103171238</v>
      </c>
      <c r="AG16" s="1046"/>
      <c r="AH16" s="1046"/>
      <c r="AI16" s="1046"/>
      <c r="AJ16" s="1046"/>
      <c r="AK16" s="1046"/>
      <c r="AL16" s="1046"/>
      <c r="AM16" s="1046"/>
      <c r="AN16" s="1046"/>
      <c r="AO16" s="1046"/>
      <c r="AP16" s="1046"/>
      <c r="AQ16" s="1046"/>
      <c r="AR16" s="1046"/>
      <c r="AS16" s="1046"/>
      <c r="AT16" s="1046"/>
      <c r="AU16" s="1046"/>
      <c r="AV16" s="1046"/>
      <c r="AW16" s="1046"/>
      <c r="AX16" s="1046"/>
      <c r="AY16" s="1046"/>
      <c r="AZ16" s="1046"/>
    </row>
    <row r="17" spans="1:52" s="1014" customFormat="1" ht="20" customHeight="1">
      <c r="A17" s="1021" t="str">
        <f>IF('1'!$A$1=1,B17,C17)</f>
        <v>Польща</v>
      </c>
      <c r="B17" s="1025" t="s">
        <v>550</v>
      </c>
      <c r="C17" s="1074" t="s">
        <v>210</v>
      </c>
      <c r="D17" s="463">
        <v>3.9399075856081112</v>
      </c>
      <c r="E17" s="463">
        <v>3.915221835722634</v>
      </c>
      <c r="F17" s="463">
        <v>5.2026654399963306</v>
      </c>
      <c r="G17" s="463">
        <v>5.1598680861420929</v>
      </c>
      <c r="H17" s="463">
        <v>5.0495020148569587</v>
      </c>
      <c r="I17" s="463">
        <v>8.5470237925087176</v>
      </c>
      <c r="J17" s="463">
        <v>16.17056832327745</v>
      </c>
      <c r="K17" s="463">
        <v>32.341809686838175</v>
      </c>
      <c r="L17" s="463">
        <v>42.510674376799415</v>
      </c>
      <c r="M17" s="463">
        <v>35.419459857607144</v>
      </c>
      <c r="N17" s="463">
        <v>33.490635992011782</v>
      </c>
      <c r="O17" s="463">
        <v>31.776871966302593</v>
      </c>
      <c r="P17" s="463">
        <v>34.964615386934241</v>
      </c>
      <c r="Q17" s="463">
        <v>50.517228484294961</v>
      </c>
      <c r="AG17" s="1046"/>
      <c r="AH17" s="1046"/>
      <c r="AI17" s="1046"/>
      <c r="AJ17" s="1046"/>
      <c r="AK17" s="1046"/>
      <c r="AL17" s="1046"/>
      <c r="AM17" s="1046"/>
      <c r="AN17" s="1046"/>
      <c r="AO17" s="1046"/>
      <c r="AP17" s="1046"/>
      <c r="AQ17" s="1046"/>
      <c r="AR17" s="1046"/>
      <c r="AS17" s="1046"/>
      <c r="AT17" s="1046"/>
      <c r="AU17" s="1046"/>
      <c r="AV17" s="1046"/>
      <c r="AW17" s="1046"/>
      <c r="AX17" s="1046"/>
      <c r="AY17" s="1046"/>
      <c r="AZ17" s="1046"/>
    </row>
    <row r="18" spans="1:52" s="1014" customFormat="1" ht="20" customHeight="1">
      <c r="A18" s="1021" t="str">
        <f>IF('1'!$A$1=1,B18,C18)</f>
        <v>Швейцарія</v>
      </c>
      <c r="B18" s="1025" t="s">
        <v>559</v>
      </c>
      <c r="C18" s="1074" t="s">
        <v>229</v>
      </c>
      <c r="D18" s="463">
        <v>6.4688394715376987</v>
      </c>
      <c r="E18" s="463">
        <v>7.8658618927360049</v>
      </c>
      <c r="F18" s="463">
        <v>11.462598607119089</v>
      </c>
      <c r="G18" s="463">
        <v>33.092879595872787</v>
      </c>
      <c r="H18" s="463">
        <v>34.955523852213453</v>
      </c>
      <c r="I18" s="463">
        <v>26.795383324701</v>
      </c>
      <c r="J18" s="463">
        <v>20.518864269231219</v>
      </c>
      <c r="K18" s="463">
        <v>29.1167630954263</v>
      </c>
      <c r="L18" s="463">
        <v>21.39040658535145</v>
      </c>
      <c r="M18" s="463">
        <v>23.987070311301942</v>
      </c>
      <c r="N18" s="463">
        <v>35.205155865346242</v>
      </c>
      <c r="O18" s="463">
        <v>12.119083871317331</v>
      </c>
      <c r="P18" s="463">
        <v>29.484378190618788</v>
      </c>
      <c r="Q18" s="463">
        <v>44.725003609845373</v>
      </c>
      <c r="AG18" s="1046"/>
      <c r="AH18" s="1046"/>
      <c r="AI18" s="1046"/>
      <c r="AJ18" s="1046"/>
      <c r="AK18" s="1046"/>
      <c r="AL18" s="1046"/>
      <c r="AM18" s="1046"/>
      <c r="AN18" s="1046"/>
      <c r="AO18" s="1046"/>
      <c r="AP18" s="1046"/>
      <c r="AQ18" s="1046"/>
      <c r="AR18" s="1046"/>
      <c r="AS18" s="1046"/>
      <c r="AT18" s="1046"/>
      <c r="AU18" s="1046"/>
      <c r="AV18" s="1046"/>
      <c r="AW18" s="1046"/>
      <c r="AX18" s="1046"/>
      <c r="AY18" s="1046"/>
      <c r="AZ18" s="1046"/>
    </row>
    <row r="19" spans="1:52" ht="17.399999999999999" customHeight="1">
      <c r="A19" s="1021" t="str">
        <f>IF('1'!$A$1=1,B19,C19)</f>
        <v>Люксембург</v>
      </c>
      <c r="B19" s="1025" t="s">
        <v>566</v>
      </c>
      <c r="C19" s="1074" t="s">
        <v>511</v>
      </c>
      <c r="D19" s="734">
        <v>1</v>
      </c>
      <c r="E19" s="734">
        <v>3</v>
      </c>
      <c r="F19" s="734">
        <v>0</v>
      </c>
      <c r="G19" s="734">
        <v>1</v>
      </c>
      <c r="H19" s="734">
        <v>1</v>
      </c>
      <c r="I19" s="734">
        <v>0</v>
      </c>
      <c r="J19" s="734">
        <v>0</v>
      </c>
      <c r="K19" s="734">
        <v>1</v>
      </c>
      <c r="L19" s="734">
        <v>5</v>
      </c>
      <c r="M19" s="734">
        <v>5</v>
      </c>
      <c r="N19" s="734">
        <v>5</v>
      </c>
      <c r="O19" s="734">
        <v>2</v>
      </c>
      <c r="P19" s="734">
        <v>19</v>
      </c>
      <c r="Q19" s="463">
        <v>31.794846050348422</v>
      </c>
    </row>
    <row r="20" spans="1:52" ht="19.75" customHeight="1">
      <c r="A20" s="1021" t="str">
        <f>IF('1'!$A$1=1,B20,C20)</f>
        <v>Гонконг</v>
      </c>
      <c r="B20" s="1025" t="s">
        <v>565</v>
      </c>
      <c r="C20" s="1263" t="s">
        <v>509</v>
      </c>
      <c r="D20" s="734">
        <v>0</v>
      </c>
      <c r="E20" s="734">
        <v>1</v>
      </c>
      <c r="F20" s="734">
        <v>1</v>
      </c>
      <c r="G20" s="734">
        <v>1</v>
      </c>
      <c r="H20" s="734">
        <v>6</v>
      </c>
      <c r="I20" s="734">
        <v>0</v>
      </c>
      <c r="J20" s="734">
        <v>0</v>
      </c>
      <c r="K20" s="734">
        <v>0</v>
      </c>
      <c r="L20" s="734">
        <v>2</v>
      </c>
      <c r="M20" s="734">
        <v>2</v>
      </c>
      <c r="N20" s="734">
        <v>4</v>
      </c>
      <c r="O20" s="463">
        <v>4.5054339204071541</v>
      </c>
      <c r="P20" s="463">
        <v>5.1773776085660161</v>
      </c>
      <c r="Q20" s="463">
        <v>29.947666291509407</v>
      </c>
      <c r="R20" s="1261"/>
    </row>
    <row r="21" spans="1:52" s="1014" customFormat="1" ht="20" customHeight="1">
      <c r="A21" s="1021" t="str">
        <f>IF('1'!$A$1=1,B21,C21)</f>
        <v>Чехія</v>
      </c>
      <c r="B21" s="1025" t="s">
        <v>540</v>
      </c>
      <c r="C21" s="1074" t="s">
        <v>220</v>
      </c>
      <c r="D21" s="463">
        <v>7.8346172671905441</v>
      </c>
      <c r="E21" s="463">
        <v>12.727430552955077</v>
      </c>
      <c r="F21" s="463">
        <v>10.408928677330355</v>
      </c>
      <c r="G21" s="463">
        <v>4.6537553412665007</v>
      </c>
      <c r="H21" s="463">
        <v>5.8303098241582854</v>
      </c>
      <c r="I21" s="463">
        <v>8.2386830152724126</v>
      </c>
      <c r="J21" s="463">
        <v>8.5248356027631047</v>
      </c>
      <c r="K21" s="463">
        <v>9.9363938224990029</v>
      </c>
      <c r="L21" s="463">
        <v>11.276401458049953</v>
      </c>
      <c r="M21" s="463">
        <v>15.605728606105552</v>
      </c>
      <c r="N21" s="463">
        <v>19.839374789253448</v>
      </c>
      <c r="O21" s="463">
        <v>27.431314988884836</v>
      </c>
      <c r="P21" s="463">
        <v>22.103828548953004</v>
      </c>
      <c r="Q21" s="463">
        <v>22.871996302386592</v>
      </c>
      <c r="AG21" s="1046"/>
      <c r="AH21" s="1046"/>
      <c r="AI21" s="1046"/>
      <c r="AJ21" s="1046"/>
      <c r="AK21" s="1046"/>
      <c r="AL21" s="1046"/>
      <c r="AM21" s="1046"/>
      <c r="AN21" s="1046"/>
      <c r="AO21" s="1046"/>
      <c r="AP21" s="1046"/>
      <c r="AQ21" s="1046"/>
      <c r="AR21" s="1046"/>
      <c r="AS21" s="1046"/>
      <c r="AT21" s="1046"/>
      <c r="AU21" s="1046"/>
      <c r="AV21" s="1046"/>
      <c r="AW21" s="1046"/>
      <c r="AX21" s="1046"/>
      <c r="AY21" s="1046"/>
      <c r="AZ21" s="1046"/>
    </row>
    <row r="22" spans="1:52" s="1014" customFormat="1" ht="20" customHeight="1">
      <c r="A22" s="1021" t="str">
        <f>IF('1'!$A$1=1,B22,C22)</f>
        <v>Франція</v>
      </c>
      <c r="B22" s="1025" t="s">
        <v>543</v>
      </c>
      <c r="C22" s="1074" t="s">
        <v>215</v>
      </c>
      <c r="D22" s="463">
        <v>6.5025056523193756</v>
      </c>
      <c r="E22" s="463">
        <v>6.7742728267224539</v>
      </c>
      <c r="F22" s="463">
        <v>8.3691505956212673</v>
      </c>
      <c r="G22" s="463">
        <v>12.173346937510283</v>
      </c>
      <c r="H22" s="463">
        <v>10.087597386333879</v>
      </c>
      <c r="I22" s="463">
        <v>13.746613918099669</v>
      </c>
      <c r="J22" s="463">
        <v>10.020517677453908</v>
      </c>
      <c r="K22" s="463">
        <v>15.752114738461351</v>
      </c>
      <c r="L22" s="463">
        <v>16.305681464221749</v>
      </c>
      <c r="M22" s="463">
        <v>20.950485941381029</v>
      </c>
      <c r="N22" s="463">
        <v>23.511832472140902</v>
      </c>
      <c r="O22" s="463">
        <v>8.1601886252148876</v>
      </c>
      <c r="P22" s="463">
        <v>11.954659294405767</v>
      </c>
      <c r="Q22" s="463">
        <v>20.855186889159746</v>
      </c>
      <c r="AG22" s="1046"/>
      <c r="AH22" s="1046"/>
      <c r="AI22" s="1046"/>
      <c r="AJ22" s="1046"/>
      <c r="AK22" s="1046"/>
      <c r="AL22" s="1046"/>
      <c r="AM22" s="1046"/>
      <c r="AN22" s="1046"/>
      <c r="AO22" s="1046"/>
      <c r="AP22" s="1046"/>
      <c r="AQ22" s="1046"/>
      <c r="AR22" s="1046"/>
      <c r="AS22" s="1046"/>
      <c r="AT22" s="1046"/>
      <c r="AU22" s="1046"/>
      <c r="AV22" s="1046"/>
      <c r="AW22" s="1046"/>
      <c r="AX22" s="1046"/>
      <c r="AY22" s="1046"/>
      <c r="AZ22" s="1046"/>
    </row>
    <row r="23" spans="1:52" s="1014" customFormat="1" ht="20" customHeight="1">
      <c r="A23" s="1021" t="str">
        <f>IF('1'!$A$1=1,B23,C23)</f>
        <v>Кіпр</v>
      </c>
      <c r="B23" s="1025" t="s">
        <v>571</v>
      </c>
      <c r="C23" s="1074" t="s">
        <v>504</v>
      </c>
      <c r="D23" s="463">
        <v>16.434262406985685</v>
      </c>
      <c r="E23" s="463">
        <v>11.205357302284295</v>
      </c>
      <c r="F23" s="463">
        <v>32.390985785408773</v>
      </c>
      <c r="G23" s="463">
        <v>31.616773559043416</v>
      </c>
      <c r="H23" s="463">
        <v>20.877050947938695</v>
      </c>
      <c r="I23" s="463">
        <v>22.244294262282033</v>
      </c>
      <c r="J23" s="463">
        <v>16.822375297188163</v>
      </c>
      <c r="K23" s="463">
        <v>14.694682932819973</v>
      </c>
      <c r="L23" s="463">
        <v>15.503856545036232</v>
      </c>
      <c r="M23" s="463">
        <v>14.437403625036136</v>
      </c>
      <c r="N23" s="463">
        <v>12.861275421836041</v>
      </c>
      <c r="O23" s="463">
        <v>8.6993244142883412</v>
      </c>
      <c r="P23" s="463">
        <v>20.061105612479071</v>
      </c>
      <c r="Q23" s="463">
        <v>19.510817285335634</v>
      </c>
      <c r="AG23" s="1046"/>
      <c r="AH23" s="1046"/>
      <c r="AI23" s="1046"/>
      <c r="AJ23" s="1046"/>
      <c r="AK23" s="1046"/>
      <c r="AL23" s="1046"/>
      <c r="AM23" s="1046"/>
      <c r="AN23" s="1046"/>
      <c r="AO23" s="1046"/>
      <c r="AP23" s="1046"/>
      <c r="AQ23" s="1046"/>
      <c r="AR23" s="1046"/>
      <c r="AS23" s="1046"/>
      <c r="AT23" s="1046"/>
      <c r="AU23" s="1046"/>
      <c r="AV23" s="1046"/>
      <c r="AW23" s="1046"/>
      <c r="AX23" s="1046"/>
      <c r="AY23" s="1046"/>
      <c r="AZ23" s="1046"/>
    </row>
    <row r="24" spans="1:52" s="1014" customFormat="1" ht="20" customHeight="1">
      <c r="A24" s="1021" t="str">
        <f>IF('1'!$A$1=1,B24,C24)</f>
        <v>Литва</v>
      </c>
      <c r="B24" s="1025" t="s">
        <v>542</v>
      </c>
      <c r="C24" s="1074" t="s">
        <v>221</v>
      </c>
      <c r="D24" s="463">
        <v>0.46760986752720646</v>
      </c>
      <c r="E24" s="463">
        <v>1.4141777663144031</v>
      </c>
      <c r="F24" s="463">
        <v>2.0733175901058196</v>
      </c>
      <c r="G24" s="463">
        <v>1.552123681487398</v>
      </c>
      <c r="H24" s="463">
        <v>1.3305653891398617</v>
      </c>
      <c r="I24" s="463">
        <v>1.2666568047997722</v>
      </c>
      <c r="J24" s="463">
        <v>1.1827390010484993</v>
      </c>
      <c r="K24" s="463">
        <v>1.4078092059338112</v>
      </c>
      <c r="L24" s="463">
        <v>5.6952476932867473</v>
      </c>
      <c r="M24" s="463">
        <v>3.7719289793332691</v>
      </c>
      <c r="N24" s="463">
        <v>8.3912693314558329</v>
      </c>
      <c r="O24" s="463">
        <v>5.3228645349932009</v>
      </c>
      <c r="P24" s="463">
        <v>10.851232447054795</v>
      </c>
      <c r="Q24" s="463">
        <v>17.753786327087603</v>
      </c>
      <c r="AG24" s="1046"/>
      <c r="AH24" s="1046"/>
      <c r="AI24" s="1046"/>
      <c r="AJ24" s="1046"/>
      <c r="AK24" s="1046"/>
      <c r="AL24" s="1046"/>
      <c r="AM24" s="1046"/>
      <c r="AN24" s="1046"/>
      <c r="AO24" s="1046"/>
      <c r="AP24" s="1046"/>
      <c r="AQ24" s="1046"/>
      <c r="AR24" s="1046"/>
      <c r="AS24" s="1046"/>
      <c r="AT24" s="1046"/>
      <c r="AU24" s="1046"/>
      <c r="AV24" s="1046"/>
      <c r="AW24" s="1046"/>
      <c r="AX24" s="1046"/>
      <c r="AY24" s="1046"/>
      <c r="AZ24" s="1046"/>
    </row>
    <row r="25" spans="1:52" s="1014" customFormat="1" ht="20" customHeight="1">
      <c r="A25" s="1021" t="str">
        <f>IF('1'!$A$1=1,B25,C25)</f>
        <v>Китай</v>
      </c>
      <c r="B25" s="1025" t="s">
        <v>535</v>
      </c>
      <c r="C25" s="1074" t="s">
        <v>207</v>
      </c>
      <c r="D25" s="463">
        <v>3.3943786224807697E-2</v>
      </c>
      <c r="E25" s="463">
        <v>7.4345322554523335E-2</v>
      </c>
      <c r="F25" s="463">
        <v>1.4835959999999999</v>
      </c>
      <c r="G25" s="463">
        <v>0.57279134650540486</v>
      </c>
      <c r="H25" s="463">
        <v>0.36503099999999999</v>
      </c>
      <c r="I25" s="463">
        <v>0.4963957466966229</v>
      </c>
      <c r="J25" s="463">
        <v>4.6414065499999992</v>
      </c>
      <c r="K25" s="463">
        <v>14.931158881240497</v>
      </c>
      <c r="L25" s="463">
        <v>23.147424588253443</v>
      </c>
      <c r="M25" s="463">
        <v>24.034474566736403</v>
      </c>
      <c r="N25" s="463">
        <v>40.626543728903393</v>
      </c>
      <c r="O25" s="463">
        <v>28.77090950349573</v>
      </c>
      <c r="P25" s="463">
        <v>27.177501628481089</v>
      </c>
      <c r="Q25" s="463">
        <v>16.296017204414003</v>
      </c>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row>
    <row r="26" spans="1:52" s="1014" customFormat="1" ht="20" customHeight="1">
      <c r="A26" s="1021" t="str">
        <f>IF('1'!$A$1=1,B26,C26)</f>
        <v>Швеція</v>
      </c>
      <c r="B26" s="1025" t="s">
        <v>562</v>
      </c>
      <c r="C26" s="1074" t="s">
        <v>238</v>
      </c>
      <c r="D26" s="463">
        <v>2.512581654222779</v>
      </c>
      <c r="E26" s="463">
        <v>4.7320403211872017</v>
      </c>
      <c r="F26" s="463">
        <v>7.1901139158112848</v>
      </c>
      <c r="G26" s="463">
        <v>5.3631113538597308</v>
      </c>
      <c r="H26" s="463">
        <v>8.9565043873717336</v>
      </c>
      <c r="I26" s="463">
        <v>8.6164016246970263</v>
      </c>
      <c r="J26" s="463">
        <v>8.4221336166960921</v>
      </c>
      <c r="K26" s="463">
        <v>14.500660126372626</v>
      </c>
      <c r="L26" s="463">
        <v>14.632533361851447</v>
      </c>
      <c r="M26" s="463">
        <v>13.250716481888734</v>
      </c>
      <c r="N26" s="463">
        <v>20.284272823754495</v>
      </c>
      <c r="O26" s="463">
        <v>21.862497248230831</v>
      </c>
      <c r="P26" s="463">
        <v>19.810747552751742</v>
      </c>
      <c r="Q26" s="463">
        <v>15.104954403146078</v>
      </c>
      <c r="AG26" s="1046"/>
      <c r="AH26" s="1046"/>
      <c r="AI26" s="1046"/>
      <c r="AJ26" s="1046"/>
      <c r="AK26" s="1046"/>
      <c r="AL26" s="1046"/>
      <c r="AM26" s="1046"/>
      <c r="AN26" s="1046"/>
      <c r="AO26" s="1046"/>
      <c r="AP26" s="1046"/>
      <c r="AQ26" s="1046"/>
      <c r="AR26" s="1046"/>
      <c r="AS26" s="1046"/>
      <c r="AT26" s="1046"/>
      <c r="AU26" s="1046"/>
      <c r="AV26" s="1046"/>
      <c r="AW26" s="1046"/>
      <c r="AX26" s="1046"/>
      <c r="AY26" s="1046"/>
      <c r="AZ26" s="1046"/>
    </row>
    <row r="27" spans="1:52" s="1014" customFormat="1" ht="20" customHeight="1">
      <c r="A27" s="1021" t="str">
        <f>IF('1'!$A$1=1,B27,C27)</f>
        <v>Естонія</v>
      </c>
      <c r="B27" s="1025" t="s">
        <v>570</v>
      </c>
      <c r="C27" s="1074" t="s">
        <v>505</v>
      </c>
      <c r="D27" s="463">
        <v>0.35386773767816077</v>
      </c>
      <c r="E27" s="463">
        <v>0.28779316975923824</v>
      </c>
      <c r="F27" s="463">
        <v>1.0745081437433806</v>
      </c>
      <c r="G27" s="463">
        <v>1.6262304126228737</v>
      </c>
      <c r="H27" s="463">
        <v>1.3265107367327136</v>
      </c>
      <c r="I27" s="463">
        <v>2.7060730986885568</v>
      </c>
      <c r="J27" s="463">
        <v>7.8618838620353415</v>
      </c>
      <c r="K27" s="463">
        <v>7.9174559541110874</v>
      </c>
      <c r="L27" s="463">
        <v>14.030717340962187</v>
      </c>
      <c r="M27" s="463">
        <v>15.929838071244523</v>
      </c>
      <c r="N27" s="463">
        <v>15.825046922736199</v>
      </c>
      <c r="O27" s="463">
        <v>11.79341177817464</v>
      </c>
      <c r="P27" s="463">
        <v>14.353182786710015</v>
      </c>
      <c r="Q27" s="463">
        <v>14.599152613664693</v>
      </c>
      <c r="AG27" s="1046"/>
      <c r="AH27" s="1046"/>
      <c r="AI27" s="1046"/>
      <c r="AJ27" s="1046"/>
      <c r="AK27" s="1046"/>
      <c r="AL27" s="1046"/>
      <c r="AM27" s="1046"/>
      <c r="AN27" s="1046"/>
      <c r="AO27" s="1046"/>
      <c r="AP27" s="1046"/>
      <c r="AQ27" s="1046"/>
      <c r="AR27" s="1046"/>
      <c r="AS27" s="1046"/>
      <c r="AT27" s="1046"/>
      <c r="AU27" s="1046"/>
      <c r="AV27" s="1046"/>
      <c r="AW27" s="1046"/>
      <c r="AX27" s="1046"/>
      <c r="AY27" s="1046"/>
      <c r="AZ27" s="1046"/>
    </row>
    <row r="28" spans="1:52" s="1014" customFormat="1" ht="20" customHeight="1">
      <c r="A28" s="1021" t="str">
        <f>IF('1'!$A$1=1,B28,C28)</f>
        <v>Канада</v>
      </c>
      <c r="B28" s="1025" t="s">
        <v>449</v>
      </c>
      <c r="C28" s="1074" t="s">
        <v>506</v>
      </c>
      <c r="D28" s="463">
        <v>0</v>
      </c>
      <c r="E28" s="463">
        <v>0</v>
      </c>
      <c r="F28" s="463">
        <v>0</v>
      </c>
      <c r="G28" s="463">
        <v>0</v>
      </c>
      <c r="H28" s="463">
        <v>1</v>
      </c>
      <c r="I28" s="463">
        <v>1</v>
      </c>
      <c r="J28" s="463">
        <v>1</v>
      </c>
      <c r="K28" s="463">
        <v>2</v>
      </c>
      <c r="L28" s="463">
        <v>2</v>
      </c>
      <c r="M28" s="463">
        <v>1</v>
      </c>
      <c r="N28" s="463">
        <v>2</v>
      </c>
      <c r="O28" s="463">
        <v>2.3273286185718609</v>
      </c>
      <c r="P28" s="463">
        <v>7.5770873396167939</v>
      </c>
      <c r="Q28" s="463">
        <v>14.085432857236377</v>
      </c>
      <c r="AG28" s="1046"/>
      <c r="AH28" s="1046"/>
      <c r="AI28" s="1046"/>
      <c r="AJ28" s="1046"/>
      <c r="AK28" s="1046"/>
      <c r="AL28" s="1046"/>
      <c r="AM28" s="1046"/>
      <c r="AN28" s="1046"/>
      <c r="AO28" s="1046"/>
      <c r="AP28" s="1046"/>
      <c r="AQ28" s="1046"/>
      <c r="AR28" s="1046"/>
      <c r="AS28" s="1046"/>
      <c r="AT28" s="1046"/>
      <c r="AU28" s="1046"/>
      <c r="AV28" s="1046"/>
      <c r="AW28" s="1046"/>
      <c r="AX28" s="1046"/>
      <c r="AY28" s="1046"/>
      <c r="AZ28" s="1046"/>
    </row>
    <row r="29" spans="1:52" s="1014" customFormat="1" ht="20" customHeight="1">
      <c r="A29" s="1021" t="str">
        <f>IF('1'!$A$1=1,B29,C29)</f>
        <v>Словаччина</v>
      </c>
      <c r="B29" s="1025" t="s">
        <v>539</v>
      </c>
      <c r="C29" s="1074" t="s">
        <v>219</v>
      </c>
      <c r="D29" s="463">
        <v>4.3462041356454488</v>
      </c>
      <c r="E29" s="463">
        <v>4.8079698776500397</v>
      </c>
      <c r="F29" s="463">
        <v>2.6390567941258789</v>
      </c>
      <c r="G29" s="463">
        <v>3.1763674639202124</v>
      </c>
      <c r="H29" s="463">
        <v>3.2888835237663399</v>
      </c>
      <c r="I29" s="463">
        <v>4.2285744946408084</v>
      </c>
      <c r="J29" s="463">
        <v>7.5430368039974702</v>
      </c>
      <c r="K29" s="463">
        <v>5.7485139086714128</v>
      </c>
      <c r="L29" s="463">
        <v>10.472627308382277</v>
      </c>
      <c r="M29" s="463">
        <v>10.163394896416673</v>
      </c>
      <c r="N29" s="463">
        <v>8.5937106923976394</v>
      </c>
      <c r="O29" s="463">
        <v>6.9400695080380892</v>
      </c>
      <c r="P29" s="463">
        <v>9.1422024085932865</v>
      </c>
      <c r="Q29" s="463">
        <v>12.681592743276246</v>
      </c>
      <c r="AG29" s="1046"/>
      <c r="AH29" s="1046"/>
      <c r="AI29" s="1046"/>
      <c r="AJ29" s="1046"/>
      <c r="AK29" s="1046"/>
      <c r="AL29" s="1046"/>
      <c r="AM29" s="1046"/>
      <c r="AN29" s="1046"/>
      <c r="AO29" s="1046"/>
      <c r="AP29" s="1046"/>
      <c r="AQ29" s="1046"/>
      <c r="AR29" s="1046"/>
      <c r="AS29" s="1046"/>
      <c r="AT29" s="1046"/>
      <c r="AU29" s="1046"/>
      <c r="AV29" s="1046"/>
      <c r="AW29" s="1046"/>
      <c r="AX29" s="1046"/>
      <c r="AY29" s="1046"/>
      <c r="AZ29" s="1046"/>
    </row>
    <row r="30" spans="1:52" s="1014" customFormat="1" ht="20" customHeight="1">
      <c r="A30" s="1021" t="str">
        <f>IF('1'!$A$1=1,B30,C30)</f>
        <v>Латвія</v>
      </c>
      <c r="B30" s="1025" t="s">
        <v>546</v>
      </c>
      <c r="C30" s="1074" t="s">
        <v>351</v>
      </c>
      <c r="D30" s="463">
        <v>1.4466747926535248</v>
      </c>
      <c r="E30" s="463">
        <v>2.7241139600136881</v>
      </c>
      <c r="F30" s="463">
        <v>7.4181542110853345</v>
      </c>
      <c r="G30" s="463">
        <v>3.0038745031766561</v>
      </c>
      <c r="H30" s="463">
        <v>4.4255917744812141</v>
      </c>
      <c r="I30" s="463">
        <v>3.7591303883951324</v>
      </c>
      <c r="J30" s="463">
        <v>4.7584849419801429</v>
      </c>
      <c r="K30" s="463">
        <v>4.7280783837495957</v>
      </c>
      <c r="L30" s="463">
        <v>6.1221003712351303</v>
      </c>
      <c r="M30" s="463">
        <v>9.6928875077582752</v>
      </c>
      <c r="N30" s="463">
        <v>12.837610897071144</v>
      </c>
      <c r="O30" s="463">
        <v>11.497236112132045</v>
      </c>
      <c r="P30" s="463">
        <v>10.23319561687148</v>
      </c>
      <c r="Q30" s="463">
        <v>11.769525910602702</v>
      </c>
      <c r="AG30" s="1046"/>
      <c r="AH30" s="1046"/>
      <c r="AI30" s="1046"/>
      <c r="AJ30" s="1046"/>
      <c r="AK30" s="1046"/>
      <c r="AL30" s="1046"/>
      <c r="AM30" s="1046"/>
      <c r="AN30" s="1046"/>
      <c r="AO30" s="1046"/>
      <c r="AP30" s="1046"/>
      <c r="AQ30" s="1046"/>
      <c r="AR30" s="1046"/>
      <c r="AS30" s="1046"/>
      <c r="AT30" s="1046"/>
      <c r="AU30" s="1046"/>
      <c r="AV30" s="1046"/>
      <c r="AW30" s="1046"/>
      <c r="AX30" s="1046"/>
      <c r="AY30" s="1046"/>
      <c r="AZ30" s="1046"/>
    </row>
    <row r="31" spans="1:52" s="1014" customFormat="1" ht="20" customHeight="1">
      <c r="A31" s="1016" t="str">
        <f>IF('1'!$A$1=1,B31,C31)</f>
        <v>Інші країни</v>
      </c>
      <c r="B31" s="1027" t="s">
        <v>454</v>
      </c>
      <c r="C31" s="1075" t="s">
        <v>516</v>
      </c>
      <c r="D31" s="989">
        <v>64.240373867092202</v>
      </c>
      <c r="E31" s="989">
        <v>126.32385308398817</v>
      </c>
      <c r="F31" s="989">
        <v>142.83432435256537</v>
      </c>
      <c r="G31" s="989">
        <v>85.988375039673713</v>
      </c>
      <c r="H31" s="989">
        <v>83.55332928406645</v>
      </c>
      <c r="I31" s="989">
        <v>61.925317767377003</v>
      </c>
      <c r="J31" s="989">
        <v>53.51947684531887</v>
      </c>
      <c r="K31" s="989">
        <v>66.285480301783792</v>
      </c>
      <c r="L31" s="989">
        <v>70.462376150315308</v>
      </c>
      <c r="M31" s="989">
        <v>79.770427872394734</v>
      </c>
      <c r="N31" s="989">
        <v>118.2761145547245</v>
      </c>
      <c r="O31" s="989">
        <v>56.277703018424532</v>
      </c>
      <c r="P31" s="989">
        <v>65.914381043874982</v>
      </c>
      <c r="Q31" s="989">
        <v>93.81083923880206</v>
      </c>
      <c r="AG31" s="1046"/>
      <c r="AH31" s="1046"/>
      <c r="AI31" s="1046"/>
      <c r="AJ31" s="1046"/>
      <c r="AK31" s="1046"/>
      <c r="AL31" s="1046"/>
      <c r="AM31" s="1046"/>
      <c r="AN31" s="1046"/>
      <c r="AO31" s="1046"/>
      <c r="AP31" s="1046"/>
      <c r="AQ31" s="1046"/>
      <c r="AR31" s="1046"/>
      <c r="AS31" s="1046"/>
      <c r="AT31" s="1046"/>
      <c r="AU31" s="1046"/>
      <c r="AV31" s="1046"/>
      <c r="AW31" s="1046"/>
      <c r="AX31" s="1046"/>
      <c r="AY31" s="1046"/>
      <c r="AZ31" s="1046"/>
    </row>
    <row r="32" spans="1:52" ht="13">
      <c r="A32" s="464" t="str">
        <f>IF('1'!$A$1=1,B32,C32)</f>
        <v>Примітки:</v>
      </c>
      <c r="B32" s="376" t="s">
        <v>311</v>
      </c>
      <c r="C32" s="376" t="s">
        <v>312</v>
      </c>
      <c r="D32" s="1033"/>
      <c r="E32" s="1033"/>
      <c r="F32" s="1033"/>
      <c r="G32" s="1033"/>
      <c r="H32" s="976"/>
      <c r="I32" s="976"/>
      <c r="J32" s="976"/>
      <c r="K32" s="976"/>
      <c r="L32" s="976"/>
      <c r="M32" s="976"/>
      <c r="N32" s="976"/>
      <c r="O32" s="976"/>
    </row>
    <row r="33" spans="1:15">
      <c r="A33" s="1055" t="str">
        <f>IF('1'!$A$1=1,B33,C33)</f>
        <v xml:space="preserve"> З 2014 року дані подаються без урахування тимчасово окупованої російською федерацією території України.</v>
      </c>
      <c r="B33" s="94" t="s">
        <v>519</v>
      </c>
      <c r="C33" s="94" t="s">
        <v>620</v>
      </c>
      <c r="D33" s="1033"/>
      <c r="E33" s="1033"/>
      <c r="F33" s="1033"/>
      <c r="G33" s="1033"/>
      <c r="H33" s="976"/>
      <c r="I33" s="976"/>
      <c r="J33" s="976"/>
      <c r="K33" s="976"/>
      <c r="L33" s="976"/>
      <c r="M33" s="976"/>
      <c r="N33" s="976"/>
      <c r="O33" s="976"/>
    </row>
    <row r="34" spans="1:15" ht="15.5" customHeight="1">
      <c r="A34" s="891" t="str">
        <f>IF('1'!$A$1=1,B34,C34)</f>
        <v xml:space="preserve"> Дані за 2024 рік було скориговано у зв'язку з уточненням звітної інформації.</v>
      </c>
      <c r="B34" s="891" t="s">
        <v>618</v>
      </c>
      <c r="C34" s="94" t="s">
        <v>619</v>
      </c>
      <c r="D34" s="313"/>
      <c r="E34" s="1033"/>
      <c r="F34" s="1033"/>
      <c r="G34" s="1033"/>
      <c r="H34" s="976"/>
      <c r="I34" s="976"/>
      <c r="J34" s="976"/>
      <c r="K34" s="976"/>
      <c r="L34" s="976"/>
      <c r="M34" s="976"/>
      <c r="N34" s="976"/>
      <c r="O34" s="976"/>
    </row>
    <row r="35" spans="1:15">
      <c r="D35" s="1033"/>
      <c r="E35" s="1033"/>
      <c r="F35" s="1033"/>
      <c r="G35" s="1033"/>
      <c r="H35" s="976"/>
      <c r="I35" s="976"/>
      <c r="J35" s="976"/>
      <c r="K35" s="976"/>
      <c r="L35" s="976"/>
      <c r="M35" s="976"/>
      <c r="N35" s="976"/>
      <c r="O35" s="976"/>
    </row>
    <row r="36" spans="1:15">
      <c r="D36" s="1033"/>
      <c r="E36" s="1033"/>
      <c r="F36" s="1033"/>
      <c r="G36" s="1033"/>
      <c r="H36" s="976"/>
      <c r="I36" s="976"/>
      <c r="J36" s="976"/>
      <c r="K36" s="976"/>
      <c r="L36" s="976"/>
      <c r="M36" s="976"/>
      <c r="N36" s="976"/>
      <c r="O36" s="976"/>
    </row>
    <row r="37" spans="1:15">
      <c r="D37" s="1033"/>
      <c r="E37" s="1033"/>
      <c r="F37" s="1033"/>
      <c r="G37" s="1033"/>
      <c r="H37" s="976"/>
      <c r="I37" s="976"/>
      <c r="J37" s="976"/>
      <c r="K37" s="976"/>
      <c r="L37" s="976"/>
      <c r="M37" s="976"/>
      <c r="N37" s="976"/>
      <c r="O37" s="976"/>
    </row>
    <row r="38" spans="1:15">
      <c r="D38" s="1033"/>
      <c r="E38" s="1033"/>
      <c r="F38" s="1033"/>
      <c r="G38" s="1033"/>
      <c r="H38" s="976"/>
      <c r="I38" s="976"/>
      <c r="J38" s="976"/>
      <c r="K38" s="976"/>
      <c r="L38" s="976"/>
      <c r="M38" s="976"/>
      <c r="N38" s="976"/>
      <c r="O38" s="976"/>
    </row>
    <row r="39" spans="1:15">
      <c r="D39" s="1033"/>
      <c r="E39" s="1033"/>
      <c r="F39" s="1033"/>
      <c r="G39" s="1033"/>
      <c r="H39" s="976"/>
      <c r="I39" s="976"/>
      <c r="J39" s="976"/>
      <c r="K39" s="976"/>
      <c r="L39" s="976"/>
      <c r="M39" s="976"/>
      <c r="N39" s="976"/>
      <c r="O39" s="976"/>
    </row>
    <row r="40" spans="1:15">
      <c r="D40" s="1033"/>
      <c r="E40" s="1033"/>
      <c r="F40" s="1033"/>
      <c r="G40" s="1033"/>
      <c r="H40" s="976"/>
      <c r="I40" s="976"/>
      <c r="J40" s="976"/>
      <c r="K40" s="976"/>
      <c r="L40" s="976"/>
      <c r="M40" s="976"/>
      <c r="N40" s="976"/>
      <c r="O40" s="976"/>
    </row>
    <row r="41" spans="1:15">
      <c r="H41" s="976"/>
      <c r="I41" s="976"/>
      <c r="J41" s="976"/>
      <c r="K41" s="976"/>
      <c r="L41" s="976"/>
      <c r="M41" s="976"/>
      <c r="N41" s="976"/>
      <c r="O41" s="976"/>
    </row>
    <row r="43" spans="1:15">
      <c r="H43" s="1015"/>
      <c r="I43" s="1015"/>
      <c r="J43" s="1015"/>
      <c r="K43" s="1015"/>
      <c r="L43" s="1015"/>
      <c r="M43" s="1015"/>
      <c r="N43" s="1015"/>
      <c r="O43" s="1015"/>
    </row>
    <row r="52" spans="16:16">
      <c r="P52" s="976"/>
    </row>
  </sheetData>
  <hyperlinks>
    <hyperlink ref="A1" location="'1'!A1" display="до змісту"/>
    <hyperlink ref="AH1" location="'2.4'!A1" display="'2.4'!A1"/>
  </hyperlinks>
  <printOptions horizontalCentered="1" verticalCentered="1"/>
  <pageMargins left="0.27559055118110237" right="0.15748031496062992" top="0.74803149606299213" bottom="0.74803149606299213" header="0.31496062992125984" footer="0.31496062992125984"/>
  <pageSetup paperSize="9" scale="6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66"/>
  <sheetViews>
    <sheetView topLeftCell="A10" zoomScale="70" zoomScaleNormal="70" workbookViewId="0">
      <selection activeCell="Q8" sqref="Q8"/>
    </sheetView>
  </sheetViews>
  <sheetFormatPr defaultColWidth="8.81640625" defaultRowHeight="12.5" outlineLevelCol="1"/>
  <cols>
    <col min="1" max="1" width="29" style="119" customWidth="1"/>
    <col min="2" max="2" width="21" style="116" hidden="1" customWidth="1" outlineLevel="1"/>
    <col min="3" max="3" width="20.54296875" style="116" hidden="1" customWidth="1" outlineLevel="1"/>
    <col min="4" max="4" width="7.81640625" style="119" hidden="1" customWidth="1" outlineLevel="1" collapsed="1"/>
    <col min="5" max="8" width="7.81640625" style="119" hidden="1" customWidth="1" outlineLevel="1"/>
    <col min="9" max="9" width="7.81640625" style="119" customWidth="1" collapsed="1"/>
    <col min="10" max="13" width="7.81640625" style="119" customWidth="1"/>
    <col min="14" max="14" width="8.54296875" style="119" customWidth="1"/>
    <col min="15" max="15" width="8.54296875" style="120" customWidth="1"/>
    <col min="16" max="16" width="8.54296875" style="119" customWidth="1"/>
    <col min="17" max="17" width="8.54296875" style="919" customWidth="1"/>
    <col min="18" max="18" width="8.54296875" style="120" customWidth="1"/>
    <col min="19" max="19" width="8.54296875" style="119" customWidth="1"/>
    <col min="20" max="21" width="8.81640625" style="120" customWidth="1"/>
    <col min="22" max="22" width="8.81640625" style="13" customWidth="1"/>
    <col min="23" max="25" width="8.81640625" style="13"/>
    <col min="26" max="26" width="8.81640625" style="14"/>
    <col min="27" max="37" width="8.81640625" style="469"/>
    <col min="38" max="40" width="8.81640625" style="14"/>
    <col min="41" max="45" width="8.81640625" style="954"/>
    <col min="46" max="74" width="8.81640625" style="13"/>
    <col min="75" max="16384" width="8.81640625" style="119"/>
  </cols>
  <sheetData>
    <row r="1" spans="1:74" ht="13">
      <c r="A1" s="104" t="str">
        <f>IF('1'!$A$1=1,"до змісту","to title")</f>
        <v>до змісту</v>
      </c>
      <c r="Z1" s="716"/>
    </row>
    <row r="2" spans="1:74" ht="13">
      <c r="A2" s="104"/>
      <c r="Z2" s="716"/>
    </row>
    <row r="3" spans="1:74" s="129" customFormat="1" ht="13">
      <c r="A3" s="920" t="str">
        <f>IF('1'!$A$1=1,AA4,AF4)</f>
        <v>2.5 Експорт - імпорт послуг за статтею "Подорожі"</v>
      </c>
      <c r="B3" s="116"/>
      <c r="C3" s="921"/>
      <c r="D3" s="920"/>
      <c r="E3" s="920"/>
      <c r="F3" s="920"/>
      <c r="G3" s="920"/>
      <c r="H3" s="920"/>
      <c r="I3" s="920"/>
      <c r="J3" s="920"/>
      <c r="K3" s="920"/>
      <c r="L3" s="920"/>
      <c r="M3" s="920"/>
      <c r="O3" s="130"/>
      <c r="Q3" s="922"/>
      <c r="R3" s="130"/>
      <c r="T3" s="130"/>
      <c r="U3" s="130"/>
      <c r="V3" s="4"/>
      <c r="W3" s="4"/>
      <c r="X3" s="4"/>
      <c r="Y3" s="1284"/>
      <c r="Z3" s="7"/>
      <c r="AA3" s="727"/>
      <c r="AB3" s="727"/>
      <c r="AC3" s="727"/>
      <c r="AD3" s="727"/>
      <c r="AE3" s="727"/>
      <c r="AF3" s="727"/>
      <c r="AG3" s="727"/>
      <c r="AH3" s="727"/>
      <c r="AI3" s="727"/>
      <c r="AJ3" s="727"/>
      <c r="AK3" s="727"/>
      <c r="AL3" s="7"/>
      <c r="AM3" s="7"/>
      <c r="AN3" s="7"/>
      <c r="AO3" s="971"/>
      <c r="AP3" s="971"/>
      <c r="AQ3" s="971"/>
      <c r="AR3" s="971"/>
      <c r="AS3" s="971"/>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3">
      <c r="A4" s="1393" t="str">
        <f>IF('1'!$A$1=1,AA5,AF5)</f>
        <v>(за групами країн)</v>
      </c>
      <c r="B4" s="1393"/>
      <c r="C4" s="1393"/>
      <c r="D4" s="1393"/>
      <c r="E4" s="1393"/>
      <c r="F4" s="1393"/>
      <c r="G4" s="1393"/>
      <c r="H4" s="1393"/>
      <c r="I4" s="1393"/>
      <c r="J4" s="1393"/>
      <c r="K4" s="1393"/>
      <c r="L4" s="1393"/>
      <c r="M4" s="1393"/>
      <c r="Z4" s="16"/>
      <c r="AA4" s="730" t="s">
        <v>498</v>
      </c>
      <c r="AB4" s="730"/>
      <c r="AC4" s="730"/>
      <c r="AD4" s="730"/>
      <c r="AE4" s="730"/>
      <c r="AF4" s="735" t="s">
        <v>499</v>
      </c>
      <c r="AG4" s="735"/>
      <c r="AH4" s="735"/>
      <c r="AI4" s="735"/>
      <c r="AJ4" s="730"/>
      <c r="AK4" s="730"/>
    </row>
    <row r="5" spans="1:74" s="129" customFormat="1" ht="17.5" customHeight="1">
      <c r="A5" s="257" t="str">
        <f>IF('1'!$A$1=1,AA6,AF6)</f>
        <v>Млн.дол.США</v>
      </c>
      <c r="B5" s="106"/>
      <c r="C5" s="106"/>
      <c r="K5" s="175"/>
      <c r="L5" s="175"/>
      <c r="Q5" s="922"/>
      <c r="V5" s="4"/>
      <c r="W5" s="4"/>
      <c r="X5" s="4"/>
      <c r="Y5" s="4"/>
      <c r="Z5" s="393"/>
      <c r="AA5" s="737" t="s">
        <v>385</v>
      </c>
      <c r="AB5" s="737"/>
      <c r="AC5" s="737"/>
      <c r="AD5" s="737"/>
      <c r="AE5" s="737"/>
      <c r="AF5" s="900" t="s">
        <v>386</v>
      </c>
      <c r="AG5" s="900"/>
      <c r="AH5" s="900"/>
      <c r="AI5" s="900"/>
      <c r="AJ5" s="737"/>
      <c r="AK5" s="737"/>
      <c r="AL5" s="7"/>
      <c r="AM5" s="7"/>
      <c r="AN5" s="7"/>
      <c r="AO5" s="971"/>
      <c r="AP5" s="971"/>
      <c r="AQ5" s="971"/>
      <c r="AR5" s="971"/>
      <c r="AS5" s="971"/>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s="129" customFormat="1" ht="18" customHeight="1">
      <c r="A6" s="923"/>
      <c r="B6" s="924"/>
      <c r="C6" s="924"/>
      <c r="D6" s="925">
        <v>2005</v>
      </c>
      <c r="E6" s="925">
        <v>2006</v>
      </c>
      <c r="F6" s="925">
        <v>2007</v>
      </c>
      <c r="G6" s="925">
        <v>2008</v>
      </c>
      <c r="H6" s="925">
        <v>2009</v>
      </c>
      <c r="I6" s="925">
        <v>2010</v>
      </c>
      <c r="J6" s="925">
        <v>2011</v>
      </c>
      <c r="K6" s="925">
        <v>2012</v>
      </c>
      <c r="L6" s="925">
        <v>2013</v>
      </c>
      <c r="M6" s="925">
        <v>2014</v>
      </c>
      <c r="N6" s="925">
        <v>2015</v>
      </c>
      <c r="O6" s="925">
        <v>2016</v>
      </c>
      <c r="P6" s="925">
        <v>2017</v>
      </c>
      <c r="Q6" s="925">
        <v>2018</v>
      </c>
      <c r="R6" s="925">
        <v>2019</v>
      </c>
      <c r="S6" s="925">
        <v>2020</v>
      </c>
      <c r="T6" s="925">
        <v>2021</v>
      </c>
      <c r="U6" s="925" t="s">
        <v>387</v>
      </c>
      <c r="V6" s="925" t="s">
        <v>587</v>
      </c>
      <c r="W6" s="1271" t="s">
        <v>609</v>
      </c>
      <c r="X6" s="4"/>
      <c r="Y6" s="4"/>
      <c r="Z6" s="17"/>
      <c r="AA6" s="900" t="s">
        <v>388</v>
      </c>
      <c r="AB6" s="900"/>
      <c r="AC6" s="469"/>
      <c r="AD6" s="469"/>
      <c r="AE6" s="469"/>
      <c r="AF6" s="737" t="s">
        <v>389</v>
      </c>
      <c r="AG6" s="737"/>
      <c r="AH6" s="737"/>
      <c r="AI6" s="737"/>
      <c r="AJ6" s="469"/>
      <c r="AK6" s="737"/>
      <c r="AL6" s="7"/>
      <c r="AM6" s="7"/>
      <c r="AN6" s="7"/>
      <c r="AO6" s="971"/>
      <c r="AP6" s="971"/>
      <c r="AQ6" s="971"/>
      <c r="AR6" s="971"/>
      <c r="AS6" s="971"/>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s="129" customFormat="1" ht="18" customHeight="1">
      <c r="A7" s="926" t="str">
        <f>IF('1'!$A$1=1,B7,C7)</f>
        <v xml:space="preserve">                  Експорт</v>
      </c>
      <c r="B7" s="927" t="s">
        <v>390</v>
      </c>
      <c r="C7" s="927" t="s">
        <v>391</v>
      </c>
      <c r="D7" s="928"/>
      <c r="E7" s="929"/>
      <c r="F7" s="929"/>
      <c r="G7" s="929"/>
      <c r="H7" s="929"/>
      <c r="I7" s="929"/>
      <c r="J7" s="929"/>
      <c r="K7" s="929"/>
      <c r="L7" s="929"/>
      <c r="M7" s="929"/>
      <c r="N7" s="929"/>
      <c r="O7" s="929"/>
      <c r="P7" s="929"/>
      <c r="Q7" s="930"/>
      <c r="R7" s="931"/>
      <c r="S7" s="931"/>
      <c r="T7" s="931"/>
      <c r="U7" s="931"/>
      <c r="V7" s="931"/>
      <c r="W7" s="931"/>
      <c r="X7" s="4"/>
      <c r="Y7" s="4"/>
      <c r="Z7" s="7"/>
      <c r="AA7" s="727"/>
      <c r="AB7" s="727"/>
      <c r="AC7" s="727"/>
      <c r="AD7" s="727"/>
      <c r="AE7" s="727"/>
      <c r="AF7" s="727"/>
      <c r="AG7" s="727"/>
      <c r="AH7" s="727"/>
      <c r="AI7" s="727"/>
      <c r="AJ7" s="727"/>
      <c r="AK7" s="727"/>
      <c r="AL7" s="7"/>
      <c r="AM7" s="7"/>
      <c r="AN7" s="7"/>
      <c r="AO7" s="971"/>
      <c r="AP7" s="971"/>
      <c r="AQ7" s="971"/>
      <c r="AR7" s="971"/>
      <c r="AS7" s="971"/>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s="129" customFormat="1" ht="19.5" customHeight="1">
      <c r="A8" s="932" t="str">
        <f>IF('1'!$A$1=1,B8,C8)</f>
        <v>Усього</v>
      </c>
      <c r="B8" s="933" t="s">
        <v>58</v>
      </c>
      <c r="C8" s="934" t="s">
        <v>392</v>
      </c>
      <c r="D8" s="935">
        <v>3125</v>
      </c>
      <c r="E8" s="936">
        <v>3485</v>
      </c>
      <c r="F8" s="936">
        <v>4597</v>
      </c>
      <c r="G8" s="936">
        <v>5768</v>
      </c>
      <c r="H8" s="936">
        <v>3576</v>
      </c>
      <c r="I8" s="936">
        <v>3788</v>
      </c>
      <c r="J8" s="936">
        <v>4294</v>
      </c>
      <c r="K8" s="936">
        <v>4842</v>
      </c>
      <c r="L8" s="936">
        <v>5083</v>
      </c>
      <c r="M8" s="936">
        <v>1612</v>
      </c>
      <c r="N8" s="936">
        <v>1082</v>
      </c>
      <c r="O8" s="936">
        <v>1078</v>
      </c>
      <c r="P8" s="936">
        <v>1261</v>
      </c>
      <c r="Q8" s="936">
        <v>1445</v>
      </c>
      <c r="R8" s="936">
        <v>1620</v>
      </c>
      <c r="S8" s="4">
        <v>356</v>
      </c>
      <c r="T8" s="4">
        <v>950</v>
      </c>
      <c r="U8" s="4">
        <v>774</v>
      </c>
      <c r="V8" s="139">
        <v>857</v>
      </c>
      <c r="W8" s="139">
        <v>1047</v>
      </c>
      <c r="X8" s="139"/>
      <c r="Y8" s="139"/>
      <c r="Z8" s="973"/>
      <c r="AA8" s="973"/>
      <c r="AB8" s="973"/>
      <c r="AC8" s="973"/>
      <c r="AD8" s="973"/>
      <c r="AE8" s="973"/>
      <c r="AF8" s="973"/>
      <c r="AG8" s="973"/>
      <c r="AH8" s="973"/>
      <c r="AI8" s="973"/>
      <c r="AJ8" s="973"/>
      <c r="AK8" s="973"/>
      <c r="AL8" s="973"/>
      <c r="AM8" s="7"/>
      <c r="AN8" s="7"/>
      <c r="AO8" s="971"/>
      <c r="AP8" s="971"/>
      <c r="AQ8" s="971"/>
      <c r="AR8" s="971"/>
      <c r="AS8" s="971"/>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s="164" customFormat="1" ht="13">
      <c r="A9" s="937" t="str">
        <f>IF('1'!$A$1=1,B9,C9)</f>
        <v xml:space="preserve">у тому числі: </v>
      </c>
      <c r="B9" s="938" t="s">
        <v>71</v>
      </c>
      <c r="C9" s="938" t="s">
        <v>393</v>
      </c>
      <c r="D9" s="939"/>
      <c r="E9" s="940"/>
      <c r="F9" s="940"/>
      <c r="G9" s="940"/>
      <c r="H9" s="940"/>
      <c r="I9" s="940"/>
      <c r="J9" s="940"/>
      <c r="K9" s="940"/>
      <c r="L9" s="940"/>
      <c r="M9" s="940"/>
      <c r="N9" s="940"/>
      <c r="O9" s="941"/>
      <c r="P9" s="941"/>
      <c r="Q9" s="941"/>
      <c r="R9" s="941"/>
      <c r="S9" s="884"/>
      <c r="T9" s="884"/>
      <c r="U9" s="884"/>
      <c r="V9" s="139"/>
      <c r="W9" s="139"/>
      <c r="X9" s="139"/>
      <c r="Y9" s="139"/>
      <c r="Z9" s="973"/>
      <c r="AA9" s="973"/>
      <c r="AB9" s="973"/>
      <c r="AC9" s="973"/>
      <c r="AD9" s="973"/>
      <c r="AE9" s="973"/>
      <c r="AF9" s="973"/>
      <c r="AG9" s="973"/>
      <c r="AH9" s="973"/>
      <c r="AI9" s="973"/>
      <c r="AJ9" s="973"/>
      <c r="AK9" s="973"/>
      <c r="AL9" s="973"/>
      <c r="AM9" s="974"/>
      <c r="AN9" s="974"/>
      <c r="AO9" s="972"/>
      <c r="AP9" s="972"/>
      <c r="AQ9" s="972"/>
      <c r="AR9" s="972"/>
      <c r="AS9" s="972"/>
      <c r="AT9" s="884"/>
      <c r="AU9" s="884"/>
      <c r="AV9" s="884"/>
      <c r="AW9" s="884"/>
      <c r="AX9" s="884"/>
      <c r="AY9" s="884"/>
      <c r="AZ9" s="884"/>
      <c r="BA9" s="884"/>
      <c r="BB9" s="884"/>
      <c r="BC9" s="884"/>
      <c r="BD9" s="884"/>
      <c r="BE9" s="884"/>
      <c r="BF9" s="884"/>
      <c r="BG9" s="884"/>
      <c r="BH9" s="884"/>
      <c r="BI9" s="884"/>
      <c r="BJ9" s="884"/>
      <c r="BK9" s="884"/>
      <c r="BL9" s="884"/>
      <c r="BM9" s="884"/>
      <c r="BN9" s="884"/>
      <c r="BO9" s="884"/>
      <c r="BP9" s="884"/>
      <c r="BQ9" s="884"/>
      <c r="BR9" s="884"/>
      <c r="BS9" s="884"/>
      <c r="BT9" s="884"/>
      <c r="BU9" s="884"/>
      <c r="BV9" s="884"/>
    </row>
    <row r="10" spans="1:74" s="164" customFormat="1" ht="13">
      <c r="A10" s="754" t="str">
        <f>IF('1'!$A$1=1,B10,C10)</f>
        <v xml:space="preserve">     країни ЄС</v>
      </c>
      <c r="B10" s="942" t="s">
        <v>394</v>
      </c>
      <c r="C10" s="942" t="s">
        <v>395</v>
      </c>
      <c r="D10" s="939">
        <v>925</v>
      </c>
      <c r="E10" s="940">
        <v>1145</v>
      </c>
      <c r="F10" s="940">
        <v>1451</v>
      </c>
      <c r="G10" s="940">
        <v>2043</v>
      </c>
      <c r="H10" s="940">
        <v>1019</v>
      </c>
      <c r="I10" s="940">
        <v>1026</v>
      </c>
      <c r="J10" s="940">
        <v>1072</v>
      </c>
      <c r="K10" s="940">
        <v>1084</v>
      </c>
      <c r="L10" s="940">
        <v>1069</v>
      </c>
      <c r="M10" s="940">
        <v>533</v>
      </c>
      <c r="N10" s="940">
        <v>383</v>
      </c>
      <c r="O10" s="941">
        <v>381</v>
      </c>
      <c r="P10" s="941">
        <v>432</v>
      </c>
      <c r="Q10" s="941">
        <v>499</v>
      </c>
      <c r="R10" s="941">
        <v>569</v>
      </c>
      <c r="S10" s="884">
        <v>119</v>
      </c>
      <c r="T10" s="884">
        <v>248</v>
      </c>
      <c r="U10" s="1100" t="s">
        <v>396</v>
      </c>
      <c r="V10" s="1100" t="s">
        <v>396</v>
      </c>
      <c r="W10" s="1100" t="s">
        <v>396</v>
      </c>
      <c r="X10" s="139"/>
      <c r="Y10" s="139"/>
      <c r="Z10" s="973"/>
      <c r="AA10" s="973"/>
      <c r="AB10" s="973"/>
      <c r="AC10" s="973"/>
      <c r="AD10" s="973"/>
      <c r="AE10" s="973"/>
      <c r="AF10" s="973"/>
      <c r="AG10" s="973"/>
      <c r="AH10" s="973"/>
      <c r="AI10" s="973"/>
      <c r="AJ10" s="973"/>
      <c r="AK10" s="973"/>
      <c r="AL10" s="973"/>
      <c r="AM10" s="974"/>
      <c r="AN10" s="974"/>
      <c r="AO10" s="972"/>
      <c r="AP10" s="972"/>
      <c r="AQ10" s="972"/>
      <c r="AR10" s="972"/>
      <c r="AS10" s="972"/>
      <c r="AT10" s="884"/>
      <c r="AU10" s="884"/>
      <c r="AV10" s="884"/>
      <c r="AW10" s="884"/>
      <c r="AX10" s="884"/>
      <c r="AY10" s="884"/>
      <c r="AZ10" s="884"/>
      <c r="BA10" s="884"/>
      <c r="BB10" s="884"/>
      <c r="BC10" s="884"/>
      <c r="BD10" s="884"/>
      <c r="BE10" s="884"/>
      <c r="BF10" s="884"/>
      <c r="BG10" s="884"/>
      <c r="BH10" s="884"/>
      <c r="BI10" s="884"/>
      <c r="BJ10" s="884"/>
      <c r="BK10" s="884"/>
      <c r="BL10" s="884"/>
      <c r="BM10" s="884"/>
      <c r="BN10" s="884"/>
      <c r="BO10" s="884"/>
      <c r="BP10" s="884"/>
      <c r="BQ10" s="884"/>
      <c r="BR10" s="884"/>
      <c r="BS10" s="884"/>
      <c r="BT10" s="884"/>
      <c r="BU10" s="884"/>
      <c r="BV10" s="884"/>
    </row>
    <row r="11" spans="1:74" s="164" customFormat="1" ht="13">
      <c r="A11" s="754" t="str">
        <f>IF('1'!$A$1=1,B11,C11)</f>
        <v xml:space="preserve">     інші країни світу</v>
      </c>
      <c r="B11" s="942" t="s">
        <v>397</v>
      </c>
      <c r="C11" s="942" t="s">
        <v>398</v>
      </c>
      <c r="D11" s="939">
        <f>D8-D10</f>
        <v>2200</v>
      </c>
      <c r="E11" s="940">
        <f>E8-E10</f>
        <v>2340</v>
      </c>
      <c r="F11" s="940">
        <f t="shared" ref="F11:S11" si="0">F8-F10</f>
        <v>3146</v>
      </c>
      <c r="G11" s="940">
        <f t="shared" si="0"/>
        <v>3725</v>
      </c>
      <c r="H11" s="940">
        <f t="shared" si="0"/>
        <v>2557</v>
      </c>
      <c r="I11" s="940">
        <f t="shared" si="0"/>
        <v>2762</v>
      </c>
      <c r="J11" s="940">
        <f t="shared" si="0"/>
        <v>3222</v>
      </c>
      <c r="K11" s="940">
        <f t="shared" si="0"/>
        <v>3758</v>
      </c>
      <c r="L11" s="940">
        <f t="shared" si="0"/>
        <v>4014</v>
      </c>
      <c r="M11" s="940">
        <f t="shared" si="0"/>
        <v>1079</v>
      </c>
      <c r="N11" s="940">
        <f t="shared" si="0"/>
        <v>699</v>
      </c>
      <c r="O11" s="940">
        <f t="shared" si="0"/>
        <v>697</v>
      </c>
      <c r="P11" s="940">
        <f t="shared" si="0"/>
        <v>829</v>
      </c>
      <c r="Q11" s="940">
        <f t="shared" si="0"/>
        <v>946</v>
      </c>
      <c r="R11" s="940">
        <f t="shared" si="0"/>
        <v>1051</v>
      </c>
      <c r="S11" s="940">
        <f t="shared" si="0"/>
        <v>237</v>
      </c>
      <c r="T11" s="884">
        <f>T8-T10</f>
        <v>702</v>
      </c>
      <c r="U11" s="1100" t="s">
        <v>396</v>
      </c>
      <c r="V11" s="1100" t="s">
        <v>396</v>
      </c>
      <c r="W11" s="1100" t="s">
        <v>396</v>
      </c>
      <c r="X11" s="139"/>
      <c r="Y11" s="139"/>
      <c r="Z11" s="973"/>
      <c r="AA11" s="973"/>
      <c r="AB11" s="973"/>
      <c r="AC11" s="973"/>
      <c r="AD11" s="973"/>
      <c r="AE11" s="973"/>
      <c r="AF11" s="973"/>
      <c r="AG11" s="973"/>
      <c r="AH11" s="973"/>
      <c r="AI11" s="973"/>
      <c r="AJ11" s="973"/>
      <c r="AK11" s="973"/>
      <c r="AL11" s="973"/>
      <c r="AM11" s="974"/>
      <c r="AN11" s="974"/>
      <c r="AO11" s="972"/>
      <c r="AP11" s="972"/>
      <c r="AQ11" s="972"/>
      <c r="AR11" s="972"/>
      <c r="AS11" s="972"/>
      <c r="AT11" s="884"/>
      <c r="AU11" s="884"/>
      <c r="AV11" s="884"/>
      <c r="AW11" s="884"/>
      <c r="AX11" s="884"/>
      <c r="AY11" s="884"/>
      <c r="AZ11" s="884"/>
      <c r="BA11" s="884"/>
      <c r="BB11" s="884"/>
      <c r="BC11" s="884"/>
      <c r="BD11" s="884"/>
      <c r="BE11" s="884"/>
      <c r="BF11" s="884"/>
      <c r="BG11" s="884"/>
      <c r="BH11" s="884"/>
      <c r="BI11" s="884"/>
      <c r="BJ11" s="884"/>
      <c r="BK11" s="884"/>
      <c r="BL11" s="884"/>
      <c r="BM11" s="884"/>
      <c r="BN11" s="884"/>
      <c r="BO11" s="884"/>
      <c r="BP11" s="884"/>
      <c r="BQ11" s="884"/>
      <c r="BR11" s="884"/>
      <c r="BS11" s="884"/>
      <c r="BT11" s="884"/>
      <c r="BU11" s="884"/>
      <c r="BV11" s="884"/>
    </row>
    <row r="12" spans="1:74" s="129" customFormat="1" ht="19.75" customHeight="1">
      <c r="A12" s="932" t="str">
        <f>IF('1'!$A$1=1,B12,C12)</f>
        <v xml:space="preserve">                  Імпорт</v>
      </c>
      <c r="B12" s="933" t="s">
        <v>399</v>
      </c>
      <c r="C12" s="943" t="s">
        <v>400</v>
      </c>
      <c r="D12" s="935"/>
      <c r="E12" s="936"/>
      <c r="F12" s="936"/>
      <c r="G12" s="936"/>
      <c r="H12" s="936"/>
      <c r="I12" s="936"/>
      <c r="J12" s="936"/>
      <c r="K12" s="936"/>
      <c r="L12" s="936"/>
      <c r="M12" s="936"/>
      <c r="N12" s="936"/>
      <c r="O12" s="944"/>
      <c r="P12" s="944"/>
      <c r="Q12" s="944"/>
      <c r="R12" s="944"/>
      <c r="S12" s="4"/>
      <c r="T12" s="4"/>
      <c r="U12" s="4"/>
      <c r="V12" s="139"/>
      <c r="W12" s="139"/>
      <c r="X12" s="139"/>
      <c r="Y12" s="139"/>
      <c r="Z12" s="973"/>
      <c r="AA12" s="973"/>
      <c r="AB12" s="973"/>
      <c r="AC12" s="973"/>
      <c r="AD12" s="973"/>
      <c r="AE12" s="973"/>
      <c r="AF12" s="973"/>
      <c r="AG12" s="973"/>
      <c r="AH12" s="973"/>
      <c r="AI12" s="973"/>
      <c r="AJ12" s="973"/>
      <c r="AK12" s="973"/>
      <c r="AL12" s="973"/>
      <c r="AM12" s="7"/>
      <c r="AN12" s="7"/>
      <c r="AO12" s="971"/>
      <c r="AP12" s="971"/>
      <c r="AQ12" s="971"/>
      <c r="AR12" s="971"/>
      <c r="AS12" s="971"/>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s="129" customFormat="1" ht="13">
      <c r="A13" s="932" t="str">
        <f>IF('1'!$A$1=1,B13,C13)</f>
        <v>Усього</v>
      </c>
      <c r="B13" s="933" t="s">
        <v>58</v>
      </c>
      <c r="C13" s="943" t="s">
        <v>392</v>
      </c>
      <c r="D13" s="935">
        <v>2805</v>
      </c>
      <c r="E13" s="936">
        <v>2834</v>
      </c>
      <c r="F13" s="936">
        <v>3569</v>
      </c>
      <c r="G13" s="936">
        <v>4023</v>
      </c>
      <c r="H13" s="936">
        <v>3330</v>
      </c>
      <c r="I13" s="936">
        <v>3742</v>
      </c>
      <c r="J13" s="936">
        <v>4461</v>
      </c>
      <c r="K13" s="936">
        <v>5104</v>
      </c>
      <c r="L13" s="936">
        <v>5763</v>
      </c>
      <c r="M13" s="936">
        <v>5061</v>
      </c>
      <c r="N13" s="936">
        <v>5101</v>
      </c>
      <c r="O13" s="936">
        <v>5970</v>
      </c>
      <c r="P13" s="936">
        <v>7121</v>
      </c>
      <c r="Q13" s="936">
        <v>7899</v>
      </c>
      <c r="R13" s="936">
        <v>8517</v>
      </c>
      <c r="S13" s="936">
        <v>4691</v>
      </c>
      <c r="T13" s="936">
        <v>6251</v>
      </c>
      <c r="U13" s="936">
        <v>19759</v>
      </c>
      <c r="V13" s="139">
        <v>15726</v>
      </c>
      <c r="W13" s="139">
        <v>13054</v>
      </c>
      <c r="X13" s="139"/>
      <c r="Y13" s="139"/>
      <c r="Z13" s="973"/>
      <c r="AA13" s="973"/>
      <c r="AB13" s="973"/>
      <c r="AC13" s="973"/>
      <c r="AD13" s="973"/>
      <c r="AE13" s="973"/>
      <c r="AF13" s="973"/>
      <c r="AG13" s="973"/>
      <c r="AH13" s="973"/>
      <c r="AI13" s="973"/>
      <c r="AJ13" s="973"/>
      <c r="AK13" s="973"/>
      <c r="AL13" s="973"/>
      <c r="AM13" s="7"/>
      <c r="AN13" s="7"/>
      <c r="AO13" s="971"/>
      <c r="AP13" s="971"/>
      <c r="AQ13" s="971"/>
      <c r="AR13" s="971"/>
      <c r="AS13" s="971"/>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s="164" customFormat="1" ht="13">
      <c r="A14" s="937" t="str">
        <f>IF('1'!$A$1=1,B14,C14)</f>
        <v xml:space="preserve">у тому числі: </v>
      </c>
      <c r="B14" s="938" t="s">
        <v>71</v>
      </c>
      <c r="C14" s="938" t="s">
        <v>393</v>
      </c>
      <c r="D14" s="939"/>
      <c r="E14" s="940"/>
      <c r="F14" s="940"/>
      <c r="G14" s="940"/>
      <c r="H14" s="940"/>
      <c r="I14" s="940"/>
      <c r="J14" s="940"/>
      <c r="K14" s="940"/>
      <c r="L14" s="940"/>
      <c r="M14" s="940"/>
      <c r="N14" s="940"/>
      <c r="O14" s="941"/>
      <c r="P14" s="941"/>
      <c r="Q14" s="941"/>
      <c r="R14" s="941"/>
      <c r="S14" s="884"/>
      <c r="T14" s="884"/>
      <c r="U14" s="884"/>
      <c r="V14" s="139"/>
      <c r="W14" s="139"/>
      <c r="X14" s="139"/>
      <c r="Y14" s="139"/>
      <c r="Z14" s="973"/>
      <c r="AA14" s="973"/>
      <c r="AB14" s="973"/>
      <c r="AC14" s="973"/>
      <c r="AD14" s="973"/>
      <c r="AE14" s="973"/>
      <c r="AF14" s="973"/>
      <c r="AG14" s="973"/>
      <c r="AH14" s="973"/>
      <c r="AI14" s="973"/>
      <c r="AJ14" s="973"/>
      <c r="AK14" s="973"/>
      <c r="AL14" s="973"/>
      <c r="AM14" s="974"/>
      <c r="AN14" s="974"/>
      <c r="AO14" s="972"/>
      <c r="AP14" s="972"/>
      <c r="AQ14" s="972"/>
      <c r="AR14" s="972"/>
      <c r="AS14" s="972"/>
      <c r="AT14" s="884"/>
      <c r="AU14" s="884"/>
      <c r="AV14" s="884"/>
      <c r="AW14" s="884"/>
      <c r="AX14" s="884"/>
      <c r="AY14" s="884"/>
      <c r="AZ14" s="884"/>
      <c r="BA14" s="884"/>
      <c r="BB14" s="884"/>
      <c r="BC14" s="884"/>
      <c r="BD14" s="884"/>
      <c r="BE14" s="884"/>
      <c r="BF14" s="884"/>
      <c r="BG14" s="884"/>
      <c r="BH14" s="884"/>
      <c r="BI14" s="884"/>
      <c r="BJ14" s="884"/>
      <c r="BK14" s="884"/>
      <c r="BL14" s="884"/>
      <c r="BM14" s="884"/>
      <c r="BN14" s="884"/>
      <c r="BO14" s="884"/>
      <c r="BP14" s="884"/>
      <c r="BQ14" s="884"/>
      <c r="BR14" s="884"/>
      <c r="BS14" s="884"/>
      <c r="BT14" s="884"/>
      <c r="BU14" s="884"/>
      <c r="BV14" s="884"/>
    </row>
    <row r="15" spans="1:74" s="164" customFormat="1" ht="15.75" customHeight="1">
      <c r="A15" s="754" t="str">
        <f>IF('1'!$A$1=1,B15,C15)</f>
        <v xml:space="preserve">     країни ЄС</v>
      </c>
      <c r="B15" s="942" t="s">
        <v>394</v>
      </c>
      <c r="C15" s="942" t="s">
        <v>395</v>
      </c>
      <c r="D15" s="939">
        <v>1485</v>
      </c>
      <c r="E15" s="940">
        <v>1495</v>
      </c>
      <c r="F15" s="940">
        <v>1825</v>
      </c>
      <c r="G15" s="940">
        <v>1915</v>
      </c>
      <c r="H15" s="940">
        <v>1762</v>
      </c>
      <c r="I15" s="940">
        <v>2025</v>
      </c>
      <c r="J15" s="940">
        <v>2450</v>
      </c>
      <c r="K15" s="940">
        <v>2862</v>
      </c>
      <c r="L15" s="940">
        <v>3382</v>
      </c>
      <c r="M15" s="940">
        <v>3231</v>
      </c>
      <c r="N15" s="940">
        <v>3187</v>
      </c>
      <c r="O15" s="940">
        <v>4219</v>
      </c>
      <c r="P15" s="940">
        <v>5222</v>
      </c>
      <c r="Q15" s="940">
        <v>5932</v>
      </c>
      <c r="R15" s="940">
        <v>6198</v>
      </c>
      <c r="S15" s="884">
        <v>3595</v>
      </c>
      <c r="T15" s="884">
        <v>4320</v>
      </c>
      <c r="U15" s="1100" t="s">
        <v>396</v>
      </c>
      <c r="V15" s="1100" t="s">
        <v>396</v>
      </c>
      <c r="W15" s="1100" t="s">
        <v>396</v>
      </c>
      <c r="X15" s="139"/>
      <c r="Y15" s="139"/>
      <c r="Z15" s="973"/>
      <c r="AA15" s="973"/>
      <c r="AB15" s="973"/>
      <c r="AC15" s="973"/>
      <c r="AD15" s="973"/>
      <c r="AE15" s="973"/>
      <c r="AF15" s="973"/>
      <c r="AG15" s="973"/>
      <c r="AH15" s="973"/>
      <c r="AI15" s="973"/>
      <c r="AJ15" s="973"/>
      <c r="AK15" s="973"/>
      <c r="AL15" s="973"/>
      <c r="AM15" s="974"/>
      <c r="AN15" s="974"/>
      <c r="AO15" s="972"/>
      <c r="AP15" s="972"/>
      <c r="AQ15" s="972"/>
      <c r="AR15" s="972"/>
      <c r="AS15" s="972"/>
      <c r="AT15" s="884"/>
      <c r="AU15" s="884"/>
      <c r="AV15" s="884"/>
      <c r="AW15" s="884"/>
      <c r="AX15" s="884"/>
      <c r="AY15" s="884"/>
      <c r="AZ15" s="884"/>
      <c r="BA15" s="884"/>
      <c r="BB15" s="884"/>
      <c r="BC15" s="884"/>
      <c r="BD15" s="884"/>
      <c r="BE15" s="884"/>
      <c r="BF15" s="884"/>
      <c r="BG15" s="884"/>
      <c r="BH15" s="884"/>
      <c r="BI15" s="884"/>
      <c r="BJ15" s="884"/>
      <c r="BK15" s="884"/>
      <c r="BL15" s="884"/>
      <c r="BM15" s="884"/>
      <c r="BN15" s="884"/>
      <c r="BO15" s="884"/>
      <c r="BP15" s="884"/>
      <c r="BQ15" s="884"/>
      <c r="BR15" s="884"/>
      <c r="BS15" s="884"/>
      <c r="BT15" s="884"/>
      <c r="BU15" s="884"/>
      <c r="BV15" s="884"/>
    </row>
    <row r="16" spans="1:74" s="164" customFormat="1" ht="15.75" customHeight="1">
      <c r="A16" s="754" t="str">
        <f>IF('1'!$A$1=1,B16,C16)</f>
        <v xml:space="preserve">     інші країни світу</v>
      </c>
      <c r="B16" s="942" t="s">
        <v>397</v>
      </c>
      <c r="C16" s="942" t="s">
        <v>398</v>
      </c>
      <c r="D16" s="939">
        <f>D13-D15</f>
        <v>1320</v>
      </c>
      <c r="E16" s="940">
        <f>E13-E15</f>
        <v>1339</v>
      </c>
      <c r="F16" s="940">
        <f t="shared" ref="F16:S16" si="1">F13-F15</f>
        <v>1744</v>
      </c>
      <c r="G16" s="940">
        <f t="shared" si="1"/>
        <v>2108</v>
      </c>
      <c r="H16" s="940">
        <f t="shared" si="1"/>
        <v>1568</v>
      </c>
      <c r="I16" s="940">
        <f t="shared" si="1"/>
        <v>1717</v>
      </c>
      <c r="J16" s="940">
        <f t="shared" si="1"/>
        <v>2011</v>
      </c>
      <c r="K16" s="940">
        <f t="shared" si="1"/>
        <v>2242</v>
      </c>
      <c r="L16" s="940">
        <f t="shared" si="1"/>
        <v>2381</v>
      </c>
      <c r="M16" s="940">
        <f t="shared" si="1"/>
        <v>1830</v>
      </c>
      <c r="N16" s="940">
        <f t="shared" si="1"/>
        <v>1914</v>
      </c>
      <c r="O16" s="940">
        <f t="shared" si="1"/>
        <v>1751</v>
      </c>
      <c r="P16" s="940">
        <f t="shared" si="1"/>
        <v>1899</v>
      </c>
      <c r="Q16" s="940">
        <f t="shared" si="1"/>
        <v>1967</v>
      </c>
      <c r="R16" s="940">
        <f t="shared" si="1"/>
        <v>2319</v>
      </c>
      <c r="S16" s="940">
        <f t="shared" si="1"/>
        <v>1096</v>
      </c>
      <c r="T16" s="884">
        <f>T13-T15</f>
        <v>1931</v>
      </c>
      <c r="U16" s="1100" t="s">
        <v>396</v>
      </c>
      <c r="V16" s="1100" t="s">
        <v>396</v>
      </c>
      <c r="W16" s="1100" t="s">
        <v>396</v>
      </c>
      <c r="X16" s="139"/>
      <c r="Y16" s="139"/>
      <c r="Z16" s="973"/>
      <c r="AA16" s="973"/>
      <c r="AB16" s="973"/>
      <c r="AC16" s="973"/>
      <c r="AD16" s="973"/>
      <c r="AE16" s="973"/>
      <c r="AF16" s="973"/>
      <c r="AG16" s="973"/>
      <c r="AH16" s="973"/>
      <c r="AI16" s="973"/>
      <c r="AJ16" s="973"/>
      <c r="AK16" s="973"/>
      <c r="AL16" s="973"/>
      <c r="AM16" s="974"/>
      <c r="AN16" s="974"/>
      <c r="AO16" s="972"/>
      <c r="AP16" s="972"/>
      <c r="AQ16" s="972"/>
      <c r="AR16" s="972"/>
      <c r="AS16" s="972"/>
      <c r="AT16" s="884"/>
      <c r="AU16" s="884"/>
      <c r="AV16" s="884"/>
      <c r="AW16" s="884"/>
      <c r="AX16" s="884"/>
      <c r="AY16" s="884"/>
      <c r="AZ16" s="884"/>
      <c r="BA16" s="884"/>
      <c r="BB16" s="884"/>
      <c r="BC16" s="884"/>
      <c r="BD16" s="884"/>
      <c r="BE16" s="884"/>
      <c r="BF16" s="884"/>
      <c r="BG16" s="884"/>
      <c r="BH16" s="884"/>
      <c r="BI16" s="884"/>
      <c r="BJ16" s="884"/>
      <c r="BK16" s="884"/>
      <c r="BL16" s="884"/>
      <c r="BM16" s="884"/>
      <c r="BN16" s="884"/>
      <c r="BO16" s="884"/>
      <c r="BP16" s="884"/>
      <c r="BQ16" s="884"/>
      <c r="BR16" s="884"/>
      <c r="BS16" s="884"/>
      <c r="BT16" s="884"/>
      <c r="BU16" s="884"/>
      <c r="BV16" s="884"/>
    </row>
    <row r="17" spans="1:81" s="164" customFormat="1" ht="23.5" customHeight="1">
      <c r="A17" s="937" t="str">
        <f>IF('1'!$A$1=1,B17,C17)</f>
        <v xml:space="preserve">Довідково: </v>
      </c>
      <c r="B17" s="938" t="s">
        <v>401</v>
      </c>
      <c r="C17" s="945" t="s">
        <v>339</v>
      </c>
      <c r="D17" s="939"/>
      <c r="E17" s="940"/>
      <c r="F17" s="940"/>
      <c r="G17" s="940"/>
      <c r="H17" s="940"/>
      <c r="I17" s="940"/>
      <c r="J17" s="940"/>
      <c r="K17" s="940"/>
      <c r="L17" s="940"/>
      <c r="M17" s="940"/>
      <c r="N17" s="940"/>
      <c r="O17" s="940"/>
      <c r="P17" s="940"/>
      <c r="Q17" s="940"/>
      <c r="R17" s="946"/>
      <c r="S17" s="884"/>
      <c r="T17" s="884"/>
      <c r="U17" s="884"/>
      <c r="V17" s="139"/>
      <c r="W17" s="139"/>
      <c r="X17" s="139"/>
      <c r="Y17" s="139"/>
      <c r="Z17" s="973"/>
      <c r="AA17" s="973"/>
      <c r="AB17" s="973"/>
      <c r="AC17" s="973"/>
      <c r="AD17" s="973"/>
      <c r="AE17" s="973"/>
      <c r="AF17" s="973"/>
      <c r="AG17" s="973"/>
      <c r="AH17" s="973"/>
      <c r="AI17" s="973"/>
      <c r="AJ17" s="973"/>
      <c r="AK17" s="973"/>
      <c r="AL17" s="973"/>
      <c r="AM17" s="974"/>
      <c r="AN17" s="974"/>
      <c r="AO17" s="972"/>
      <c r="AP17" s="972"/>
      <c r="AQ17" s="972"/>
      <c r="AR17" s="972"/>
      <c r="AS17" s="972"/>
      <c r="AT17" s="884"/>
      <c r="AU17" s="884"/>
      <c r="AV17" s="884"/>
      <c r="AW17" s="884"/>
      <c r="AX17" s="884"/>
      <c r="AY17" s="884"/>
      <c r="AZ17" s="884"/>
      <c r="BA17" s="884"/>
      <c r="BB17" s="884"/>
      <c r="BC17" s="884"/>
      <c r="BD17" s="884"/>
      <c r="BE17" s="884"/>
      <c r="BF17" s="884"/>
      <c r="BG17" s="884"/>
      <c r="BH17" s="884"/>
      <c r="BI17" s="884"/>
      <c r="BJ17" s="884"/>
      <c r="BK17" s="884"/>
      <c r="BL17" s="884"/>
      <c r="BM17" s="884"/>
      <c r="BN17" s="884"/>
      <c r="BO17" s="884"/>
      <c r="BP17" s="884"/>
      <c r="BQ17" s="884"/>
      <c r="BR17" s="884"/>
      <c r="BS17" s="884"/>
      <c r="BT17" s="884"/>
      <c r="BU17" s="884"/>
      <c r="BV17" s="884"/>
    </row>
    <row r="18" spans="1:81" s="164" customFormat="1" ht="28.4" customHeight="1">
      <c r="A18" s="754" t="str">
        <f>IF('1'!$A$1=1,B18,C18)</f>
        <v>Витрати працюючих за кордоном-усього</v>
      </c>
      <c r="B18" s="942" t="s">
        <v>402</v>
      </c>
      <c r="C18" s="947" t="s">
        <v>403</v>
      </c>
      <c r="D18" s="939"/>
      <c r="E18" s="940"/>
      <c r="F18" s="940"/>
      <c r="G18" s="940">
        <v>573</v>
      </c>
      <c r="H18" s="940">
        <v>542</v>
      </c>
      <c r="I18" s="940">
        <v>638</v>
      </c>
      <c r="J18" s="940">
        <v>762</v>
      </c>
      <c r="K18" s="940">
        <v>876</v>
      </c>
      <c r="L18" s="940">
        <v>1072</v>
      </c>
      <c r="M18" s="940">
        <v>821</v>
      </c>
      <c r="N18" s="940">
        <v>1313</v>
      </c>
      <c r="O18" s="940">
        <v>1669</v>
      </c>
      <c r="P18" s="940">
        <v>2404</v>
      </c>
      <c r="Q18" s="940">
        <v>2995</v>
      </c>
      <c r="R18" s="940">
        <v>3203</v>
      </c>
      <c r="S18" s="888">
        <v>2668</v>
      </c>
      <c r="T18" s="888">
        <v>3195</v>
      </c>
      <c r="U18" s="888">
        <v>3287</v>
      </c>
      <c r="V18" s="888">
        <v>2762</v>
      </c>
      <c r="W18" s="888">
        <v>1958</v>
      </c>
      <c r="X18" s="139"/>
      <c r="Y18" s="139"/>
      <c r="Z18" s="973"/>
      <c r="AA18" s="973"/>
      <c r="AB18" s="973"/>
      <c r="AC18" s="973"/>
      <c r="AD18" s="973"/>
      <c r="AE18" s="973"/>
      <c r="AF18" s="973"/>
      <c r="AG18" s="973"/>
      <c r="AH18" s="973"/>
      <c r="AI18" s="973"/>
      <c r="AJ18" s="973"/>
      <c r="AK18" s="973"/>
      <c r="AL18" s="973"/>
      <c r="AM18" s="974"/>
      <c r="AN18" s="974"/>
      <c r="AO18" s="972"/>
      <c r="AP18" s="972"/>
      <c r="AQ18" s="972"/>
      <c r="AR18" s="972"/>
      <c r="AS18" s="972"/>
      <c r="AT18" s="884"/>
      <c r="AU18" s="884"/>
      <c r="AV18" s="884"/>
      <c r="AW18" s="884"/>
      <c r="AX18" s="884"/>
      <c r="AY18" s="884"/>
      <c r="AZ18" s="884"/>
      <c r="BA18" s="884"/>
      <c r="BB18" s="884"/>
      <c r="BC18" s="884"/>
      <c r="BD18" s="884"/>
      <c r="BE18" s="884"/>
      <c r="BF18" s="884"/>
      <c r="BG18" s="884"/>
      <c r="BH18" s="884"/>
      <c r="BI18" s="884"/>
      <c r="BJ18" s="884"/>
      <c r="BK18" s="884"/>
      <c r="BL18" s="884"/>
      <c r="BM18" s="884"/>
      <c r="BN18" s="884"/>
      <c r="BO18" s="884"/>
      <c r="BP18" s="884"/>
      <c r="BQ18" s="884"/>
      <c r="BR18" s="884"/>
      <c r="BS18" s="884"/>
      <c r="BT18" s="884"/>
      <c r="BU18" s="884"/>
      <c r="BV18" s="884"/>
    </row>
    <row r="19" spans="1:81" s="164" customFormat="1" ht="13">
      <c r="A19" s="937" t="str">
        <f>IF('1'!$A$1=1,B19,C19)</f>
        <v>з них:</v>
      </c>
      <c r="B19" s="938" t="s">
        <v>404</v>
      </c>
      <c r="C19" s="945" t="s">
        <v>405</v>
      </c>
      <c r="D19" s="939"/>
      <c r="E19" s="940"/>
      <c r="F19" s="940"/>
      <c r="G19" s="940"/>
      <c r="H19" s="940"/>
      <c r="I19" s="940"/>
      <c r="J19" s="940"/>
      <c r="K19" s="940"/>
      <c r="L19" s="940"/>
      <c r="M19" s="940"/>
      <c r="N19" s="940"/>
      <c r="O19" s="940"/>
      <c r="P19" s="940"/>
      <c r="Q19" s="940"/>
      <c r="R19" s="940"/>
      <c r="S19" s="884"/>
      <c r="T19" s="884"/>
      <c r="U19" s="884"/>
      <c r="V19" s="139"/>
      <c r="W19" s="139"/>
      <c r="X19" s="139"/>
      <c r="Y19" s="139"/>
      <c r="Z19" s="973"/>
      <c r="AA19" s="973"/>
      <c r="AB19" s="973"/>
      <c r="AC19" s="973"/>
      <c r="AD19" s="973"/>
      <c r="AE19" s="973"/>
      <c r="AF19" s="973"/>
      <c r="AG19" s="973"/>
      <c r="AH19" s="973"/>
      <c r="AI19" s="973"/>
      <c r="AJ19" s="973"/>
      <c r="AK19" s="973"/>
      <c r="AL19" s="973"/>
      <c r="AM19" s="974"/>
      <c r="AN19" s="974"/>
      <c r="AO19" s="972"/>
      <c r="AP19" s="972"/>
      <c r="AQ19" s="972"/>
      <c r="AR19" s="972"/>
      <c r="AS19" s="972"/>
      <c r="AT19" s="884"/>
      <c r="AU19" s="884"/>
      <c r="AV19" s="884"/>
      <c r="AW19" s="884"/>
      <c r="AX19" s="884"/>
      <c r="AY19" s="884"/>
      <c r="AZ19" s="884"/>
      <c r="BA19" s="884"/>
      <c r="BB19" s="884"/>
      <c r="BC19" s="884"/>
      <c r="BD19" s="884"/>
      <c r="BE19" s="884"/>
      <c r="BF19" s="884"/>
      <c r="BG19" s="884"/>
      <c r="BH19" s="884"/>
      <c r="BI19" s="884"/>
      <c r="BJ19" s="884"/>
      <c r="BK19" s="884"/>
      <c r="BL19" s="884"/>
      <c r="BM19" s="884"/>
      <c r="BN19" s="884"/>
      <c r="BO19" s="884"/>
      <c r="BP19" s="884"/>
      <c r="BQ19" s="884"/>
      <c r="BR19" s="884"/>
      <c r="BS19" s="884"/>
      <c r="BT19" s="884"/>
      <c r="BU19" s="884"/>
      <c r="BV19" s="884"/>
    </row>
    <row r="20" spans="1:81" s="164" customFormat="1" ht="13">
      <c r="A20" s="759" t="str">
        <f>IF('1'!$A$1=1,B20,C20)</f>
        <v xml:space="preserve">     в країнах ЄС</v>
      </c>
      <c r="B20" s="948" t="s">
        <v>406</v>
      </c>
      <c r="C20" s="949" t="s">
        <v>407</v>
      </c>
      <c r="D20" s="950"/>
      <c r="E20" s="951"/>
      <c r="F20" s="951"/>
      <c r="G20" s="951"/>
      <c r="H20" s="951"/>
      <c r="I20" s="951"/>
      <c r="J20" s="951"/>
      <c r="K20" s="951"/>
      <c r="L20" s="951"/>
      <c r="M20" s="951"/>
      <c r="N20" s="951">
        <v>1017</v>
      </c>
      <c r="O20" s="951">
        <v>1442</v>
      </c>
      <c r="P20" s="951">
        <v>2140</v>
      </c>
      <c r="Q20" s="951">
        <v>2646</v>
      </c>
      <c r="R20" s="951">
        <v>2769</v>
      </c>
      <c r="S20" s="1143">
        <v>2351</v>
      </c>
      <c r="T20" s="1143">
        <v>2922</v>
      </c>
      <c r="U20" s="1101" t="s">
        <v>396</v>
      </c>
      <c r="V20" s="1101" t="s">
        <v>396</v>
      </c>
      <c r="W20" s="1101" t="s">
        <v>396</v>
      </c>
      <c r="X20" s="139"/>
      <c r="Y20" s="139"/>
      <c r="Z20" s="973"/>
      <c r="AA20" s="973"/>
      <c r="AB20" s="973"/>
      <c r="AC20" s="973"/>
      <c r="AD20" s="973"/>
      <c r="AE20" s="973"/>
      <c r="AF20" s="973"/>
      <c r="AG20" s="973"/>
      <c r="AH20" s="973"/>
      <c r="AI20" s="973"/>
      <c r="AJ20" s="973"/>
      <c r="AK20" s="973"/>
      <c r="AL20" s="973"/>
      <c r="AM20" s="974"/>
      <c r="AN20" s="974"/>
      <c r="AO20" s="972"/>
      <c r="AP20" s="972"/>
      <c r="AQ20" s="972"/>
      <c r="AR20" s="972"/>
      <c r="AS20" s="972"/>
      <c r="AT20" s="884"/>
      <c r="AU20" s="884"/>
      <c r="AV20" s="884"/>
      <c r="AW20" s="884"/>
      <c r="AX20" s="884"/>
      <c r="AY20" s="884"/>
      <c r="AZ20" s="884"/>
      <c r="BA20" s="884"/>
      <c r="BB20" s="884"/>
      <c r="BC20" s="884"/>
      <c r="BD20" s="884"/>
      <c r="BE20" s="884"/>
      <c r="BF20" s="884"/>
      <c r="BG20" s="884"/>
      <c r="BH20" s="884"/>
      <c r="BI20" s="884"/>
      <c r="BJ20" s="884"/>
      <c r="BK20" s="884"/>
      <c r="BL20" s="884"/>
      <c r="BM20" s="884"/>
      <c r="BN20" s="884"/>
      <c r="BO20" s="884"/>
      <c r="BP20" s="884"/>
      <c r="BQ20" s="884"/>
      <c r="BR20" s="884"/>
      <c r="BS20" s="884"/>
      <c r="BT20" s="884"/>
      <c r="BU20" s="884"/>
      <c r="BV20" s="884"/>
    </row>
    <row r="21" spans="1:81" s="1306" customFormat="1" ht="25.5" customHeight="1">
      <c r="A21" s="1332" t="str">
        <f>IF('1'!$A$1=1,A158,A160)</f>
        <v xml:space="preserve">*Оцінка статті «Подорожі» за 2022-2024 роки здійснена на підставі наявної інформації без деталізації за країнами та буде уточнена після отримання додаткових даних. </v>
      </c>
      <c r="B21" s="1305"/>
      <c r="C21" s="1305"/>
      <c r="D21" s="1305"/>
      <c r="E21" s="1305"/>
      <c r="F21" s="1305"/>
      <c r="G21" s="1305"/>
      <c r="H21" s="1305"/>
      <c r="I21" s="1305"/>
      <c r="J21" s="1305"/>
      <c r="K21" s="1305"/>
      <c r="L21" s="1305"/>
      <c r="M21" s="1305"/>
      <c r="N21" s="1305"/>
      <c r="O21" s="1305"/>
      <c r="P21" s="1305"/>
      <c r="Q21" s="1305"/>
      <c r="R21" s="1305"/>
      <c r="S21" s="1305"/>
      <c r="T21" s="1305"/>
      <c r="U21" s="1305"/>
      <c r="V21" s="1305"/>
      <c r="W21" s="1305"/>
      <c r="X21" s="1305"/>
      <c r="Y21" s="1305"/>
      <c r="Z21" s="1305"/>
      <c r="AA21" s="1305"/>
      <c r="AB21" s="1305"/>
      <c r="AC21" s="1305"/>
      <c r="AD21" s="1305"/>
      <c r="AE21" s="1305"/>
      <c r="AF21" s="1305"/>
      <c r="AG21" s="1305"/>
      <c r="AH21" s="1305"/>
      <c r="AI21" s="1305"/>
      <c r="AJ21" s="1305"/>
      <c r="AK21" s="1305"/>
      <c r="AL21" s="1305"/>
      <c r="AM21" s="1305"/>
      <c r="AN21" s="1305"/>
      <c r="AO21" s="1305"/>
      <c r="AP21" s="1305"/>
      <c r="AQ21" s="1305"/>
      <c r="AR21" s="1305"/>
      <c r="AS21" s="1305"/>
      <c r="AT21" s="1305"/>
      <c r="AU21" s="1305"/>
      <c r="AV21" s="1305"/>
      <c r="AW21" s="1305"/>
      <c r="AX21" s="1305"/>
      <c r="AY21" s="1305"/>
      <c r="AZ21" s="1305"/>
      <c r="BA21" s="1305"/>
      <c r="BB21" s="1305"/>
      <c r="BC21" s="1305"/>
      <c r="BD21" s="1305"/>
      <c r="BE21" s="1305"/>
      <c r="BF21" s="1305"/>
      <c r="BG21" s="1305"/>
      <c r="BH21" s="1305"/>
      <c r="BI21" s="1305"/>
      <c r="BJ21" s="1305"/>
      <c r="BK21" s="1305"/>
      <c r="BL21" s="1305"/>
      <c r="BM21" s="1305"/>
      <c r="BN21" s="1305"/>
      <c r="BO21" s="1305"/>
      <c r="BP21" s="1305"/>
      <c r="BQ21" s="1305"/>
      <c r="BR21" s="1305"/>
      <c r="BS21" s="1305"/>
      <c r="BT21" s="1305"/>
      <c r="BU21" s="1305"/>
      <c r="BV21" s="1305"/>
      <c r="BW21" s="1305"/>
      <c r="BX21" s="1305"/>
      <c r="BY21" s="1305"/>
      <c r="BZ21" s="1305"/>
      <c r="CA21" s="1305"/>
      <c r="CB21" s="1305"/>
      <c r="CC21" s="1305"/>
    </row>
    <row r="22" spans="1:81" s="1307" customFormat="1" ht="17" customHeight="1">
      <c r="A22" s="1332" t="str">
        <f>IF('1'!$A$1=1,A159,A161)</f>
        <v xml:space="preserve"> Оцінка витрат українців за кордоном ґрунтується на даних про розрахунки за платіжними картками за кордоном  та  була скоригована за 2023 - 2024р.р. у зв’язку з уточненням методики.</v>
      </c>
      <c r="B22" s="1305"/>
      <c r="C22" s="1305"/>
      <c r="D22" s="1305"/>
      <c r="E22" s="1305"/>
      <c r="F22" s="1305"/>
      <c r="G22" s="1305"/>
      <c r="H22" s="1305"/>
      <c r="I22" s="1305"/>
      <c r="J22" s="1305"/>
      <c r="K22" s="1305"/>
      <c r="L22" s="1305"/>
      <c r="M22" s="1305"/>
      <c r="N22" s="1305"/>
      <c r="O22" s="1305"/>
      <c r="P22" s="1305"/>
      <c r="Q22" s="1305"/>
      <c r="R22" s="1305"/>
      <c r="S22" s="1305"/>
      <c r="T22" s="1305"/>
      <c r="U22" s="1305"/>
      <c r="V22" s="1305"/>
      <c r="W22" s="1305"/>
      <c r="X22" s="1305"/>
      <c r="Y22" s="1305"/>
      <c r="Z22" s="1305"/>
      <c r="AA22" s="1305"/>
      <c r="AB22" s="1305"/>
      <c r="AC22" s="1305"/>
      <c r="AD22" s="1305"/>
      <c r="AE22" s="1305"/>
      <c r="AF22" s="1305"/>
      <c r="AG22" s="1305"/>
      <c r="AH22" s="1305"/>
      <c r="AI22" s="1305"/>
      <c r="AJ22" s="1305"/>
      <c r="AK22" s="1305"/>
      <c r="AL22" s="1305"/>
      <c r="AM22" s="1305"/>
      <c r="AN22" s="1305"/>
      <c r="AO22" s="1305"/>
      <c r="AP22" s="1305"/>
      <c r="AQ22" s="1305"/>
      <c r="AR22" s="1305"/>
      <c r="AS22" s="1305"/>
      <c r="AT22" s="1305"/>
      <c r="AU22" s="1305"/>
      <c r="AV22" s="1305"/>
      <c r="AW22" s="1305"/>
      <c r="AX22" s="1305"/>
      <c r="AY22" s="1305"/>
      <c r="AZ22" s="1305"/>
      <c r="BA22" s="1305"/>
      <c r="BB22" s="1305"/>
      <c r="BC22" s="1305"/>
      <c r="BD22" s="1305"/>
      <c r="BE22" s="1305"/>
      <c r="BF22" s="1305"/>
      <c r="BG22" s="1305"/>
      <c r="BH22" s="1305"/>
      <c r="BI22" s="1305"/>
      <c r="BJ22" s="1305"/>
      <c r="BK22" s="1305"/>
      <c r="BL22" s="1305"/>
      <c r="BM22" s="1305"/>
      <c r="BN22" s="1305"/>
      <c r="BO22" s="1305"/>
      <c r="BP22" s="1305"/>
      <c r="BQ22" s="1305"/>
      <c r="BR22" s="1305"/>
      <c r="BS22" s="1305"/>
      <c r="BT22" s="1305"/>
      <c r="BU22" s="1305"/>
      <c r="BV22" s="1305"/>
      <c r="BW22" s="1305"/>
      <c r="BX22" s="1305"/>
      <c r="BY22" s="1305"/>
      <c r="BZ22" s="1305"/>
      <c r="CA22" s="1305"/>
      <c r="CB22" s="1305"/>
      <c r="CC22" s="1305"/>
    </row>
    <row r="23" spans="1:81" ht="17.5" customHeight="1">
      <c r="A23" s="1333" t="str">
        <f>IF('1'!A1=1,A41,A42)</f>
        <v>Примітки: Дані за країнами ЄС з 2015 року  наведено без врахування Сполученого Королівства Великої Британії та Північної Ірландії.</v>
      </c>
      <c r="B23" s="242"/>
      <c r="C23" s="242"/>
      <c r="D23" s="13"/>
      <c r="E23" s="13"/>
      <c r="F23" s="13"/>
      <c r="G23" s="13"/>
      <c r="H23" s="13"/>
      <c r="I23" s="13"/>
      <c r="J23" s="13"/>
      <c r="K23" s="13"/>
      <c r="L23" s="13"/>
      <c r="M23" s="13"/>
      <c r="N23" s="13"/>
      <c r="O23" s="15"/>
      <c r="P23" s="13"/>
      <c r="Q23" s="1304"/>
      <c r="R23" s="15"/>
      <c r="S23" s="13"/>
      <c r="T23" s="13"/>
      <c r="U23" s="15"/>
      <c r="BW23" s="13"/>
      <c r="BX23" s="13"/>
      <c r="BY23" s="13"/>
      <c r="BZ23" s="13"/>
      <c r="CA23" s="13"/>
      <c r="CB23" s="13"/>
      <c r="CC23" s="13"/>
    </row>
    <row r="24" spans="1:81" ht="19" customHeight="1">
      <c r="A24" s="1334" t="str">
        <f>IF('1'!$A$1=1,A43,A44)</f>
        <v xml:space="preserve"> З 2014 року дані подаються без урахування тимчасово окупованої російською федерацією території України.</v>
      </c>
    </row>
    <row r="25" spans="1:81" s="918" customFormat="1">
      <c r="A25" s="468"/>
      <c r="Q25" s="953"/>
      <c r="V25" s="954"/>
      <c r="W25" s="954"/>
      <c r="X25" s="954"/>
      <c r="Y25" s="954"/>
      <c r="Z25" s="954"/>
      <c r="AA25" s="734"/>
      <c r="AB25" s="734"/>
      <c r="AC25" s="734"/>
      <c r="AD25" s="734"/>
      <c r="AE25" s="734"/>
      <c r="AF25" s="734"/>
      <c r="AG25" s="734"/>
      <c r="AH25" s="734"/>
      <c r="AI25" s="734"/>
      <c r="AJ25" s="734"/>
      <c r="AK25" s="734"/>
      <c r="AL25" s="954"/>
      <c r="AM25" s="954"/>
      <c r="AN25" s="954"/>
      <c r="AO25" s="954"/>
      <c r="AP25" s="954"/>
      <c r="AQ25" s="954"/>
      <c r="AR25" s="954"/>
      <c r="AS25" s="954"/>
      <c r="AT25" s="954"/>
      <c r="AU25" s="954"/>
      <c r="AV25" s="954"/>
      <c r="AW25" s="954"/>
      <c r="AX25" s="954"/>
      <c r="AY25" s="954"/>
      <c r="AZ25" s="954"/>
      <c r="BA25" s="954"/>
      <c r="BB25" s="954"/>
      <c r="BC25" s="954"/>
      <c r="BD25" s="954"/>
      <c r="BE25" s="954"/>
      <c r="BF25" s="954"/>
      <c r="BG25" s="954"/>
      <c r="BH25" s="954"/>
      <c r="BI25" s="954"/>
      <c r="BJ25" s="954"/>
      <c r="BK25" s="954"/>
      <c r="BL25" s="954"/>
      <c r="BM25" s="954"/>
      <c r="BN25" s="954"/>
      <c r="BO25" s="954"/>
      <c r="BP25" s="954"/>
      <c r="BQ25" s="954"/>
      <c r="BR25" s="954"/>
      <c r="BS25" s="954"/>
      <c r="BT25" s="954"/>
      <c r="BU25" s="954"/>
      <c r="BV25" s="954"/>
    </row>
    <row r="26" spans="1:81" s="918" customFormat="1">
      <c r="A26" s="468"/>
      <c r="Q26" s="953"/>
      <c r="V26" s="954"/>
      <c r="W26" s="954"/>
      <c r="X26" s="954"/>
      <c r="Y26" s="954"/>
      <c r="Z26" s="954"/>
      <c r="AA26" s="734"/>
      <c r="AB26" s="734"/>
      <c r="AC26" s="734"/>
      <c r="AD26" s="734"/>
      <c r="AE26" s="734"/>
      <c r="AF26" s="734"/>
      <c r="AG26" s="734"/>
      <c r="AH26" s="734"/>
      <c r="AI26" s="734"/>
      <c r="AJ26" s="734"/>
      <c r="AK26" s="734"/>
      <c r="AL26" s="954"/>
      <c r="AM26" s="954"/>
      <c r="AN26" s="954"/>
      <c r="AO26" s="954"/>
      <c r="AP26" s="954"/>
      <c r="AQ26" s="954"/>
      <c r="AR26" s="954"/>
      <c r="AS26" s="954"/>
      <c r="AT26" s="954"/>
      <c r="AU26" s="954"/>
      <c r="AV26" s="954"/>
      <c r="AW26" s="954"/>
      <c r="AX26" s="954"/>
      <c r="AY26" s="954"/>
      <c r="AZ26" s="954"/>
      <c r="BA26" s="954"/>
      <c r="BB26" s="954"/>
      <c r="BC26" s="954"/>
      <c r="BD26" s="954"/>
      <c r="BE26" s="954"/>
      <c r="BF26" s="954"/>
      <c r="BG26" s="954"/>
      <c r="BH26" s="954"/>
      <c r="BI26" s="954"/>
      <c r="BJ26" s="954"/>
      <c r="BK26" s="954"/>
      <c r="BL26" s="954"/>
      <c r="BM26" s="954"/>
      <c r="BN26" s="954"/>
      <c r="BO26" s="954"/>
      <c r="BP26" s="954"/>
      <c r="BQ26" s="954"/>
      <c r="BR26" s="954"/>
      <c r="BS26" s="954"/>
      <c r="BT26" s="954"/>
      <c r="BU26" s="954"/>
      <c r="BV26" s="954"/>
    </row>
    <row r="27" spans="1:81">
      <c r="A27" s="373"/>
    </row>
    <row r="28" spans="1:81">
      <c r="A28" s="373"/>
    </row>
    <row r="29" spans="1:81">
      <c r="A29" s="373"/>
    </row>
    <row r="30" spans="1:81">
      <c r="A30" s="373"/>
    </row>
    <row r="31" spans="1:81">
      <c r="A31" s="373"/>
    </row>
    <row r="32" spans="1:81">
      <c r="A32" s="373"/>
    </row>
    <row r="33" spans="1:74">
      <c r="A33" s="373"/>
    </row>
    <row r="34" spans="1:74">
      <c r="A34" s="373"/>
    </row>
    <row r="35" spans="1:74">
      <c r="A35" s="373"/>
    </row>
    <row r="36" spans="1:74">
      <c r="A36" s="373"/>
    </row>
    <row r="37" spans="1:74">
      <c r="A37" s="373"/>
    </row>
    <row r="38" spans="1:74">
      <c r="B38" s="119"/>
      <c r="C38" s="119"/>
      <c r="D38" s="217"/>
      <c r="E38" s="217"/>
      <c r="F38" s="217"/>
      <c r="G38" s="217"/>
      <c r="H38" s="217"/>
      <c r="I38" s="217"/>
      <c r="J38" s="217"/>
      <c r="K38" s="217"/>
      <c r="L38" s="217"/>
      <c r="M38" s="217"/>
      <c r="N38" s="217"/>
      <c r="O38" s="217"/>
      <c r="P38" s="217"/>
      <c r="Q38" s="217"/>
      <c r="R38" s="217"/>
      <c r="S38" s="217"/>
      <c r="T38" s="217"/>
      <c r="U38" s="119"/>
    </row>
    <row r="39" spans="1:74">
      <c r="B39" s="119"/>
      <c r="C39" s="119"/>
      <c r="D39" s="217"/>
      <c r="E39" s="217"/>
      <c r="F39" s="217"/>
      <c r="G39" s="217"/>
      <c r="H39" s="217"/>
      <c r="I39" s="217"/>
      <c r="J39" s="217"/>
      <c r="K39" s="217"/>
      <c r="L39" s="217"/>
      <c r="M39" s="217"/>
      <c r="N39" s="217"/>
      <c r="O39" s="217"/>
      <c r="P39" s="217"/>
      <c r="Q39" s="217"/>
      <c r="R39" s="217"/>
      <c r="S39" s="217"/>
      <c r="T39" s="217"/>
      <c r="U39" s="119"/>
    </row>
    <row r="40" spans="1:74" s="918" customFormat="1" ht="6" customHeight="1">
      <c r="Q40" s="953"/>
      <c r="V40" s="954"/>
      <c r="W40" s="954"/>
      <c r="X40" s="954"/>
      <c r="Y40" s="954"/>
      <c r="Z40" s="954"/>
      <c r="AA40" s="734"/>
      <c r="AB40" s="734"/>
      <c r="AC40" s="734"/>
      <c r="AD40" s="734"/>
      <c r="AE40" s="734"/>
      <c r="AF40" s="734"/>
      <c r="AG40" s="734"/>
      <c r="AH40" s="734"/>
      <c r="AI40" s="734"/>
      <c r="AJ40" s="734"/>
      <c r="AK40" s="734"/>
      <c r="AL40" s="954"/>
      <c r="AM40" s="954"/>
      <c r="AN40" s="954"/>
      <c r="AO40" s="954"/>
      <c r="AP40" s="954"/>
      <c r="AQ40" s="954"/>
      <c r="AR40" s="954"/>
      <c r="AS40" s="954"/>
      <c r="AT40" s="954"/>
      <c r="AU40" s="954"/>
      <c r="AV40" s="954"/>
      <c r="AW40" s="954"/>
      <c r="AX40" s="954"/>
      <c r="AY40" s="954"/>
      <c r="AZ40" s="954"/>
      <c r="BA40" s="954"/>
      <c r="BB40" s="954"/>
      <c r="BC40" s="954"/>
      <c r="BD40" s="954"/>
      <c r="BE40" s="954"/>
      <c r="BF40" s="954"/>
      <c r="BG40" s="954"/>
      <c r="BH40" s="954"/>
      <c r="BI40" s="954"/>
      <c r="BJ40" s="954"/>
      <c r="BK40" s="954"/>
      <c r="BL40" s="954"/>
      <c r="BM40" s="954"/>
      <c r="BN40" s="954"/>
      <c r="BO40" s="954"/>
      <c r="BP40" s="954"/>
      <c r="BQ40" s="954"/>
      <c r="BR40" s="954"/>
      <c r="BS40" s="954"/>
      <c r="BT40" s="954"/>
      <c r="BU40" s="954"/>
      <c r="BV40" s="954"/>
    </row>
    <row r="41" spans="1:74" s="184" customFormat="1" ht="14.4" customHeight="1">
      <c r="A41" s="184" t="s">
        <v>528</v>
      </c>
      <c r="D41" s="955"/>
      <c r="Q41" s="956"/>
      <c r="V41" s="14"/>
      <c r="W41" s="14"/>
      <c r="X41" s="14"/>
      <c r="Y41" s="14"/>
      <c r="Z41" s="14"/>
      <c r="AA41" s="469"/>
      <c r="AB41" s="469"/>
      <c r="AC41" s="469"/>
      <c r="AD41" s="469"/>
      <c r="AE41" s="469"/>
      <c r="AF41" s="469"/>
      <c r="AG41" s="469"/>
      <c r="AH41" s="469"/>
      <c r="AI41" s="469"/>
      <c r="AJ41" s="469"/>
      <c r="AK41" s="469"/>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row>
    <row r="42" spans="1:74" s="184" customFormat="1" ht="14.4" customHeight="1">
      <c r="A42" s="184" t="s">
        <v>529</v>
      </c>
      <c r="Q42" s="956"/>
      <c r="V42" s="14"/>
      <c r="W42" s="14"/>
      <c r="X42" s="14"/>
      <c r="Y42" s="14"/>
      <c r="Z42" s="14"/>
      <c r="AA42" s="469"/>
      <c r="AB42" s="469"/>
      <c r="AC42" s="469"/>
      <c r="AD42" s="469"/>
      <c r="AE42" s="469"/>
      <c r="AF42" s="469"/>
      <c r="AG42" s="469"/>
      <c r="AH42" s="469"/>
      <c r="AI42" s="469"/>
      <c r="AJ42" s="469"/>
      <c r="AK42" s="469"/>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row>
    <row r="43" spans="1:74" s="184" customFormat="1" ht="14.4" customHeight="1">
      <c r="A43" s="1057" t="s">
        <v>519</v>
      </c>
      <c r="Q43" s="956"/>
      <c r="V43" s="14"/>
      <c r="W43" s="14"/>
      <c r="X43" s="14"/>
      <c r="Y43" s="14"/>
      <c r="Z43" s="14"/>
      <c r="AA43" s="469"/>
      <c r="AB43" s="469"/>
      <c r="AC43" s="469"/>
      <c r="AD43" s="469"/>
      <c r="AE43" s="469"/>
      <c r="AF43" s="469"/>
      <c r="AG43" s="469"/>
      <c r="AH43" s="469"/>
      <c r="AI43" s="469"/>
      <c r="AJ43" s="469"/>
      <c r="AK43" s="469"/>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row>
    <row r="44" spans="1:74" s="184" customFormat="1" ht="14.4" customHeight="1">
      <c r="A44" s="1057" t="s">
        <v>520</v>
      </c>
      <c r="D44" s="955"/>
      <c r="E44" s="955"/>
      <c r="F44" s="955"/>
      <c r="G44" s="955"/>
      <c r="H44" s="955"/>
      <c r="I44" s="955"/>
      <c r="J44" s="955"/>
      <c r="K44" s="955"/>
      <c r="L44" s="955"/>
      <c r="M44" s="955"/>
      <c r="N44" s="955"/>
      <c r="O44" s="955"/>
      <c r="P44" s="955"/>
      <c r="Q44" s="955"/>
      <c r="R44" s="955"/>
      <c r="S44" s="955"/>
      <c r="T44" s="955"/>
      <c r="V44" s="14"/>
      <c r="W44" s="14"/>
      <c r="X44" s="14"/>
      <c r="Y44" s="14"/>
      <c r="Z44" s="14"/>
      <c r="AA44" s="469"/>
      <c r="AB44" s="469"/>
      <c r="AC44" s="469"/>
      <c r="AD44" s="469"/>
      <c r="AE44" s="469"/>
      <c r="AF44" s="469"/>
      <c r="AG44" s="469"/>
      <c r="AH44" s="469"/>
      <c r="AI44" s="469"/>
      <c r="AJ44" s="469"/>
      <c r="AK44" s="469"/>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row>
    <row r="45" spans="1:74" s="184" customFormat="1" ht="14.4" customHeight="1">
      <c r="D45" s="955"/>
      <c r="E45" s="955"/>
      <c r="F45" s="955"/>
      <c r="G45" s="955"/>
      <c r="H45" s="955"/>
      <c r="I45" s="955"/>
      <c r="J45" s="955"/>
      <c r="K45" s="955"/>
      <c r="L45" s="955"/>
      <c r="M45" s="955"/>
      <c r="N45" s="955"/>
      <c r="O45" s="955"/>
      <c r="P45" s="955"/>
      <c r="Q45" s="955"/>
      <c r="R45" s="955"/>
      <c r="S45" s="955"/>
      <c r="T45" s="955"/>
      <c r="V45" s="14"/>
      <c r="W45" s="14"/>
      <c r="X45" s="14"/>
      <c r="Y45" s="14"/>
      <c r="Z45" s="14"/>
      <c r="AA45" s="469"/>
      <c r="AB45" s="469"/>
      <c r="AC45" s="469"/>
      <c r="AD45" s="469"/>
      <c r="AE45" s="469"/>
      <c r="AF45" s="469"/>
      <c r="AG45" s="469"/>
      <c r="AH45" s="469"/>
      <c r="AI45" s="469"/>
      <c r="AJ45" s="469"/>
      <c r="AK45" s="469"/>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row>
    <row r="46" spans="1:74" s="918" customFormat="1" ht="14.4" customHeight="1">
      <c r="V46" s="954"/>
      <c r="W46" s="954"/>
      <c r="X46" s="954"/>
      <c r="Y46" s="954"/>
      <c r="Z46" s="954"/>
      <c r="AA46" s="734"/>
      <c r="AB46" s="734"/>
      <c r="AC46" s="734"/>
      <c r="AD46" s="734"/>
      <c r="AE46" s="734"/>
      <c r="AF46" s="734"/>
      <c r="AG46" s="734"/>
      <c r="AH46" s="734"/>
      <c r="AI46" s="734"/>
      <c r="AJ46" s="734"/>
      <c r="AK46" s="734"/>
      <c r="AL46" s="954"/>
      <c r="AM46" s="954"/>
      <c r="AN46" s="954"/>
      <c r="AO46" s="954"/>
      <c r="AP46" s="954"/>
      <c r="AQ46" s="954"/>
      <c r="AR46" s="954"/>
      <c r="AS46" s="954"/>
      <c r="AT46" s="954"/>
      <c r="AU46" s="954"/>
      <c r="AV46" s="954"/>
      <c r="AW46" s="954"/>
      <c r="AX46" s="954"/>
      <c r="AY46" s="954"/>
      <c r="AZ46" s="954"/>
      <c r="BA46" s="954"/>
      <c r="BB46" s="954"/>
      <c r="BC46" s="954"/>
      <c r="BD46" s="954"/>
      <c r="BE46" s="954"/>
      <c r="BF46" s="954"/>
      <c r="BG46" s="954"/>
      <c r="BH46" s="954"/>
      <c r="BI46" s="954"/>
      <c r="BJ46" s="954"/>
      <c r="BK46" s="954"/>
      <c r="BL46" s="954"/>
      <c r="BM46" s="954"/>
      <c r="BN46" s="954"/>
      <c r="BO46" s="954"/>
      <c r="BP46" s="954"/>
      <c r="BQ46" s="954"/>
      <c r="BR46" s="954"/>
      <c r="BS46" s="954"/>
      <c r="BT46" s="954"/>
      <c r="BU46" s="954"/>
      <c r="BV46" s="954"/>
    </row>
    <row r="47" spans="1:74" s="918" customFormat="1" ht="14.4" customHeight="1">
      <c r="D47" s="1056"/>
      <c r="E47" s="1056"/>
      <c r="F47" s="1056"/>
      <c r="G47" s="1056"/>
      <c r="H47" s="1056"/>
      <c r="I47" s="1056"/>
      <c r="J47" s="1056"/>
      <c r="K47" s="1056"/>
      <c r="L47" s="1056"/>
      <c r="M47" s="1056"/>
      <c r="N47" s="1056"/>
      <c r="O47" s="1056"/>
      <c r="P47" s="1056"/>
      <c r="Q47" s="1056"/>
      <c r="R47" s="1056"/>
      <c r="S47" s="1056"/>
      <c r="T47" s="1056"/>
      <c r="V47" s="954"/>
      <c r="W47" s="954"/>
      <c r="X47" s="954"/>
      <c r="Y47" s="954"/>
      <c r="Z47" s="954"/>
      <c r="AA47" s="734"/>
      <c r="AB47" s="734"/>
      <c r="AC47" s="734"/>
      <c r="AD47" s="734"/>
      <c r="AE47" s="734"/>
      <c r="AF47" s="734"/>
      <c r="AG47" s="734"/>
      <c r="AH47" s="734"/>
      <c r="AI47" s="734"/>
      <c r="AJ47" s="734"/>
      <c r="AK47" s="734"/>
      <c r="AL47" s="954"/>
      <c r="AM47" s="954"/>
      <c r="AN47" s="954"/>
      <c r="AO47" s="954"/>
      <c r="AP47" s="954"/>
      <c r="AQ47" s="954"/>
      <c r="AR47" s="954"/>
      <c r="AS47" s="954"/>
      <c r="AT47" s="954"/>
      <c r="AU47" s="954"/>
      <c r="AV47" s="954"/>
      <c r="AW47" s="954"/>
      <c r="AX47" s="954"/>
      <c r="AY47" s="954"/>
      <c r="AZ47" s="954"/>
      <c r="BA47" s="954"/>
      <c r="BB47" s="954"/>
      <c r="BC47" s="954"/>
      <c r="BD47" s="954"/>
      <c r="BE47" s="954"/>
      <c r="BF47" s="954"/>
      <c r="BG47" s="954"/>
      <c r="BH47" s="954"/>
      <c r="BI47" s="954"/>
      <c r="BJ47" s="954"/>
      <c r="BK47" s="954"/>
      <c r="BL47" s="954"/>
      <c r="BM47" s="954"/>
      <c r="BN47" s="954"/>
      <c r="BO47" s="954"/>
      <c r="BP47" s="954"/>
      <c r="BQ47" s="954"/>
      <c r="BR47" s="954"/>
      <c r="BS47" s="954"/>
      <c r="BT47" s="954"/>
      <c r="BU47" s="954"/>
      <c r="BV47" s="954"/>
    </row>
    <row r="48" spans="1:74" s="918" customFormat="1">
      <c r="D48" s="1056"/>
      <c r="E48" s="1056"/>
      <c r="F48" s="1056"/>
      <c r="G48" s="1056"/>
      <c r="H48" s="1056"/>
      <c r="I48" s="1056"/>
      <c r="J48" s="1056"/>
      <c r="K48" s="1056"/>
      <c r="L48" s="1056"/>
      <c r="M48" s="1056"/>
      <c r="N48" s="1056"/>
      <c r="O48" s="1056"/>
      <c r="P48" s="1056"/>
      <c r="Q48" s="1056"/>
      <c r="R48" s="1056"/>
      <c r="S48" s="1056"/>
      <c r="T48" s="1056"/>
      <c r="V48" s="954"/>
      <c r="W48" s="954"/>
      <c r="X48" s="954"/>
      <c r="Y48" s="954"/>
      <c r="Z48" s="954"/>
      <c r="AA48" s="734"/>
      <c r="AB48" s="734"/>
      <c r="AC48" s="734"/>
      <c r="AD48" s="734"/>
      <c r="AE48" s="734"/>
      <c r="AF48" s="734"/>
      <c r="AG48" s="734"/>
      <c r="AH48" s="734"/>
      <c r="AI48" s="734"/>
      <c r="AJ48" s="734"/>
      <c r="AK48" s="734"/>
      <c r="AL48" s="954"/>
      <c r="AM48" s="954"/>
      <c r="AN48" s="954"/>
      <c r="AO48" s="954"/>
      <c r="AP48" s="954"/>
      <c r="AQ48" s="954"/>
      <c r="AR48" s="954"/>
      <c r="AS48" s="954"/>
      <c r="AT48" s="954"/>
      <c r="AU48" s="954"/>
      <c r="AV48" s="954"/>
      <c r="AW48" s="954"/>
      <c r="AX48" s="954"/>
      <c r="AY48" s="954"/>
      <c r="AZ48" s="954"/>
      <c r="BA48" s="954"/>
      <c r="BB48" s="954"/>
      <c r="BC48" s="954"/>
      <c r="BD48" s="954"/>
      <c r="BE48" s="954"/>
      <c r="BF48" s="954"/>
      <c r="BG48" s="954"/>
      <c r="BH48" s="954"/>
      <c r="BI48" s="954"/>
      <c r="BJ48" s="954"/>
      <c r="BK48" s="954"/>
      <c r="BL48" s="954"/>
      <c r="BM48" s="954"/>
      <c r="BN48" s="954"/>
      <c r="BO48" s="954"/>
      <c r="BP48" s="954"/>
      <c r="BQ48" s="954"/>
      <c r="BR48" s="954"/>
      <c r="BS48" s="954"/>
      <c r="BT48" s="954"/>
      <c r="BU48" s="954"/>
      <c r="BV48" s="954"/>
    </row>
    <row r="49" spans="1:81" s="184" customFormat="1" ht="49.5" customHeight="1">
      <c r="A49" s="1391" t="s">
        <v>610</v>
      </c>
      <c r="B49" s="1391"/>
      <c r="C49" s="1391"/>
      <c r="D49" s="1391"/>
      <c r="E49" s="1391"/>
      <c r="F49" s="1391"/>
      <c r="G49" s="1391"/>
      <c r="H49" s="1391"/>
      <c r="I49" s="1391"/>
      <c r="J49" s="1391"/>
      <c r="K49" s="1391"/>
      <c r="L49" s="1391"/>
      <c r="M49" s="1391"/>
      <c r="N49" s="1391"/>
      <c r="O49" s="1391"/>
      <c r="P49" s="1391"/>
      <c r="Q49" s="1391"/>
      <c r="R49" s="1391"/>
      <c r="S49" s="1391"/>
      <c r="T49" s="1391"/>
      <c r="U49" s="1391"/>
      <c r="V49" s="1391"/>
      <c r="W49" s="1391"/>
      <c r="X49" s="1391"/>
      <c r="Y49" s="1391"/>
      <c r="Z49" s="1391"/>
      <c r="AA49" s="1391"/>
      <c r="AB49" s="1391"/>
      <c r="AC49" s="1391"/>
      <c r="AD49" s="1391"/>
      <c r="AE49" s="1391"/>
      <c r="AF49" s="1391"/>
      <c r="AG49" s="1391"/>
      <c r="AH49" s="1391"/>
      <c r="AI49" s="1391"/>
      <c r="AJ49" s="1391"/>
      <c r="AK49" s="1391"/>
      <c r="AL49" s="1391"/>
      <c r="AM49" s="1391"/>
      <c r="AN49" s="1391"/>
      <c r="AO49" s="1391"/>
      <c r="AP49" s="1391"/>
      <c r="AQ49" s="1391"/>
      <c r="AR49" s="1391"/>
      <c r="AS49" s="1391"/>
      <c r="AT49" s="1391"/>
      <c r="AU49" s="1391"/>
      <c r="AV49" s="1391"/>
      <c r="AW49" s="1391"/>
      <c r="AX49" s="1391"/>
      <c r="AY49" s="1391"/>
      <c r="AZ49" s="1391"/>
      <c r="BA49" s="1391"/>
      <c r="BB49" s="1391"/>
      <c r="BC49" s="1391"/>
      <c r="BD49" s="1391"/>
      <c r="BE49" s="1391"/>
      <c r="BF49" s="1391"/>
      <c r="BG49" s="1391"/>
      <c r="BH49" s="1391"/>
      <c r="BI49" s="1391"/>
      <c r="BJ49" s="1391"/>
      <c r="BK49" s="1391"/>
      <c r="BL49" s="1391"/>
      <c r="BM49" s="1391"/>
      <c r="BN49" s="1391"/>
      <c r="BO49" s="1391"/>
      <c r="BP49" s="1391"/>
      <c r="BQ49" s="1391"/>
      <c r="BR49" s="1391"/>
      <c r="BS49" s="1391"/>
      <c r="BT49" s="1391"/>
      <c r="BU49" s="1391"/>
      <c r="BV49" s="1391"/>
      <c r="BW49" s="1391"/>
      <c r="BX49" s="1391"/>
      <c r="BY49" s="1391"/>
      <c r="BZ49" s="1391"/>
      <c r="CA49" s="1391"/>
      <c r="CB49" s="1391"/>
      <c r="CC49" s="1391"/>
    </row>
    <row r="50" spans="1:81" s="184" customFormat="1" ht="43" customHeight="1">
      <c r="A50" s="1392" t="s">
        <v>611</v>
      </c>
      <c r="B50" s="1392"/>
      <c r="C50" s="1392"/>
      <c r="D50" s="1392"/>
      <c r="E50" s="1392"/>
      <c r="F50" s="1392"/>
      <c r="G50" s="1392"/>
      <c r="H50" s="1392"/>
      <c r="I50" s="1392"/>
      <c r="J50" s="1392"/>
      <c r="K50" s="1392"/>
      <c r="L50" s="1392"/>
      <c r="M50" s="1392"/>
      <c r="N50" s="1392"/>
      <c r="O50" s="1392"/>
      <c r="P50" s="1392"/>
      <c r="Q50" s="1392"/>
      <c r="R50" s="1392"/>
      <c r="S50" s="1392"/>
      <c r="T50" s="1392"/>
      <c r="U50" s="1392"/>
      <c r="V50" s="1392"/>
      <c r="W50" s="1392"/>
      <c r="X50" s="1392"/>
      <c r="Y50" s="1392"/>
      <c r="Z50" s="1392"/>
      <c r="AA50" s="1392"/>
      <c r="AB50" s="1392"/>
      <c r="AC50" s="1392"/>
      <c r="AD50" s="1392"/>
      <c r="AE50" s="1392"/>
      <c r="AF50" s="1392"/>
      <c r="AG50" s="1392"/>
      <c r="AH50" s="1392"/>
      <c r="AI50" s="1392"/>
      <c r="AJ50" s="1392"/>
      <c r="AK50" s="1392"/>
      <c r="AL50" s="1392"/>
      <c r="AM50" s="1392"/>
      <c r="AN50" s="1392"/>
      <c r="AO50" s="1392"/>
      <c r="AP50" s="1392"/>
      <c r="AQ50" s="1392"/>
      <c r="AR50" s="1392"/>
      <c r="AS50" s="1392"/>
      <c r="AT50" s="1392"/>
      <c r="AU50" s="1392"/>
      <c r="AV50" s="1392"/>
      <c r="AW50" s="1392"/>
      <c r="AX50" s="1392"/>
      <c r="AY50" s="1392"/>
      <c r="AZ50" s="1392"/>
      <c r="BA50" s="1392"/>
      <c r="BB50" s="1392"/>
      <c r="BC50" s="1392"/>
      <c r="BD50" s="1392"/>
      <c r="BE50" s="1392"/>
      <c r="BF50" s="1392"/>
      <c r="BG50" s="1392"/>
      <c r="BH50" s="1392"/>
      <c r="BI50" s="1392"/>
      <c r="BJ50" s="1392"/>
      <c r="BK50" s="1392"/>
      <c r="BL50" s="1392"/>
      <c r="BM50" s="1392"/>
      <c r="BN50" s="1392"/>
      <c r="BO50" s="1392"/>
      <c r="BP50" s="1392"/>
      <c r="BQ50" s="1392"/>
      <c r="BR50" s="1392"/>
      <c r="BS50" s="1392"/>
      <c r="BT50" s="1392"/>
      <c r="BU50" s="1392"/>
      <c r="BV50" s="1392"/>
      <c r="BW50" s="1392"/>
      <c r="BX50" s="1392"/>
      <c r="BY50" s="1392"/>
      <c r="BZ50" s="1392"/>
      <c r="CA50" s="1392"/>
      <c r="CB50" s="1392"/>
      <c r="CC50" s="1392"/>
    </row>
    <row r="51" spans="1:81" s="184" customFormat="1">
      <c r="Q51" s="956"/>
      <c r="V51" s="14"/>
      <c r="W51" s="14"/>
      <c r="X51" s="14"/>
      <c r="Y51" s="14"/>
      <c r="Z51" s="14"/>
      <c r="AA51" s="469"/>
      <c r="AB51" s="469"/>
      <c r="AC51" s="469"/>
      <c r="AD51" s="469"/>
      <c r="AE51" s="469"/>
      <c r="AF51" s="469"/>
      <c r="AG51" s="469"/>
      <c r="AH51" s="469"/>
      <c r="AI51" s="469"/>
      <c r="AJ51" s="469"/>
      <c r="AK51" s="469"/>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row>
    <row r="52" spans="1:81" s="184" customFormat="1">
      <c r="Q52" s="956"/>
      <c r="V52" s="14"/>
      <c r="W52" s="14"/>
      <c r="X52" s="14"/>
      <c r="Y52" s="14"/>
      <c r="Z52" s="14"/>
      <c r="AA52" s="469"/>
      <c r="AB52" s="469"/>
      <c r="AC52" s="469"/>
      <c r="AD52" s="469"/>
      <c r="AE52" s="469"/>
      <c r="AF52" s="469"/>
      <c r="AG52" s="469"/>
      <c r="AH52" s="469"/>
      <c r="AI52" s="469"/>
      <c r="AJ52" s="469"/>
      <c r="AK52" s="469"/>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row>
    <row r="53" spans="1:81" s="918" customFormat="1">
      <c r="Q53" s="953"/>
      <c r="V53" s="954"/>
      <c r="W53" s="954"/>
      <c r="X53" s="954"/>
      <c r="Y53" s="954"/>
      <c r="Z53" s="954"/>
      <c r="AA53" s="734"/>
      <c r="AB53" s="734"/>
      <c r="AC53" s="734"/>
      <c r="AD53" s="734"/>
      <c r="AE53" s="734"/>
      <c r="AF53" s="734"/>
      <c r="AG53" s="734"/>
      <c r="AH53" s="734"/>
      <c r="AI53" s="734"/>
      <c r="AJ53" s="734"/>
      <c r="AK53" s="734"/>
      <c r="AL53" s="954"/>
      <c r="AM53" s="954"/>
      <c r="AN53" s="954"/>
      <c r="AO53" s="954"/>
      <c r="AP53" s="954"/>
      <c r="AQ53" s="954"/>
      <c r="AR53" s="954"/>
      <c r="AS53" s="954"/>
      <c r="AT53" s="954"/>
      <c r="AU53" s="954"/>
      <c r="AV53" s="954"/>
      <c r="AW53" s="954"/>
      <c r="AX53" s="954"/>
      <c r="AY53" s="954"/>
      <c r="AZ53" s="954"/>
      <c r="BA53" s="954"/>
      <c r="BB53" s="954"/>
      <c r="BC53" s="954"/>
      <c r="BD53" s="954"/>
      <c r="BE53" s="954"/>
      <c r="BF53" s="954"/>
      <c r="BG53" s="954"/>
      <c r="BH53" s="954"/>
      <c r="BI53" s="954"/>
      <c r="BJ53" s="954"/>
      <c r="BK53" s="954"/>
      <c r="BL53" s="954"/>
      <c r="BM53" s="954"/>
      <c r="BN53" s="954"/>
      <c r="BO53" s="954"/>
      <c r="BP53" s="954"/>
      <c r="BQ53" s="954"/>
      <c r="BR53" s="954"/>
      <c r="BS53" s="954"/>
      <c r="BT53" s="954"/>
      <c r="BU53" s="954"/>
      <c r="BV53" s="954"/>
    </row>
    <row r="54" spans="1:81" s="918" customFormat="1">
      <c r="Q54" s="953"/>
      <c r="V54" s="954"/>
      <c r="W54" s="954"/>
      <c r="X54" s="954"/>
      <c r="Y54" s="954"/>
      <c r="Z54" s="954"/>
      <c r="AA54" s="734"/>
      <c r="AB54" s="734"/>
      <c r="AC54" s="734"/>
      <c r="AD54" s="734"/>
      <c r="AE54" s="734"/>
      <c r="AF54" s="734"/>
      <c r="AG54" s="734"/>
      <c r="AH54" s="734"/>
      <c r="AI54" s="734"/>
      <c r="AJ54" s="734"/>
      <c r="AK54" s="734"/>
      <c r="AL54" s="954"/>
      <c r="AM54" s="954"/>
      <c r="AN54" s="954"/>
      <c r="AO54" s="954"/>
      <c r="AP54" s="954"/>
      <c r="AQ54" s="954"/>
      <c r="AR54" s="954"/>
      <c r="AS54" s="954"/>
      <c r="AT54" s="954"/>
      <c r="AU54" s="954"/>
      <c r="AV54" s="954"/>
      <c r="AW54" s="954"/>
      <c r="AX54" s="954"/>
      <c r="AY54" s="954"/>
      <c r="AZ54" s="954"/>
      <c r="BA54" s="954"/>
      <c r="BB54" s="954"/>
      <c r="BC54" s="954"/>
      <c r="BD54" s="954"/>
      <c r="BE54" s="954"/>
      <c r="BF54" s="954"/>
      <c r="BG54" s="954"/>
      <c r="BH54" s="954"/>
      <c r="BI54" s="954"/>
      <c r="BJ54" s="954"/>
      <c r="BK54" s="954"/>
      <c r="BL54" s="954"/>
      <c r="BM54" s="954"/>
      <c r="BN54" s="954"/>
      <c r="BO54" s="954"/>
      <c r="BP54" s="954"/>
      <c r="BQ54" s="954"/>
      <c r="BR54" s="954"/>
      <c r="BS54" s="954"/>
      <c r="BT54" s="954"/>
      <c r="BU54" s="954"/>
      <c r="BV54" s="954"/>
    </row>
    <row r="55" spans="1:81" s="918" customFormat="1">
      <c r="Q55" s="953"/>
      <c r="V55" s="954"/>
      <c r="W55" s="954"/>
      <c r="X55" s="954"/>
      <c r="Y55" s="954"/>
      <c r="Z55" s="954"/>
      <c r="AA55" s="734"/>
      <c r="AB55" s="734"/>
      <c r="AC55" s="734"/>
      <c r="AD55" s="734"/>
      <c r="AE55" s="734"/>
      <c r="AF55" s="734"/>
      <c r="AG55" s="734"/>
      <c r="AH55" s="734"/>
      <c r="AI55" s="734"/>
      <c r="AJ55" s="734"/>
      <c r="AK55" s="734"/>
      <c r="AL55" s="954"/>
      <c r="AM55" s="954"/>
      <c r="AN55" s="954"/>
      <c r="AO55" s="954"/>
      <c r="AP55" s="954"/>
      <c r="AQ55" s="954"/>
      <c r="AR55" s="954"/>
      <c r="AS55" s="954"/>
      <c r="AT55" s="954"/>
      <c r="AU55" s="954"/>
      <c r="AV55" s="954"/>
      <c r="AW55" s="954"/>
      <c r="AX55" s="954"/>
      <c r="AY55" s="954"/>
      <c r="AZ55" s="954"/>
      <c r="BA55" s="954"/>
      <c r="BB55" s="954"/>
      <c r="BC55" s="954"/>
      <c r="BD55" s="954"/>
      <c r="BE55" s="954"/>
      <c r="BF55" s="954"/>
      <c r="BG55" s="954"/>
      <c r="BH55" s="954"/>
      <c r="BI55" s="954"/>
      <c r="BJ55" s="954"/>
      <c r="BK55" s="954"/>
      <c r="BL55" s="954"/>
      <c r="BM55" s="954"/>
      <c r="BN55" s="954"/>
      <c r="BO55" s="954"/>
      <c r="BP55" s="954"/>
      <c r="BQ55" s="954"/>
      <c r="BR55" s="954"/>
      <c r="BS55" s="954"/>
      <c r="BT55" s="954"/>
      <c r="BU55" s="954"/>
      <c r="BV55" s="954"/>
    </row>
    <row r="56" spans="1:81" s="918" customFormat="1">
      <c r="Q56" s="953"/>
      <c r="V56" s="954"/>
      <c r="W56" s="954"/>
      <c r="X56" s="954"/>
      <c r="Y56" s="954"/>
      <c r="Z56" s="954"/>
      <c r="AA56" s="734"/>
      <c r="AB56" s="734"/>
      <c r="AC56" s="734"/>
      <c r="AD56" s="734"/>
      <c r="AE56" s="734"/>
      <c r="AF56" s="734"/>
      <c r="AG56" s="734"/>
      <c r="AH56" s="734"/>
      <c r="AI56" s="734"/>
      <c r="AJ56" s="734"/>
      <c r="AK56" s="734"/>
      <c r="AL56" s="954"/>
      <c r="AM56" s="954"/>
      <c r="AN56" s="954"/>
      <c r="AO56" s="954"/>
      <c r="AP56" s="954"/>
      <c r="AQ56" s="954"/>
      <c r="AR56" s="954"/>
      <c r="AS56" s="954"/>
      <c r="AT56" s="954"/>
      <c r="AU56" s="954"/>
      <c r="AV56" s="954"/>
      <c r="AW56" s="954"/>
      <c r="AX56" s="954"/>
      <c r="AY56" s="954"/>
      <c r="AZ56" s="954"/>
      <c r="BA56" s="954"/>
      <c r="BB56" s="954"/>
      <c r="BC56" s="954"/>
      <c r="BD56" s="954"/>
      <c r="BE56" s="954"/>
      <c r="BF56" s="954"/>
      <c r="BG56" s="954"/>
      <c r="BH56" s="954"/>
      <c r="BI56" s="954"/>
      <c r="BJ56" s="954"/>
      <c r="BK56" s="954"/>
      <c r="BL56" s="954"/>
      <c r="BM56" s="954"/>
      <c r="BN56" s="954"/>
      <c r="BO56" s="954"/>
      <c r="BP56" s="954"/>
      <c r="BQ56" s="954"/>
      <c r="BR56" s="954"/>
      <c r="BS56" s="954"/>
      <c r="BT56" s="954"/>
      <c r="BU56" s="954"/>
      <c r="BV56" s="954"/>
    </row>
    <row r="58" spans="1:81" s="918" customFormat="1">
      <c r="Q58" s="953"/>
      <c r="V58" s="954"/>
      <c r="W58" s="954"/>
      <c r="X58" s="954"/>
      <c r="Y58" s="954"/>
      <c r="Z58" s="954"/>
      <c r="AA58" s="734"/>
      <c r="AB58" s="734"/>
      <c r="AC58" s="734"/>
      <c r="AD58" s="734"/>
      <c r="AE58" s="734"/>
      <c r="AF58" s="734"/>
      <c r="AG58" s="734"/>
      <c r="AH58" s="734"/>
      <c r="AI58" s="734"/>
      <c r="AJ58" s="734"/>
      <c r="AK58" s="734"/>
      <c r="AL58" s="954"/>
      <c r="AM58" s="954"/>
      <c r="AN58" s="954"/>
      <c r="AO58" s="954"/>
      <c r="AP58" s="954"/>
      <c r="AQ58" s="954"/>
      <c r="AR58" s="954"/>
      <c r="AS58" s="954"/>
      <c r="AT58" s="954"/>
      <c r="AU58" s="954"/>
      <c r="AV58" s="954"/>
      <c r="AW58" s="954"/>
      <c r="AX58" s="954"/>
      <c r="AY58" s="954"/>
      <c r="AZ58" s="954"/>
      <c r="BA58" s="954"/>
      <c r="BB58" s="954"/>
      <c r="BC58" s="954"/>
      <c r="BD58" s="954"/>
      <c r="BE58" s="954"/>
      <c r="BF58" s="954"/>
      <c r="BG58" s="954"/>
      <c r="BH58" s="954"/>
      <c r="BI58" s="954"/>
      <c r="BJ58" s="954"/>
      <c r="BK58" s="954"/>
      <c r="BL58" s="954"/>
      <c r="BM58" s="954"/>
      <c r="BN58" s="954"/>
      <c r="BO58" s="954"/>
      <c r="BP58" s="954"/>
      <c r="BQ58" s="954"/>
      <c r="BR58" s="954"/>
      <c r="BS58" s="954"/>
      <c r="BT58" s="954"/>
      <c r="BU58" s="954"/>
      <c r="BV58" s="954"/>
    </row>
    <row r="59" spans="1:81" s="918" customFormat="1">
      <c r="Q59" s="953"/>
      <c r="V59" s="954"/>
      <c r="W59" s="954"/>
      <c r="X59" s="954"/>
      <c r="Y59" s="954"/>
      <c r="Z59" s="954"/>
      <c r="AA59" s="734"/>
      <c r="AB59" s="734"/>
      <c r="AC59" s="734"/>
      <c r="AD59" s="734"/>
      <c r="AE59" s="734"/>
      <c r="AF59" s="734"/>
      <c r="AG59" s="734"/>
      <c r="AH59" s="734"/>
      <c r="AI59" s="734"/>
      <c r="AJ59" s="734"/>
      <c r="AK59" s="734"/>
      <c r="AL59" s="954"/>
      <c r="AM59" s="954"/>
      <c r="AN59" s="954"/>
      <c r="AO59" s="954"/>
      <c r="AP59" s="954"/>
      <c r="AQ59" s="954"/>
      <c r="AR59" s="954"/>
      <c r="AS59" s="954"/>
      <c r="AT59" s="954"/>
      <c r="AU59" s="954"/>
      <c r="AV59" s="954"/>
      <c r="AW59" s="954"/>
      <c r="AX59" s="954"/>
      <c r="AY59" s="954"/>
      <c r="AZ59" s="954"/>
      <c r="BA59" s="954"/>
      <c r="BB59" s="954"/>
      <c r="BC59" s="954"/>
      <c r="BD59" s="954"/>
      <c r="BE59" s="954"/>
      <c r="BF59" s="954"/>
      <c r="BG59" s="954"/>
      <c r="BH59" s="954"/>
      <c r="BI59" s="954"/>
      <c r="BJ59" s="954"/>
      <c r="BK59" s="954"/>
      <c r="BL59" s="954"/>
      <c r="BM59" s="954"/>
      <c r="BN59" s="954"/>
      <c r="BO59" s="954"/>
      <c r="BP59" s="954"/>
      <c r="BQ59" s="954"/>
      <c r="BR59" s="954"/>
      <c r="BS59" s="954"/>
      <c r="BT59" s="954"/>
      <c r="BU59" s="954"/>
      <c r="BV59" s="954"/>
    </row>
    <row r="60" spans="1:81" s="918" customFormat="1">
      <c r="Q60" s="953"/>
      <c r="V60" s="954"/>
      <c r="W60" s="954"/>
      <c r="X60" s="954"/>
      <c r="Y60" s="954"/>
      <c r="Z60" s="954"/>
      <c r="AA60" s="734"/>
      <c r="AB60" s="734"/>
      <c r="AC60" s="734"/>
      <c r="AD60" s="734"/>
      <c r="AE60" s="734"/>
      <c r="AF60" s="734"/>
      <c r="AG60" s="734"/>
      <c r="AH60" s="734"/>
      <c r="AI60" s="734"/>
      <c r="AJ60" s="734"/>
      <c r="AK60" s="734"/>
      <c r="AL60" s="954"/>
      <c r="AM60" s="954"/>
      <c r="AN60" s="954"/>
      <c r="AO60" s="954"/>
      <c r="AP60" s="954"/>
      <c r="AQ60" s="954"/>
      <c r="AR60" s="954"/>
      <c r="AS60" s="954"/>
      <c r="AT60" s="954"/>
      <c r="AU60" s="954"/>
      <c r="AV60" s="954"/>
      <c r="AW60" s="954"/>
      <c r="AX60" s="954"/>
      <c r="AY60" s="954"/>
      <c r="AZ60" s="954"/>
      <c r="BA60" s="954"/>
      <c r="BB60" s="954"/>
      <c r="BC60" s="954"/>
      <c r="BD60" s="954"/>
      <c r="BE60" s="954"/>
      <c r="BF60" s="954"/>
      <c r="BG60" s="954"/>
      <c r="BH60" s="954"/>
      <c r="BI60" s="954"/>
      <c r="BJ60" s="954"/>
      <c r="BK60" s="954"/>
      <c r="BL60" s="954"/>
      <c r="BM60" s="954"/>
      <c r="BN60" s="954"/>
      <c r="BO60" s="954"/>
      <c r="BP60" s="954"/>
      <c r="BQ60" s="954"/>
      <c r="BR60" s="954"/>
      <c r="BS60" s="954"/>
      <c r="BT60" s="954"/>
      <c r="BU60" s="954"/>
      <c r="BV60" s="954"/>
    </row>
    <row r="61" spans="1:81" s="918" customFormat="1">
      <c r="Q61" s="953"/>
      <c r="V61" s="954"/>
      <c r="W61" s="954"/>
      <c r="X61" s="954"/>
      <c r="Y61" s="954"/>
      <c r="Z61" s="954"/>
      <c r="AA61" s="734"/>
      <c r="AB61" s="734"/>
      <c r="AC61" s="734"/>
      <c r="AD61" s="734"/>
      <c r="AE61" s="734"/>
      <c r="AF61" s="734"/>
      <c r="AG61" s="734"/>
      <c r="AH61" s="734"/>
      <c r="AI61" s="734"/>
      <c r="AJ61" s="734"/>
      <c r="AK61" s="734"/>
      <c r="AL61" s="954"/>
      <c r="AM61" s="954"/>
      <c r="AN61" s="954"/>
      <c r="AO61" s="954"/>
      <c r="AP61" s="954"/>
      <c r="AQ61" s="954"/>
      <c r="AR61" s="954"/>
      <c r="AS61" s="954"/>
      <c r="AT61" s="954"/>
      <c r="AU61" s="954"/>
      <c r="AV61" s="954"/>
      <c r="AW61" s="954"/>
      <c r="AX61" s="954"/>
      <c r="AY61" s="954"/>
      <c r="AZ61" s="954"/>
      <c r="BA61" s="954"/>
      <c r="BB61" s="954"/>
      <c r="BC61" s="954"/>
      <c r="BD61" s="954"/>
      <c r="BE61" s="954"/>
      <c r="BF61" s="954"/>
      <c r="BG61" s="954"/>
      <c r="BH61" s="954"/>
      <c r="BI61" s="954"/>
      <c r="BJ61" s="954"/>
      <c r="BK61" s="954"/>
      <c r="BL61" s="954"/>
      <c r="BM61" s="954"/>
      <c r="BN61" s="954"/>
      <c r="BO61" s="954"/>
      <c r="BP61" s="954"/>
      <c r="BQ61" s="954"/>
      <c r="BR61" s="954"/>
      <c r="BS61" s="954"/>
      <c r="BT61" s="954"/>
      <c r="BU61" s="954"/>
      <c r="BV61" s="954"/>
    </row>
    <row r="62" spans="1:81" s="918" customFormat="1">
      <c r="Q62" s="953"/>
      <c r="V62" s="954"/>
      <c r="W62" s="954"/>
      <c r="X62" s="954"/>
      <c r="Y62" s="954"/>
      <c r="Z62" s="954"/>
      <c r="AA62" s="734"/>
      <c r="AB62" s="734"/>
      <c r="AC62" s="734"/>
      <c r="AD62" s="734"/>
      <c r="AE62" s="734"/>
      <c r="AF62" s="734"/>
      <c r="AG62" s="734"/>
      <c r="AH62" s="734"/>
      <c r="AI62" s="734"/>
      <c r="AJ62" s="734"/>
      <c r="AK62" s="734"/>
      <c r="AL62" s="954"/>
      <c r="AM62" s="954"/>
      <c r="AN62" s="954"/>
      <c r="AO62" s="954"/>
      <c r="AP62" s="954"/>
      <c r="AQ62" s="954"/>
      <c r="AR62" s="954"/>
      <c r="AS62" s="954"/>
      <c r="AT62" s="954"/>
      <c r="AU62" s="954"/>
      <c r="AV62" s="954"/>
      <c r="AW62" s="954"/>
      <c r="AX62" s="954"/>
      <c r="AY62" s="954"/>
      <c r="AZ62" s="954"/>
      <c r="BA62" s="954"/>
      <c r="BB62" s="954"/>
      <c r="BC62" s="954"/>
      <c r="BD62" s="954"/>
      <c r="BE62" s="954"/>
      <c r="BF62" s="954"/>
      <c r="BG62" s="954"/>
      <c r="BH62" s="954"/>
      <c r="BI62" s="954"/>
      <c r="BJ62" s="954"/>
      <c r="BK62" s="954"/>
      <c r="BL62" s="954"/>
      <c r="BM62" s="954"/>
      <c r="BN62" s="954"/>
      <c r="BO62" s="954"/>
      <c r="BP62" s="954"/>
      <c r="BQ62" s="954"/>
      <c r="BR62" s="954"/>
      <c r="BS62" s="954"/>
      <c r="BT62" s="954"/>
      <c r="BU62" s="954"/>
      <c r="BV62" s="954"/>
    </row>
    <row r="63" spans="1:81" s="918" customFormat="1">
      <c r="Q63" s="953"/>
      <c r="V63" s="954"/>
      <c r="W63" s="954"/>
      <c r="X63" s="954"/>
      <c r="Y63" s="954"/>
      <c r="Z63" s="954"/>
      <c r="AA63" s="734"/>
      <c r="AB63" s="734"/>
      <c r="AC63" s="734"/>
      <c r="AD63" s="734"/>
      <c r="AE63" s="734"/>
      <c r="AF63" s="734"/>
      <c r="AG63" s="734"/>
      <c r="AH63" s="734"/>
      <c r="AI63" s="734"/>
      <c r="AJ63" s="734"/>
      <c r="AK63" s="734"/>
      <c r="AL63" s="954"/>
      <c r="AM63" s="954"/>
      <c r="AN63" s="954"/>
      <c r="AO63" s="954"/>
      <c r="AP63" s="954"/>
      <c r="AQ63" s="954"/>
      <c r="AR63" s="954"/>
      <c r="AS63" s="954"/>
      <c r="AT63" s="954"/>
      <c r="AU63" s="954"/>
      <c r="AV63" s="954"/>
      <c r="AW63" s="954"/>
      <c r="AX63" s="954"/>
      <c r="AY63" s="954"/>
      <c r="AZ63" s="954"/>
      <c r="BA63" s="954"/>
      <c r="BB63" s="954"/>
      <c r="BC63" s="954"/>
      <c r="BD63" s="954"/>
      <c r="BE63" s="954"/>
      <c r="BF63" s="954"/>
      <c r="BG63" s="954"/>
      <c r="BH63" s="954"/>
      <c r="BI63" s="954"/>
      <c r="BJ63" s="954"/>
      <c r="BK63" s="954"/>
      <c r="BL63" s="954"/>
      <c r="BM63" s="954"/>
      <c r="BN63" s="954"/>
      <c r="BO63" s="954"/>
      <c r="BP63" s="954"/>
      <c r="BQ63" s="954"/>
      <c r="BR63" s="954"/>
      <c r="BS63" s="954"/>
      <c r="BT63" s="954"/>
      <c r="BU63" s="954"/>
      <c r="BV63" s="954"/>
    </row>
    <row r="64" spans="1:81" s="918" customFormat="1">
      <c r="Q64" s="953"/>
      <c r="V64" s="954"/>
      <c r="W64" s="954"/>
      <c r="X64" s="954"/>
      <c r="Y64" s="954"/>
      <c r="Z64" s="954"/>
      <c r="AA64" s="734"/>
      <c r="AB64" s="734"/>
      <c r="AC64" s="734"/>
      <c r="AD64" s="734"/>
      <c r="AE64" s="734"/>
      <c r="AF64" s="734"/>
      <c r="AG64" s="734"/>
      <c r="AH64" s="734"/>
      <c r="AI64" s="734"/>
      <c r="AJ64" s="734"/>
      <c r="AK64" s="734"/>
      <c r="AL64" s="954"/>
      <c r="AM64" s="954"/>
      <c r="AN64" s="954"/>
      <c r="AO64" s="954"/>
      <c r="AP64" s="954"/>
      <c r="AQ64" s="954"/>
      <c r="AR64" s="954"/>
      <c r="AS64" s="954"/>
      <c r="AT64" s="954"/>
      <c r="AU64" s="954"/>
      <c r="AV64" s="954"/>
      <c r="AW64" s="954"/>
      <c r="AX64" s="954"/>
      <c r="AY64" s="954"/>
      <c r="AZ64" s="954"/>
      <c r="BA64" s="954"/>
      <c r="BB64" s="954"/>
      <c r="BC64" s="954"/>
      <c r="BD64" s="954"/>
      <c r="BE64" s="954"/>
      <c r="BF64" s="954"/>
      <c r="BG64" s="954"/>
      <c r="BH64" s="954"/>
      <c r="BI64" s="954"/>
      <c r="BJ64" s="954"/>
      <c r="BK64" s="954"/>
      <c r="BL64" s="954"/>
      <c r="BM64" s="954"/>
      <c r="BN64" s="954"/>
      <c r="BO64" s="954"/>
      <c r="BP64" s="954"/>
      <c r="BQ64" s="954"/>
      <c r="BR64" s="954"/>
      <c r="BS64" s="954"/>
      <c r="BT64" s="954"/>
      <c r="BU64" s="954"/>
      <c r="BV64" s="954"/>
    </row>
    <row r="65" spans="1:74" s="918" customFormat="1">
      <c r="Q65" s="953"/>
      <c r="V65" s="954"/>
      <c r="W65" s="954"/>
      <c r="X65" s="954"/>
      <c r="Y65" s="954"/>
      <c r="Z65" s="954"/>
      <c r="AA65" s="734"/>
      <c r="AB65" s="734"/>
      <c r="AC65" s="734"/>
      <c r="AD65" s="734"/>
      <c r="AE65" s="734"/>
      <c r="AF65" s="734"/>
      <c r="AG65" s="734"/>
      <c r="AH65" s="734"/>
      <c r="AI65" s="734"/>
      <c r="AJ65" s="734"/>
      <c r="AK65" s="734"/>
      <c r="AL65" s="954"/>
      <c r="AM65" s="954"/>
      <c r="AN65" s="954"/>
      <c r="AO65" s="954"/>
      <c r="AP65" s="954"/>
      <c r="AQ65" s="954"/>
      <c r="AR65" s="954"/>
      <c r="AS65" s="954"/>
      <c r="AT65" s="954"/>
      <c r="AU65" s="954"/>
      <c r="AV65" s="954"/>
      <c r="AW65" s="954"/>
      <c r="AX65" s="954"/>
      <c r="AY65" s="954"/>
      <c r="AZ65" s="954"/>
      <c r="BA65" s="954"/>
      <c r="BB65" s="954"/>
      <c r="BC65" s="954"/>
      <c r="BD65" s="954"/>
      <c r="BE65" s="954"/>
      <c r="BF65" s="954"/>
      <c r="BG65" s="954"/>
      <c r="BH65" s="954"/>
      <c r="BI65" s="954"/>
      <c r="BJ65" s="954"/>
      <c r="BK65" s="954"/>
      <c r="BL65" s="954"/>
      <c r="BM65" s="954"/>
      <c r="BN65" s="954"/>
      <c r="BO65" s="954"/>
      <c r="BP65" s="954"/>
      <c r="BQ65" s="954"/>
      <c r="BR65" s="954"/>
      <c r="BS65" s="954"/>
      <c r="BT65" s="954"/>
      <c r="BU65" s="954"/>
      <c r="BV65" s="954"/>
    </row>
    <row r="66" spans="1:74" s="918" customFormat="1">
      <c r="Q66" s="953"/>
      <c r="V66" s="954"/>
      <c r="W66" s="954"/>
      <c r="X66" s="954"/>
      <c r="Y66" s="954"/>
      <c r="Z66" s="954"/>
      <c r="AA66" s="734"/>
      <c r="AB66" s="734"/>
      <c r="AC66" s="734"/>
      <c r="AD66" s="734"/>
      <c r="AE66" s="734"/>
      <c r="AF66" s="734"/>
      <c r="AG66" s="734"/>
      <c r="AH66" s="734"/>
      <c r="AI66" s="734"/>
      <c r="AJ66" s="734"/>
      <c r="AK66" s="734"/>
      <c r="AL66" s="954"/>
      <c r="AM66" s="954"/>
      <c r="AN66" s="954"/>
      <c r="AO66" s="954"/>
      <c r="AP66" s="954"/>
      <c r="AQ66" s="954"/>
      <c r="AR66" s="954"/>
      <c r="AS66" s="954"/>
      <c r="AT66" s="954"/>
      <c r="AU66" s="954"/>
      <c r="AV66" s="954"/>
      <c r="AW66" s="954"/>
      <c r="AX66" s="954"/>
      <c r="AY66" s="954"/>
      <c r="AZ66" s="954"/>
      <c r="BA66" s="954"/>
      <c r="BB66" s="954"/>
      <c r="BC66" s="954"/>
      <c r="BD66" s="954"/>
      <c r="BE66" s="954"/>
      <c r="BF66" s="954"/>
      <c r="BG66" s="954"/>
      <c r="BH66" s="954"/>
      <c r="BI66" s="954"/>
      <c r="BJ66" s="954"/>
      <c r="BK66" s="954"/>
      <c r="BL66" s="954"/>
      <c r="BM66" s="954"/>
      <c r="BN66" s="954"/>
      <c r="BO66" s="954"/>
      <c r="BP66" s="954"/>
      <c r="BQ66" s="954"/>
      <c r="BR66" s="954"/>
      <c r="BS66" s="954"/>
      <c r="BT66" s="954"/>
      <c r="BU66" s="954"/>
      <c r="BV66" s="954"/>
    </row>
    <row r="67" spans="1:74" s="918" customFormat="1">
      <c r="Q67" s="953"/>
      <c r="V67" s="954"/>
      <c r="W67" s="954"/>
      <c r="X67" s="954"/>
      <c r="Y67" s="954"/>
      <c r="Z67" s="954"/>
      <c r="AA67" s="734"/>
      <c r="AB67" s="734"/>
      <c r="AC67" s="734"/>
      <c r="AD67" s="734"/>
      <c r="AE67" s="734"/>
      <c r="AF67" s="734"/>
      <c r="AG67" s="734"/>
      <c r="AH67" s="734"/>
      <c r="AI67" s="734"/>
      <c r="AJ67" s="734"/>
      <c r="AK67" s="734"/>
      <c r="AL67" s="954"/>
      <c r="AM67" s="954"/>
      <c r="AN67" s="954"/>
      <c r="AO67" s="954"/>
      <c r="AP67" s="954"/>
      <c r="AQ67" s="954"/>
      <c r="AR67" s="954"/>
      <c r="AS67" s="954"/>
      <c r="AT67" s="954"/>
      <c r="AU67" s="954"/>
      <c r="AV67" s="954"/>
      <c r="AW67" s="954"/>
      <c r="AX67" s="954"/>
      <c r="AY67" s="954"/>
      <c r="AZ67" s="954"/>
      <c r="BA67" s="954"/>
      <c r="BB67" s="954"/>
      <c r="BC67" s="954"/>
      <c r="BD67" s="954"/>
      <c r="BE67" s="954"/>
      <c r="BF67" s="954"/>
      <c r="BG67" s="954"/>
      <c r="BH67" s="954"/>
      <c r="BI67" s="954"/>
      <c r="BJ67" s="954"/>
      <c r="BK67" s="954"/>
      <c r="BL67" s="954"/>
      <c r="BM67" s="954"/>
      <c r="BN67" s="954"/>
      <c r="BO67" s="954"/>
      <c r="BP67" s="954"/>
      <c r="BQ67" s="954"/>
      <c r="BR67" s="954"/>
      <c r="BS67" s="954"/>
      <c r="BT67" s="954"/>
      <c r="BU67" s="954"/>
      <c r="BV67" s="954"/>
    </row>
    <row r="68" spans="1:74" s="918" customFormat="1">
      <c r="Q68" s="953"/>
      <c r="V68" s="954"/>
      <c r="W68" s="954"/>
      <c r="X68" s="954"/>
      <c r="Y68" s="954"/>
      <c r="Z68" s="954"/>
      <c r="AA68" s="734"/>
      <c r="AB68" s="734"/>
      <c r="AC68" s="734"/>
      <c r="AD68" s="734"/>
      <c r="AE68" s="734"/>
      <c r="AF68" s="734"/>
      <c r="AG68" s="734"/>
      <c r="AH68" s="734"/>
      <c r="AI68" s="734"/>
      <c r="AJ68" s="734"/>
      <c r="AK68" s="734"/>
      <c r="AL68" s="954"/>
      <c r="AM68" s="954"/>
      <c r="AN68" s="954"/>
      <c r="AO68" s="954"/>
      <c r="AP68" s="954"/>
      <c r="AQ68" s="954"/>
      <c r="AR68" s="954"/>
      <c r="AS68" s="954"/>
      <c r="AT68" s="954"/>
      <c r="AU68" s="954"/>
      <c r="AV68" s="954"/>
      <c r="AW68" s="954"/>
      <c r="AX68" s="954"/>
      <c r="AY68" s="954"/>
      <c r="AZ68" s="954"/>
      <c r="BA68" s="954"/>
      <c r="BB68" s="954"/>
      <c r="BC68" s="954"/>
      <c r="BD68" s="954"/>
      <c r="BE68" s="954"/>
      <c r="BF68" s="954"/>
      <c r="BG68" s="954"/>
      <c r="BH68" s="954"/>
      <c r="BI68" s="954"/>
      <c r="BJ68" s="954"/>
      <c r="BK68" s="954"/>
      <c r="BL68" s="954"/>
      <c r="BM68" s="954"/>
      <c r="BN68" s="954"/>
      <c r="BO68" s="954"/>
      <c r="BP68" s="954"/>
      <c r="BQ68" s="954"/>
      <c r="BR68" s="954"/>
      <c r="BS68" s="954"/>
      <c r="BT68" s="954"/>
      <c r="BU68" s="954"/>
      <c r="BV68" s="954"/>
    </row>
    <row r="69" spans="1:74" s="918" customFormat="1">
      <c r="Q69" s="953"/>
      <c r="V69" s="954"/>
      <c r="W69" s="954"/>
      <c r="X69" s="954"/>
      <c r="Y69" s="954"/>
      <c r="Z69" s="954"/>
      <c r="AA69" s="734"/>
      <c r="AB69" s="734"/>
      <c r="AC69" s="734"/>
      <c r="AD69" s="734"/>
      <c r="AE69" s="734"/>
      <c r="AF69" s="734"/>
      <c r="AG69" s="734"/>
      <c r="AH69" s="734"/>
      <c r="AI69" s="734"/>
      <c r="AJ69" s="734"/>
      <c r="AK69" s="734"/>
      <c r="AL69" s="954"/>
      <c r="AM69" s="954"/>
      <c r="AN69" s="954"/>
      <c r="AO69" s="954"/>
      <c r="AP69" s="954"/>
      <c r="AQ69" s="954"/>
      <c r="AR69" s="954"/>
      <c r="AS69" s="954"/>
      <c r="AT69" s="954"/>
      <c r="AU69" s="954"/>
      <c r="AV69" s="954"/>
      <c r="AW69" s="954"/>
      <c r="AX69" s="954"/>
      <c r="AY69" s="954"/>
      <c r="AZ69" s="954"/>
      <c r="BA69" s="954"/>
      <c r="BB69" s="954"/>
      <c r="BC69" s="954"/>
      <c r="BD69" s="954"/>
      <c r="BE69" s="954"/>
      <c r="BF69" s="954"/>
      <c r="BG69" s="954"/>
      <c r="BH69" s="954"/>
      <c r="BI69" s="954"/>
      <c r="BJ69" s="954"/>
      <c r="BK69" s="954"/>
      <c r="BL69" s="954"/>
      <c r="BM69" s="954"/>
      <c r="BN69" s="954"/>
      <c r="BO69" s="954"/>
      <c r="BP69" s="954"/>
      <c r="BQ69" s="954"/>
      <c r="BR69" s="954"/>
      <c r="BS69" s="954"/>
      <c r="BT69" s="954"/>
      <c r="BU69" s="954"/>
      <c r="BV69" s="954"/>
    </row>
    <row r="70" spans="1:74" s="918" customFormat="1">
      <c r="Q70" s="953"/>
      <c r="V70" s="954"/>
      <c r="W70" s="954"/>
      <c r="X70" s="954"/>
      <c r="Y70" s="954"/>
      <c r="Z70" s="954"/>
      <c r="AA70" s="734"/>
      <c r="AB70" s="734"/>
      <c r="AC70" s="734"/>
      <c r="AD70" s="734"/>
      <c r="AE70" s="734"/>
      <c r="AF70" s="734"/>
      <c r="AG70" s="734"/>
      <c r="AH70" s="734"/>
      <c r="AI70" s="734"/>
      <c r="AJ70" s="734"/>
      <c r="AK70" s="734"/>
      <c r="AL70" s="954"/>
      <c r="AM70" s="954"/>
      <c r="AN70" s="954"/>
      <c r="AO70" s="954"/>
      <c r="AP70" s="954"/>
      <c r="AQ70" s="954"/>
      <c r="AR70" s="954"/>
      <c r="AS70" s="954"/>
      <c r="AT70" s="954"/>
      <c r="AU70" s="954"/>
      <c r="AV70" s="954"/>
      <c r="AW70" s="954"/>
      <c r="AX70" s="954"/>
      <c r="AY70" s="954"/>
      <c r="AZ70" s="954"/>
      <c r="BA70" s="954"/>
      <c r="BB70" s="954"/>
      <c r="BC70" s="954"/>
      <c r="BD70" s="954"/>
      <c r="BE70" s="954"/>
      <c r="BF70" s="954"/>
      <c r="BG70" s="954"/>
      <c r="BH70" s="954"/>
      <c r="BI70" s="954"/>
      <c r="BJ70" s="954"/>
      <c r="BK70" s="954"/>
      <c r="BL70" s="954"/>
      <c r="BM70" s="954"/>
      <c r="BN70" s="954"/>
      <c r="BO70" s="954"/>
      <c r="BP70" s="954"/>
      <c r="BQ70" s="954"/>
      <c r="BR70" s="954"/>
      <c r="BS70" s="954"/>
      <c r="BT70" s="954"/>
      <c r="BU70" s="954"/>
      <c r="BV70" s="954"/>
    </row>
    <row r="71" spans="1:74" s="918" customFormat="1">
      <c r="Q71" s="953"/>
      <c r="V71" s="954"/>
      <c r="W71" s="954"/>
      <c r="X71" s="954"/>
      <c r="Y71" s="954"/>
      <c r="Z71" s="954"/>
      <c r="AA71" s="734"/>
      <c r="AB71" s="734"/>
      <c r="AC71" s="734"/>
      <c r="AD71" s="734"/>
      <c r="AE71" s="734"/>
      <c r="AF71" s="734"/>
      <c r="AG71" s="734"/>
      <c r="AH71" s="734"/>
      <c r="AI71" s="734"/>
      <c r="AJ71" s="734"/>
      <c r="AK71" s="734"/>
      <c r="AL71" s="954"/>
      <c r="AM71" s="954"/>
      <c r="AN71" s="954"/>
      <c r="AO71" s="954"/>
      <c r="AP71" s="954"/>
      <c r="AQ71" s="954"/>
      <c r="AR71" s="954"/>
      <c r="AS71" s="954"/>
      <c r="AT71" s="954"/>
      <c r="AU71" s="954"/>
      <c r="AV71" s="954"/>
      <c r="AW71" s="954"/>
      <c r="AX71" s="954"/>
      <c r="AY71" s="954"/>
      <c r="AZ71" s="954"/>
      <c r="BA71" s="954"/>
      <c r="BB71" s="954"/>
      <c r="BC71" s="954"/>
      <c r="BD71" s="954"/>
      <c r="BE71" s="954"/>
      <c r="BF71" s="954"/>
      <c r="BG71" s="954"/>
      <c r="BH71" s="954"/>
      <c r="BI71" s="954"/>
      <c r="BJ71" s="954"/>
      <c r="BK71" s="954"/>
      <c r="BL71" s="954"/>
      <c r="BM71" s="954"/>
      <c r="BN71" s="954"/>
      <c r="BO71" s="954"/>
      <c r="BP71" s="954"/>
      <c r="BQ71" s="954"/>
      <c r="BR71" s="954"/>
      <c r="BS71" s="954"/>
      <c r="BT71" s="954"/>
      <c r="BU71" s="954"/>
      <c r="BV71" s="954"/>
    </row>
    <row r="72" spans="1:74" s="184" customFormat="1">
      <c r="A72" s="1057" t="s">
        <v>588</v>
      </c>
      <c r="Q72" s="956"/>
      <c r="V72" s="14"/>
      <c r="W72" s="14"/>
      <c r="X72" s="14"/>
      <c r="Y72" s="14"/>
      <c r="Z72" s="14"/>
      <c r="AA72" s="469"/>
      <c r="AB72" s="469"/>
      <c r="AC72" s="469"/>
      <c r="AD72" s="469"/>
      <c r="AE72" s="469"/>
      <c r="AF72" s="469"/>
      <c r="AG72" s="469"/>
      <c r="AH72" s="469"/>
      <c r="AI72" s="469"/>
      <c r="AJ72" s="469"/>
      <c r="AK72" s="469"/>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row>
    <row r="73" spans="1:74" s="184" customFormat="1">
      <c r="A73" s="184" t="s">
        <v>589</v>
      </c>
      <c r="Q73" s="956"/>
      <c r="V73" s="14"/>
      <c r="W73" s="14"/>
      <c r="X73" s="14"/>
      <c r="Y73" s="14"/>
      <c r="Z73" s="14"/>
      <c r="AA73" s="469"/>
      <c r="AB73" s="469"/>
      <c r="AC73" s="469"/>
      <c r="AD73" s="469"/>
      <c r="AE73" s="469"/>
      <c r="AF73" s="469"/>
      <c r="AG73" s="469"/>
      <c r="AH73" s="469"/>
      <c r="AI73" s="469"/>
      <c r="AJ73" s="469"/>
      <c r="AK73" s="469"/>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row>
    <row r="157" spans="1:81" s="918" customFormat="1">
      <c r="Q157" s="953"/>
      <c r="V157" s="954"/>
      <c r="W157" s="954"/>
      <c r="X157" s="954"/>
      <c r="Y157" s="954"/>
      <c r="Z157" s="954"/>
      <c r="AA157" s="734"/>
      <c r="AB157" s="734"/>
      <c r="AC157" s="734"/>
      <c r="AD157" s="734"/>
      <c r="AE157" s="734"/>
      <c r="AF157" s="734"/>
      <c r="AG157" s="734"/>
      <c r="AH157" s="734"/>
      <c r="AI157" s="734"/>
      <c r="AJ157" s="734"/>
      <c r="AK157" s="734"/>
      <c r="AL157" s="954"/>
      <c r="AM157" s="954"/>
      <c r="AN157" s="954"/>
      <c r="AO157" s="954"/>
      <c r="AP157" s="954"/>
      <c r="AQ157" s="954"/>
      <c r="AR157" s="954"/>
      <c r="AS157" s="954"/>
      <c r="AT157" s="954"/>
      <c r="AU157" s="954"/>
      <c r="AV157" s="954"/>
      <c r="AW157" s="954"/>
      <c r="AX157" s="954"/>
      <c r="AY157" s="954"/>
      <c r="AZ157" s="954"/>
      <c r="BA157" s="954"/>
      <c r="BB157" s="954"/>
      <c r="BC157" s="954"/>
      <c r="BD157" s="954"/>
      <c r="BE157" s="954"/>
      <c r="BF157" s="954"/>
      <c r="BG157" s="954"/>
      <c r="BH157" s="954"/>
      <c r="BI157" s="954"/>
      <c r="BJ157" s="954"/>
      <c r="BK157" s="954"/>
      <c r="BL157" s="954"/>
      <c r="BM157" s="954"/>
      <c r="BN157" s="954"/>
      <c r="BO157" s="954"/>
      <c r="BP157" s="954"/>
      <c r="BQ157" s="954"/>
      <c r="BR157" s="954"/>
      <c r="BS157" s="954"/>
      <c r="BT157" s="954"/>
      <c r="BU157" s="954"/>
      <c r="BV157" s="954"/>
    </row>
    <row r="158" spans="1:81" s="374" customFormat="1">
      <c r="A158" s="1391" t="s">
        <v>651</v>
      </c>
      <c r="B158" s="1391"/>
      <c r="C158" s="1391"/>
      <c r="D158" s="1391"/>
      <c r="E158" s="1391"/>
      <c r="F158" s="1391"/>
      <c r="G158" s="1391"/>
      <c r="H158" s="1391"/>
      <c r="I158" s="1391"/>
      <c r="J158" s="1391"/>
      <c r="K158" s="1391"/>
      <c r="L158" s="1391"/>
      <c r="M158" s="1391"/>
      <c r="N158" s="1391"/>
      <c r="O158" s="1391"/>
      <c r="P158" s="1391"/>
      <c r="Q158" s="1391"/>
      <c r="R158" s="1391"/>
      <c r="S158" s="1391"/>
      <c r="T158" s="1391"/>
      <c r="U158" s="1391"/>
      <c r="V158" s="1391"/>
      <c r="W158" s="1391"/>
      <c r="X158" s="1391"/>
      <c r="Y158" s="1391"/>
      <c r="Z158" s="1391"/>
      <c r="AA158" s="1391"/>
      <c r="AB158" s="1391"/>
      <c r="AC158" s="1391"/>
      <c r="AD158" s="1391"/>
      <c r="AE158" s="1391"/>
      <c r="AF158" s="1391"/>
      <c r="AG158" s="1391"/>
      <c r="AH158" s="1391"/>
      <c r="AI158" s="1391"/>
      <c r="AJ158" s="1391"/>
      <c r="AK158" s="1391"/>
      <c r="AL158" s="1391"/>
      <c r="AM158" s="1391"/>
      <c r="AN158" s="1391"/>
      <c r="AO158" s="1391"/>
      <c r="AP158" s="1391"/>
      <c r="AQ158" s="1391"/>
      <c r="AR158" s="1391"/>
      <c r="AS158" s="1391"/>
      <c r="AT158" s="1391"/>
      <c r="AU158" s="1391"/>
      <c r="AV158" s="1391"/>
      <c r="AW158" s="1391"/>
      <c r="AX158" s="1391"/>
      <c r="AY158" s="1391"/>
      <c r="AZ158" s="1391"/>
      <c r="BA158" s="1391"/>
      <c r="BB158" s="1391"/>
      <c r="BC158" s="1391"/>
      <c r="BD158" s="1391"/>
      <c r="BE158" s="1391"/>
      <c r="BF158" s="1391"/>
      <c r="BG158" s="1391"/>
      <c r="BH158" s="1391"/>
      <c r="BI158" s="1391"/>
      <c r="BJ158" s="1391"/>
      <c r="BK158" s="1391"/>
      <c r="BL158" s="1391"/>
      <c r="BM158" s="1391"/>
      <c r="BN158" s="1391"/>
      <c r="BO158" s="1391"/>
      <c r="BP158" s="1391"/>
      <c r="BQ158" s="1391"/>
      <c r="BR158" s="1391"/>
      <c r="BS158" s="1391"/>
      <c r="BT158" s="1391"/>
      <c r="BU158" s="1391"/>
      <c r="BV158" s="1391"/>
      <c r="BW158" s="1391"/>
      <c r="BX158" s="1391"/>
      <c r="BY158" s="1391"/>
      <c r="BZ158" s="1391"/>
      <c r="CA158" s="1391"/>
      <c r="CB158" s="1391"/>
      <c r="CC158" s="1391"/>
    </row>
    <row r="159" spans="1:81" s="374" customFormat="1">
      <c r="A159" s="1391" t="s">
        <v>649</v>
      </c>
      <c r="B159" s="1391"/>
      <c r="C159" s="1391"/>
      <c r="D159" s="1391"/>
      <c r="E159" s="1391"/>
      <c r="F159" s="1391"/>
      <c r="G159" s="1391"/>
      <c r="H159" s="1391"/>
      <c r="I159" s="1391"/>
      <c r="J159" s="1391"/>
      <c r="K159" s="1391"/>
      <c r="L159" s="1391"/>
      <c r="M159" s="1391"/>
      <c r="N159" s="1391"/>
      <c r="O159" s="1391"/>
      <c r="P159" s="1391"/>
      <c r="Q159" s="1391"/>
      <c r="R159" s="1391"/>
      <c r="S159" s="1391"/>
      <c r="T159" s="1391"/>
      <c r="U159" s="1391"/>
      <c r="V159" s="1391"/>
      <c r="W159" s="1391"/>
      <c r="X159" s="1391"/>
      <c r="Y159" s="1391"/>
      <c r="Z159" s="1391"/>
      <c r="AA159" s="1391"/>
      <c r="AB159" s="1391"/>
      <c r="AC159" s="1391"/>
      <c r="AD159" s="1391"/>
      <c r="AE159" s="1391"/>
      <c r="AF159" s="1391"/>
      <c r="AG159" s="1391"/>
      <c r="AH159" s="1391"/>
      <c r="AI159" s="1391"/>
      <c r="AJ159" s="1391"/>
      <c r="AK159" s="1391"/>
      <c r="AL159" s="1391"/>
      <c r="AM159" s="1391"/>
      <c r="AN159" s="1391"/>
      <c r="AO159" s="1391"/>
      <c r="AP159" s="1391"/>
      <c r="AQ159" s="1391"/>
      <c r="AR159" s="1391"/>
      <c r="AS159" s="1391"/>
      <c r="AT159" s="1391"/>
      <c r="AU159" s="1391"/>
      <c r="AV159" s="1391"/>
      <c r="AW159" s="1391"/>
      <c r="AX159" s="1391"/>
      <c r="AY159" s="1391"/>
      <c r="AZ159" s="1391"/>
      <c r="BA159" s="1391"/>
      <c r="BB159" s="1391"/>
      <c r="BC159" s="1391"/>
      <c r="BD159" s="1391"/>
      <c r="BE159" s="1391"/>
      <c r="BF159" s="1391"/>
      <c r="BG159" s="1391"/>
      <c r="BH159" s="1391"/>
      <c r="BI159" s="1391"/>
      <c r="BJ159" s="1391"/>
      <c r="BK159" s="1391"/>
      <c r="BL159" s="1391"/>
      <c r="BM159" s="1391"/>
      <c r="BN159" s="1391"/>
      <c r="BO159" s="1391"/>
      <c r="BP159" s="1391"/>
      <c r="BQ159" s="1391"/>
      <c r="BR159" s="1391"/>
      <c r="BS159" s="1391"/>
      <c r="BT159" s="1391"/>
      <c r="BU159" s="1391"/>
      <c r="BV159" s="1391"/>
      <c r="BW159" s="1391"/>
      <c r="BX159" s="1391"/>
      <c r="BY159" s="1391"/>
      <c r="BZ159" s="1391"/>
      <c r="CA159" s="1391"/>
      <c r="CB159" s="1391"/>
      <c r="CC159" s="1391"/>
    </row>
    <row r="160" spans="1:81" s="374" customFormat="1">
      <c r="A160" s="1392" t="s">
        <v>652</v>
      </c>
      <c r="B160" s="1392"/>
      <c r="C160" s="1392"/>
      <c r="D160" s="1392"/>
      <c r="E160" s="1392"/>
      <c r="F160" s="1392"/>
      <c r="G160" s="1392"/>
      <c r="H160" s="1392"/>
      <c r="I160" s="1392"/>
      <c r="J160" s="1392"/>
      <c r="K160" s="1392"/>
      <c r="L160" s="1392"/>
      <c r="M160" s="1392"/>
      <c r="N160" s="1392"/>
      <c r="O160" s="1392"/>
      <c r="P160" s="1392"/>
      <c r="Q160" s="1392"/>
      <c r="R160" s="1392"/>
      <c r="S160" s="1392"/>
      <c r="T160" s="1392"/>
      <c r="U160" s="1392"/>
      <c r="V160" s="1392"/>
      <c r="W160" s="1392"/>
      <c r="X160" s="1392"/>
      <c r="Y160" s="1392"/>
      <c r="Z160" s="1392"/>
      <c r="AA160" s="1392"/>
      <c r="AB160" s="1392"/>
      <c r="AC160" s="1392"/>
      <c r="AD160" s="1392"/>
      <c r="AE160" s="1392"/>
      <c r="AF160" s="1392"/>
      <c r="AG160" s="1392"/>
      <c r="AH160" s="1392"/>
      <c r="AI160" s="1392"/>
      <c r="AJ160" s="1392"/>
      <c r="AK160" s="1392"/>
      <c r="AL160" s="1392"/>
      <c r="AM160" s="1392"/>
      <c r="AN160" s="1392"/>
      <c r="AO160" s="1392"/>
      <c r="AP160" s="1392"/>
      <c r="AQ160" s="1392"/>
      <c r="AR160" s="1392"/>
      <c r="AS160" s="1392"/>
      <c r="AT160" s="1392"/>
      <c r="AU160" s="1392"/>
      <c r="AV160" s="1392"/>
      <c r="AW160" s="1392"/>
      <c r="AX160" s="1392"/>
      <c r="AY160" s="1392"/>
      <c r="AZ160" s="1392"/>
      <c r="BA160" s="1392"/>
      <c r="BB160" s="1392"/>
      <c r="BC160" s="1392"/>
      <c r="BD160" s="1392"/>
      <c r="BE160" s="1392"/>
      <c r="BF160" s="1392"/>
      <c r="BG160" s="1392"/>
      <c r="BH160" s="1392"/>
      <c r="BI160" s="1392"/>
      <c r="BJ160" s="1392"/>
      <c r="BK160" s="1392"/>
      <c r="BL160" s="1392"/>
      <c r="BM160" s="1392"/>
      <c r="BN160" s="1392"/>
      <c r="BO160" s="1392"/>
      <c r="BP160" s="1392"/>
      <c r="BQ160" s="1392"/>
      <c r="BR160" s="1392"/>
      <c r="BS160" s="1392"/>
      <c r="BT160" s="1392"/>
      <c r="BU160" s="1392"/>
      <c r="BV160" s="1392"/>
      <c r="BW160" s="1392"/>
      <c r="BX160" s="1392"/>
      <c r="BY160" s="1392"/>
      <c r="BZ160" s="1392"/>
      <c r="CA160" s="1392"/>
      <c r="CB160" s="1392"/>
      <c r="CC160" s="1392"/>
    </row>
    <row r="161" spans="1:74" s="374" customFormat="1">
      <c r="A161" s="374" t="s">
        <v>650</v>
      </c>
      <c r="Q161" s="1309"/>
      <c r="V161" s="469"/>
      <c r="W161" s="469"/>
      <c r="X161" s="469"/>
      <c r="Y161" s="469"/>
      <c r="Z161" s="469"/>
      <c r="AA161" s="469"/>
      <c r="AB161" s="469"/>
      <c r="AC161" s="469"/>
      <c r="AD161" s="469"/>
      <c r="AE161" s="469"/>
      <c r="AF161" s="469"/>
      <c r="AG161" s="469"/>
      <c r="AH161" s="469"/>
      <c r="AI161" s="469"/>
      <c r="AJ161" s="469"/>
      <c r="AK161" s="469"/>
      <c r="AL161" s="469"/>
      <c r="AM161" s="469"/>
      <c r="AN161" s="469"/>
      <c r="AO161" s="469"/>
      <c r="AP161" s="469"/>
      <c r="AQ161" s="469"/>
      <c r="AR161" s="469"/>
      <c r="AS161" s="469"/>
      <c r="AT161" s="469"/>
      <c r="AU161" s="469"/>
      <c r="AV161" s="469"/>
      <c r="AW161" s="469"/>
      <c r="AX161" s="469"/>
      <c r="AY161" s="469"/>
      <c r="AZ161" s="469"/>
      <c r="BA161" s="469"/>
      <c r="BB161" s="469"/>
      <c r="BC161" s="469"/>
      <c r="BD161" s="469"/>
      <c r="BE161" s="469"/>
      <c r="BF161" s="469"/>
      <c r="BG161" s="469"/>
      <c r="BH161" s="469"/>
      <c r="BI161" s="469"/>
      <c r="BJ161" s="469"/>
      <c r="BK161" s="469"/>
      <c r="BL161" s="469"/>
      <c r="BM161" s="469"/>
      <c r="BN161" s="469"/>
      <c r="BO161" s="469"/>
      <c r="BP161" s="469"/>
      <c r="BQ161" s="469"/>
      <c r="BR161" s="469"/>
      <c r="BS161" s="469"/>
      <c r="BT161" s="469"/>
      <c r="BU161" s="469"/>
      <c r="BV161" s="469"/>
    </row>
    <row r="162" spans="1:74" s="468" customFormat="1">
      <c r="Q162" s="1335"/>
      <c r="V162" s="734"/>
      <c r="W162" s="734"/>
      <c r="X162" s="734"/>
      <c r="Y162" s="734"/>
      <c r="Z162" s="734"/>
      <c r="AA162" s="734"/>
      <c r="AB162" s="734"/>
      <c r="AC162" s="734"/>
      <c r="AD162" s="734"/>
      <c r="AE162" s="734"/>
      <c r="AF162" s="734"/>
      <c r="AG162" s="734"/>
      <c r="AH162" s="734"/>
      <c r="AI162" s="734"/>
      <c r="AJ162" s="734"/>
      <c r="AK162" s="734"/>
      <c r="AL162" s="734"/>
      <c r="AM162" s="734"/>
      <c r="AN162" s="734"/>
      <c r="AO162" s="734"/>
      <c r="AP162" s="734"/>
      <c r="AQ162" s="734"/>
      <c r="AR162" s="734"/>
      <c r="AS162" s="734"/>
      <c r="AT162" s="734"/>
      <c r="AU162" s="734"/>
      <c r="AV162" s="734"/>
      <c r="AW162" s="734"/>
      <c r="AX162" s="734"/>
      <c r="AY162" s="734"/>
      <c r="AZ162" s="734"/>
      <c r="BA162" s="734"/>
      <c r="BB162" s="734"/>
      <c r="BC162" s="734"/>
      <c r="BD162" s="734"/>
      <c r="BE162" s="734"/>
      <c r="BF162" s="734"/>
      <c r="BG162" s="734"/>
      <c r="BH162" s="734"/>
      <c r="BI162" s="734"/>
      <c r="BJ162" s="734"/>
      <c r="BK162" s="734"/>
      <c r="BL162" s="734"/>
      <c r="BM162" s="734"/>
      <c r="BN162" s="734"/>
      <c r="BO162" s="734"/>
      <c r="BP162" s="734"/>
      <c r="BQ162" s="734"/>
      <c r="BR162" s="734"/>
      <c r="BS162" s="734"/>
      <c r="BT162" s="734"/>
      <c r="BU162" s="734"/>
      <c r="BV162" s="734"/>
    </row>
    <row r="163" spans="1:74" s="918" customFormat="1">
      <c r="Q163" s="953"/>
      <c r="V163" s="954"/>
      <c r="W163" s="954"/>
      <c r="X163" s="954"/>
      <c r="Y163" s="954"/>
      <c r="Z163" s="954"/>
      <c r="AA163" s="734"/>
      <c r="AB163" s="734"/>
      <c r="AC163" s="734"/>
      <c r="AD163" s="734"/>
      <c r="AE163" s="734"/>
      <c r="AF163" s="734"/>
      <c r="AG163" s="734"/>
      <c r="AH163" s="734"/>
      <c r="AI163" s="734"/>
      <c r="AJ163" s="734"/>
      <c r="AK163" s="734"/>
      <c r="AL163" s="954"/>
      <c r="AM163" s="954"/>
      <c r="AN163" s="954"/>
      <c r="AO163" s="954"/>
      <c r="AP163" s="954"/>
      <c r="AQ163" s="954"/>
      <c r="AR163" s="954"/>
      <c r="AS163" s="954"/>
      <c r="AT163" s="954"/>
      <c r="AU163" s="954"/>
      <c r="AV163" s="954"/>
      <c r="AW163" s="954"/>
      <c r="AX163" s="954"/>
      <c r="AY163" s="954"/>
      <c r="AZ163" s="954"/>
      <c r="BA163" s="954"/>
      <c r="BB163" s="954"/>
      <c r="BC163" s="954"/>
      <c r="BD163" s="954"/>
      <c r="BE163" s="954"/>
      <c r="BF163" s="954"/>
      <c r="BG163" s="954"/>
      <c r="BH163" s="954"/>
      <c r="BI163" s="954"/>
      <c r="BJ163" s="954"/>
      <c r="BK163" s="954"/>
      <c r="BL163" s="954"/>
      <c r="BM163" s="954"/>
      <c r="BN163" s="954"/>
      <c r="BO163" s="954"/>
      <c r="BP163" s="954"/>
      <c r="BQ163" s="954"/>
      <c r="BR163" s="954"/>
      <c r="BS163" s="954"/>
      <c r="BT163" s="954"/>
      <c r="BU163" s="954"/>
      <c r="BV163" s="954"/>
    </row>
    <row r="164" spans="1:74" s="918" customFormat="1">
      <c r="Q164" s="953"/>
      <c r="V164" s="954"/>
      <c r="W164" s="954"/>
      <c r="X164" s="954"/>
      <c r="Y164" s="954"/>
      <c r="Z164" s="954"/>
      <c r="AA164" s="734"/>
      <c r="AB164" s="734"/>
      <c r="AC164" s="734"/>
      <c r="AD164" s="734"/>
      <c r="AE164" s="734"/>
      <c r="AF164" s="734"/>
      <c r="AG164" s="734"/>
      <c r="AH164" s="734"/>
      <c r="AI164" s="734"/>
      <c r="AJ164" s="734"/>
      <c r="AK164" s="734"/>
      <c r="AL164" s="954"/>
      <c r="AM164" s="954"/>
      <c r="AN164" s="954"/>
      <c r="AO164" s="954"/>
      <c r="AP164" s="954"/>
      <c r="AQ164" s="954"/>
      <c r="AR164" s="954"/>
      <c r="AS164" s="954"/>
      <c r="AT164" s="954"/>
      <c r="AU164" s="954"/>
      <c r="AV164" s="954"/>
      <c r="AW164" s="954"/>
      <c r="AX164" s="954"/>
      <c r="AY164" s="954"/>
      <c r="AZ164" s="954"/>
      <c r="BA164" s="954"/>
      <c r="BB164" s="954"/>
      <c r="BC164" s="954"/>
      <c r="BD164" s="954"/>
      <c r="BE164" s="954"/>
      <c r="BF164" s="954"/>
      <c r="BG164" s="954"/>
      <c r="BH164" s="954"/>
      <c r="BI164" s="954"/>
      <c r="BJ164" s="954"/>
      <c r="BK164" s="954"/>
      <c r="BL164" s="954"/>
      <c r="BM164" s="954"/>
      <c r="BN164" s="954"/>
      <c r="BO164" s="954"/>
      <c r="BP164" s="954"/>
      <c r="BQ164" s="954"/>
      <c r="BR164" s="954"/>
      <c r="BS164" s="954"/>
      <c r="BT164" s="954"/>
      <c r="BU164" s="954"/>
      <c r="BV164" s="954"/>
    </row>
    <row r="165" spans="1:74" s="918" customFormat="1">
      <c r="Q165" s="953"/>
      <c r="V165" s="954"/>
      <c r="W165" s="954"/>
      <c r="X165" s="954"/>
      <c r="Y165" s="954"/>
      <c r="Z165" s="954"/>
      <c r="AA165" s="734"/>
      <c r="AB165" s="734"/>
      <c r="AC165" s="734"/>
      <c r="AD165" s="734"/>
      <c r="AE165" s="734"/>
      <c r="AF165" s="734"/>
      <c r="AG165" s="734"/>
      <c r="AH165" s="734"/>
      <c r="AI165" s="734"/>
      <c r="AJ165" s="734"/>
      <c r="AK165" s="734"/>
      <c r="AL165" s="954"/>
      <c r="AM165" s="954"/>
      <c r="AN165" s="954"/>
      <c r="AO165" s="954"/>
      <c r="AP165" s="954"/>
      <c r="AQ165" s="954"/>
      <c r="AR165" s="954"/>
      <c r="AS165" s="954"/>
      <c r="AT165" s="954"/>
      <c r="AU165" s="954"/>
      <c r="AV165" s="954"/>
      <c r="AW165" s="954"/>
      <c r="AX165" s="954"/>
      <c r="AY165" s="954"/>
      <c r="AZ165" s="954"/>
      <c r="BA165" s="954"/>
      <c r="BB165" s="954"/>
      <c r="BC165" s="954"/>
      <c r="BD165" s="954"/>
      <c r="BE165" s="954"/>
      <c r="BF165" s="954"/>
      <c r="BG165" s="954"/>
      <c r="BH165" s="954"/>
      <c r="BI165" s="954"/>
      <c r="BJ165" s="954"/>
      <c r="BK165" s="954"/>
      <c r="BL165" s="954"/>
      <c r="BM165" s="954"/>
      <c r="BN165" s="954"/>
      <c r="BO165" s="954"/>
      <c r="BP165" s="954"/>
      <c r="BQ165" s="954"/>
      <c r="BR165" s="954"/>
      <c r="BS165" s="954"/>
      <c r="BT165" s="954"/>
      <c r="BU165" s="954"/>
      <c r="BV165" s="954"/>
    </row>
    <row r="166" spans="1:74" s="918" customFormat="1">
      <c r="Q166" s="953"/>
      <c r="V166" s="954"/>
      <c r="W166" s="954"/>
      <c r="X166" s="954"/>
      <c r="Y166" s="954"/>
      <c r="Z166" s="954"/>
      <c r="AA166" s="734"/>
      <c r="AB166" s="734"/>
      <c r="AC166" s="734"/>
      <c r="AD166" s="734"/>
      <c r="AE166" s="734"/>
      <c r="AF166" s="734"/>
      <c r="AG166" s="734"/>
      <c r="AH166" s="734"/>
      <c r="AI166" s="734"/>
      <c r="AJ166" s="734"/>
      <c r="AK166" s="734"/>
      <c r="AL166" s="954"/>
      <c r="AM166" s="954"/>
      <c r="AN166" s="954"/>
      <c r="AO166" s="954"/>
      <c r="AP166" s="954"/>
      <c r="AQ166" s="954"/>
      <c r="AR166" s="954"/>
      <c r="AS166" s="954"/>
      <c r="AT166" s="954"/>
      <c r="AU166" s="954"/>
      <c r="AV166" s="954"/>
      <c r="AW166" s="954"/>
      <c r="AX166" s="954"/>
      <c r="AY166" s="954"/>
      <c r="AZ166" s="954"/>
      <c r="BA166" s="954"/>
      <c r="BB166" s="954"/>
      <c r="BC166" s="954"/>
      <c r="BD166" s="954"/>
      <c r="BE166" s="954"/>
      <c r="BF166" s="954"/>
      <c r="BG166" s="954"/>
      <c r="BH166" s="954"/>
      <c r="BI166" s="954"/>
      <c r="BJ166" s="954"/>
      <c r="BK166" s="954"/>
      <c r="BL166" s="954"/>
      <c r="BM166" s="954"/>
      <c r="BN166" s="954"/>
      <c r="BO166" s="954"/>
      <c r="BP166" s="954"/>
      <c r="BQ166" s="954"/>
      <c r="BR166" s="954"/>
      <c r="BS166" s="954"/>
      <c r="BT166" s="954"/>
      <c r="BU166" s="954"/>
      <c r="BV166" s="954"/>
    </row>
  </sheetData>
  <mergeCells count="6">
    <mergeCell ref="A158:CC158"/>
    <mergeCell ref="A160:CC160"/>
    <mergeCell ref="A159:CC159"/>
    <mergeCell ref="A4:M4"/>
    <mergeCell ref="A49:CC49"/>
    <mergeCell ref="A50:CC50"/>
  </mergeCells>
  <hyperlinks>
    <hyperlink ref="A1" location="'1'!A1" display="до змісту"/>
  </hyperlinks>
  <printOptions horizontalCentered="1" verticalCentered="1"/>
  <pageMargins left="0.31496062992125984" right="0.19685039370078741" top="0.98425196850393704" bottom="0.98425196850393704" header="0.51181102362204722" footer="0.51181102362204722"/>
  <pageSetup paperSize="9" scale="7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196"/>
  <sheetViews>
    <sheetView zoomScale="72" zoomScaleNormal="72" workbookViewId="0">
      <pane xSplit="7" ySplit="6" topLeftCell="H7" activePane="bottomRight" state="frozen"/>
      <selection activeCell="Q8" sqref="Q8"/>
      <selection pane="topRight" activeCell="Q8" sqref="Q8"/>
      <selection pane="bottomLeft" activeCell="Q8" sqref="Q8"/>
      <selection pane="bottomRight" activeCell="Q8" sqref="Q8"/>
    </sheetView>
  </sheetViews>
  <sheetFormatPr defaultColWidth="8" defaultRowHeight="12.5" outlineLevelCol="2"/>
  <cols>
    <col min="1" max="1" width="36.6328125" style="258" customWidth="1"/>
    <col min="2" max="2" width="31.54296875" style="623" hidden="1" customWidth="1" outlineLevel="2"/>
    <col min="3" max="3" width="30.08984375" style="623" hidden="1" customWidth="1" outlineLevel="2"/>
    <col min="4" max="4" width="9.6328125" style="259" hidden="1" customWidth="1" outlineLevel="1" collapsed="1"/>
    <col min="5" max="6" width="9.90625" style="258" hidden="1" customWidth="1" outlineLevel="1"/>
    <col min="7" max="7" width="9.90625" style="259" hidden="1" customWidth="1" outlineLevel="1"/>
    <col min="8" max="8" width="9.81640625" style="259" customWidth="1" collapsed="1"/>
    <col min="9" max="17" width="9.81640625" style="258" customWidth="1"/>
    <col min="18" max="18" width="7.6328125" style="259" customWidth="1"/>
    <col min="19" max="42" width="7.6328125" style="258" customWidth="1"/>
    <col min="43" max="43" width="7.6328125" style="260" customWidth="1"/>
    <col min="44" max="44" width="13" style="260" customWidth="1"/>
    <col min="45" max="45" width="8" style="260"/>
    <col min="46" max="46" width="4.08984375" style="260" customWidth="1"/>
    <col min="47" max="81" width="8" style="260"/>
    <col min="82" max="16384" width="8" style="258"/>
  </cols>
  <sheetData>
    <row r="1" spans="1:84" ht="13">
      <c r="A1" s="104" t="str">
        <f>IF('1'!$A$1=1,"до змісту","to title")</f>
        <v>до змісту</v>
      </c>
      <c r="J1" s="716"/>
      <c r="K1" s="692"/>
      <c r="L1" s="692"/>
      <c r="M1" s="738"/>
      <c r="N1" s="738"/>
      <c r="O1" s="716"/>
      <c r="P1" s="309"/>
      <c r="R1" s="1270"/>
      <c r="S1" s="309"/>
      <c r="T1" s="716"/>
      <c r="U1" s="383"/>
      <c r="V1" s="1290"/>
      <c r="W1" s="309"/>
      <c r="Y1" s="309"/>
      <c r="Z1" s="309"/>
      <c r="AA1" s="309"/>
      <c r="AB1" s="309"/>
      <c r="AC1" s="309"/>
      <c r="AD1" s="309"/>
      <c r="AE1" s="309"/>
      <c r="AF1" s="309"/>
      <c r="AG1" s="309"/>
      <c r="AH1" s="309"/>
      <c r="AI1" s="309"/>
      <c r="AJ1" s="309"/>
      <c r="AK1" s="309"/>
      <c r="AL1" s="309"/>
      <c r="AM1" s="309"/>
      <c r="AN1" s="309"/>
      <c r="AO1" s="309"/>
      <c r="AP1" s="309"/>
      <c r="AU1" s="260" t="s">
        <v>575</v>
      </c>
      <c r="AY1" s="260" t="s">
        <v>360</v>
      </c>
    </row>
    <row r="2" spans="1:84" ht="13">
      <c r="A2" s="261" t="str">
        <f>IF('1'!$A$1=1,AR2,BC2)</f>
        <v xml:space="preserve">3.1 Розподіл зовнішньої торгівлі товарами та послугами за географічними регіонами </v>
      </c>
      <c r="B2" s="624"/>
      <c r="C2" s="624"/>
      <c r="I2" s="262"/>
      <c r="J2" s="717"/>
      <c r="K2" s="717"/>
      <c r="L2" s="717"/>
      <c r="M2" s="716"/>
      <c r="N2" s="309"/>
      <c r="O2" s="309"/>
      <c r="T2" s="1289"/>
      <c r="AR2" s="264" t="s">
        <v>500</v>
      </c>
      <c r="AS2" s="264"/>
      <c r="AT2" s="264"/>
      <c r="BC2" s="264" t="s">
        <v>501</v>
      </c>
    </row>
    <row r="3" spans="1:84" ht="13">
      <c r="A3" s="265" t="str">
        <f>IF('1'!$A$1=1,AR3,BC3)</f>
        <v xml:space="preserve">(відповідно до КПБ6) </v>
      </c>
      <c r="B3" s="624"/>
      <c r="C3" s="625"/>
      <c r="G3" s="287"/>
      <c r="AR3" s="267" t="s">
        <v>0</v>
      </c>
      <c r="AS3" s="267"/>
      <c r="AT3" s="267"/>
      <c r="BC3" s="34" t="s">
        <v>130</v>
      </c>
      <c r="BE3" s="268"/>
      <c r="BF3" s="268"/>
      <c r="BJ3" s="34" t="s">
        <v>130</v>
      </c>
      <c r="BL3" s="268"/>
      <c r="BM3" s="268"/>
      <c r="BN3" s="268"/>
      <c r="BO3" s="268"/>
      <c r="BP3" s="268"/>
      <c r="BQ3" s="268"/>
      <c r="BU3" s="34" t="s">
        <v>130</v>
      </c>
      <c r="BW3" s="268"/>
      <c r="BX3" s="268"/>
      <c r="CF3" s="259"/>
    </row>
    <row r="4" spans="1:84" ht="13">
      <c r="A4" s="258" t="str">
        <f>IF('1'!$A$1=1,AR4,BC4)</f>
        <v>Млн дол. США</v>
      </c>
      <c r="D4" s="266"/>
      <c r="E4" s="266"/>
      <c r="F4" s="266"/>
      <c r="G4" s="266"/>
      <c r="H4" s="30"/>
      <c r="M4" s="259"/>
      <c r="AR4" s="260" t="s">
        <v>273</v>
      </c>
      <c r="BC4" s="34" t="s">
        <v>176</v>
      </c>
      <c r="BD4" s="268"/>
      <c r="BE4" s="268"/>
      <c r="BF4" s="268"/>
      <c r="BG4" s="268"/>
      <c r="BH4" s="268"/>
      <c r="BI4" s="268"/>
      <c r="BJ4" s="34" t="s">
        <v>176</v>
      </c>
      <c r="BK4" s="268"/>
      <c r="BL4" s="268"/>
      <c r="BM4" s="268"/>
      <c r="BN4" s="268"/>
      <c r="BO4" s="268"/>
      <c r="BP4" s="268"/>
      <c r="BQ4" s="268"/>
      <c r="BR4" s="268"/>
      <c r="BS4" s="268"/>
      <c r="BT4" s="268"/>
      <c r="BU4" s="34" t="s">
        <v>176</v>
      </c>
      <c r="BV4" s="268"/>
      <c r="BW4" s="268"/>
      <c r="BX4" s="268"/>
      <c r="BY4" s="268"/>
      <c r="BZ4" s="268"/>
      <c r="CA4" s="268"/>
      <c r="CB4" s="268"/>
      <c r="CC4" s="268"/>
      <c r="CD4" s="266"/>
      <c r="CE4" s="266"/>
      <c r="CF4" s="266"/>
    </row>
    <row r="5" spans="1:84" ht="13">
      <c r="A5" s="1382" t="str">
        <f>IF('1'!$A$1=1,B5,C5)</f>
        <v>Регіони</v>
      </c>
      <c r="B5" s="1398" t="s">
        <v>23</v>
      </c>
      <c r="C5" s="1398" t="s">
        <v>177</v>
      </c>
      <c r="D5" s="1400">
        <v>2011</v>
      </c>
      <c r="E5" s="1400">
        <v>2012</v>
      </c>
      <c r="F5" s="1400">
        <v>2013</v>
      </c>
      <c r="G5" s="1401">
        <v>2014</v>
      </c>
      <c r="H5" s="1394">
        <v>2015</v>
      </c>
      <c r="I5" s="1394">
        <v>2016</v>
      </c>
      <c r="J5" s="1394">
        <v>2017</v>
      </c>
      <c r="K5" s="1394">
        <v>2018</v>
      </c>
      <c r="L5" s="1394">
        <v>2019</v>
      </c>
      <c r="M5" s="1394">
        <v>2020</v>
      </c>
      <c r="N5" s="1394">
        <v>2021</v>
      </c>
      <c r="O5" s="1394">
        <v>2022</v>
      </c>
      <c r="P5" s="1394">
        <v>2023</v>
      </c>
      <c r="Q5" s="1396">
        <v>2024</v>
      </c>
      <c r="R5" s="1111"/>
      <c r="S5" s="1111"/>
      <c r="T5" s="1111"/>
      <c r="U5" s="1111"/>
      <c r="V5" s="1111"/>
      <c r="W5" s="1111"/>
      <c r="X5" s="1111"/>
      <c r="Y5" s="1111"/>
      <c r="Z5" s="1111"/>
      <c r="AA5" s="1111"/>
      <c r="AB5" s="1111"/>
      <c r="AC5" s="1111"/>
      <c r="AD5" s="1111"/>
      <c r="AE5" s="1111"/>
      <c r="AF5" s="1111"/>
      <c r="AG5" s="1111"/>
      <c r="AH5" s="1111"/>
      <c r="AI5" s="1111"/>
      <c r="AJ5" s="1111"/>
      <c r="AK5" s="1111"/>
      <c r="AL5" s="1111"/>
      <c r="AM5" s="1111"/>
      <c r="AN5" s="1111"/>
      <c r="AO5" s="1111"/>
      <c r="AP5" s="1111"/>
      <c r="AQ5" s="1112"/>
      <c r="AR5" s="260" t="s">
        <v>326</v>
      </c>
    </row>
    <row r="6" spans="1:84" ht="16.5" customHeight="1">
      <c r="A6" s="1383"/>
      <c r="B6" s="1399"/>
      <c r="C6" s="1399"/>
      <c r="D6" s="1401"/>
      <c r="E6" s="1401"/>
      <c r="F6" s="1401"/>
      <c r="G6" s="1402"/>
      <c r="H6" s="1395"/>
      <c r="I6" s="1395"/>
      <c r="J6" s="1395"/>
      <c r="K6" s="1395"/>
      <c r="L6" s="1395"/>
      <c r="M6" s="1395"/>
      <c r="N6" s="1395"/>
      <c r="O6" s="1395"/>
      <c r="P6" s="1395"/>
      <c r="Q6" s="1397"/>
      <c r="R6" s="1111"/>
      <c r="S6" s="1111"/>
      <c r="T6" s="1111"/>
      <c r="U6" s="1111"/>
      <c r="V6" s="1111"/>
      <c r="W6" s="1111"/>
      <c r="X6" s="1111"/>
      <c r="Y6" s="1111"/>
      <c r="Z6" s="1111"/>
      <c r="AA6" s="1111"/>
      <c r="AB6" s="1111"/>
      <c r="AC6" s="1111"/>
      <c r="AD6" s="1111"/>
      <c r="AE6" s="1111"/>
      <c r="AF6" s="1111"/>
      <c r="AG6" s="1111"/>
      <c r="AH6" s="1111"/>
      <c r="AI6" s="1111"/>
      <c r="AJ6" s="1111"/>
      <c r="AK6" s="1111"/>
      <c r="AL6" s="1111"/>
      <c r="AM6" s="1111"/>
      <c r="AN6" s="1111"/>
      <c r="AO6" s="1111"/>
      <c r="AP6" s="1111"/>
      <c r="AQ6" s="1112"/>
    </row>
    <row r="7" spans="1:84" ht="15" customHeight="1">
      <c r="A7" s="290" t="str">
        <f>IF('1'!$A$1=1,B7,C7)</f>
        <v>Експорт товарів та послуг</v>
      </c>
      <c r="B7" s="627" t="s">
        <v>55</v>
      </c>
      <c r="C7" s="650" t="s">
        <v>178</v>
      </c>
      <c r="D7" s="269">
        <f t="shared" ref="D7:N7" si="0">D76+D145</f>
        <v>83652</v>
      </c>
      <c r="E7" s="270">
        <f t="shared" si="0"/>
        <v>86516</v>
      </c>
      <c r="F7" s="270">
        <f t="shared" si="0"/>
        <v>81719</v>
      </c>
      <c r="G7" s="270">
        <f t="shared" si="0"/>
        <v>65436</v>
      </c>
      <c r="H7" s="270">
        <f t="shared" si="0"/>
        <v>47862</v>
      </c>
      <c r="I7" s="270">
        <f t="shared" si="0"/>
        <v>46008</v>
      </c>
      <c r="J7" s="270">
        <f t="shared" si="0"/>
        <v>53944</v>
      </c>
      <c r="K7" s="270">
        <f t="shared" si="0"/>
        <v>59177</v>
      </c>
      <c r="L7" s="270">
        <f t="shared" si="0"/>
        <v>63556</v>
      </c>
      <c r="M7" s="270">
        <f t="shared" si="0"/>
        <v>61147</v>
      </c>
      <c r="N7" s="270">
        <f t="shared" si="0"/>
        <v>82012</v>
      </c>
      <c r="O7" s="270">
        <f t="shared" ref="O7:P7" si="1">O76+O145</f>
        <v>57793</v>
      </c>
      <c r="P7" s="270">
        <f t="shared" si="1"/>
        <v>51616</v>
      </c>
      <c r="Q7" s="270">
        <f t="shared" ref="Q7" si="2">Q76+Q145</f>
        <v>56639</v>
      </c>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c r="AQ7" s="1113"/>
    </row>
    <row r="8" spans="1:84" ht="1.5" hidden="1" customHeight="1">
      <c r="A8" s="281" t="str">
        <f>IF('1'!$A$1=1,B8,C8)</f>
        <v xml:space="preserve">    Інші  регіони світу</v>
      </c>
      <c r="B8" s="629" t="s">
        <v>24</v>
      </c>
      <c r="C8" s="653" t="s">
        <v>179</v>
      </c>
      <c r="D8" s="271">
        <f t="shared" ref="D8:N8" si="3">D77+D146</f>
        <v>50239</v>
      </c>
      <c r="E8" s="272">
        <f t="shared" si="3"/>
        <v>51159</v>
      </c>
      <c r="F8" s="272">
        <f t="shared" si="3"/>
        <v>48937</v>
      </c>
      <c r="G8" s="272">
        <f t="shared" si="3"/>
        <v>44804</v>
      </c>
      <c r="H8" s="272">
        <f t="shared" si="3"/>
        <v>35939</v>
      </c>
      <c r="I8" s="272">
        <f t="shared" si="3"/>
        <v>36001</v>
      </c>
      <c r="J8" s="272">
        <f t="shared" si="3"/>
        <v>42542</v>
      </c>
      <c r="K8" s="272">
        <f t="shared" si="3"/>
        <v>47717</v>
      </c>
      <c r="L8" s="272">
        <f t="shared" si="3"/>
        <v>52502</v>
      </c>
      <c r="M8" s="272">
        <f t="shared" si="3"/>
        <v>51979</v>
      </c>
      <c r="N8" s="272">
        <f t="shared" si="3"/>
        <v>0</v>
      </c>
      <c r="O8" s="272">
        <f t="shared" ref="O8:P8" si="4">O77+O146</f>
        <v>148117</v>
      </c>
      <c r="P8" s="272">
        <f t="shared" si="4"/>
        <v>8463</v>
      </c>
      <c r="Q8" s="272">
        <f t="shared" ref="Q8" si="5">Q77+Q146</f>
        <v>9107</v>
      </c>
      <c r="R8" s="272"/>
      <c r="S8" s="272"/>
      <c r="T8" s="272"/>
      <c r="U8" s="272"/>
      <c r="V8" s="272"/>
      <c r="W8" s="272"/>
      <c r="X8" s="272"/>
      <c r="Y8" s="272"/>
      <c r="Z8" s="272"/>
      <c r="AA8" s="272"/>
      <c r="AB8" s="272"/>
      <c r="AC8" s="272"/>
      <c r="AD8" s="272"/>
      <c r="AE8" s="272"/>
      <c r="AF8" s="272"/>
      <c r="AG8" s="272"/>
      <c r="AH8" s="272"/>
      <c r="AI8" s="272"/>
      <c r="AJ8" s="272"/>
      <c r="AK8" s="272"/>
      <c r="AL8" s="272"/>
      <c r="AM8" s="272"/>
      <c r="AN8" s="272"/>
      <c r="AO8" s="272"/>
      <c r="AP8" s="272"/>
      <c r="AQ8" s="1113"/>
    </row>
    <row r="9" spans="1:84" ht="13">
      <c r="A9" s="281" t="str">
        <f>IF('1'!$A$1=1,B9,C9)</f>
        <v xml:space="preserve">                  Європа</v>
      </c>
      <c r="B9" s="629" t="s">
        <v>25</v>
      </c>
      <c r="C9" s="653" t="s">
        <v>180</v>
      </c>
      <c r="D9" s="273">
        <f t="shared" ref="D9:N9" si="6">D78+D147</f>
        <v>22246</v>
      </c>
      <c r="E9" s="274">
        <f t="shared" si="6"/>
        <v>20779</v>
      </c>
      <c r="F9" s="274">
        <f t="shared" si="6"/>
        <v>20346.066374000002</v>
      </c>
      <c r="G9" s="274">
        <f t="shared" si="6"/>
        <v>19313</v>
      </c>
      <c r="H9" s="274">
        <f t="shared" si="6"/>
        <v>15256</v>
      </c>
      <c r="I9" s="274">
        <f t="shared" si="6"/>
        <v>15727</v>
      </c>
      <c r="J9" s="274">
        <f t="shared" si="6"/>
        <v>19888.481242740003</v>
      </c>
      <c r="K9" s="274">
        <f t="shared" si="6"/>
        <v>23209.841323280001</v>
      </c>
      <c r="L9" s="274">
        <f t="shared" si="6"/>
        <v>24836.5128749</v>
      </c>
      <c r="M9" s="274">
        <f t="shared" si="6"/>
        <v>22329.137393609999</v>
      </c>
      <c r="N9" s="274">
        <f t="shared" si="6"/>
        <v>32908.55002255</v>
      </c>
      <c r="O9" s="274">
        <f t="shared" ref="O9:P9" si="7">O78+O147</f>
        <v>33969.613895760005</v>
      </c>
      <c r="P9" s="274">
        <f t="shared" si="7"/>
        <v>31057.64765599</v>
      </c>
      <c r="Q9" s="274">
        <f t="shared" ref="Q9" si="8">Q78+Q147</f>
        <v>32096.399371070002</v>
      </c>
      <c r="R9" s="274"/>
      <c r="S9" s="274"/>
      <c r="T9" s="274"/>
      <c r="U9" s="274"/>
      <c r="V9" s="274"/>
      <c r="W9" s="274"/>
      <c r="X9" s="274"/>
      <c r="Y9" s="274"/>
      <c r="Z9" s="274"/>
      <c r="AA9" s="274"/>
      <c r="AB9" s="274"/>
      <c r="AC9" s="274"/>
      <c r="AD9" s="274"/>
      <c r="AE9" s="274"/>
      <c r="AF9" s="274"/>
      <c r="AG9" s="274"/>
      <c r="AH9" s="274"/>
      <c r="AI9" s="274"/>
      <c r="AJ9" s="274"/>
      <c r="AK9" s="274"/>
      <c r="AL9" s="274"/>
      <c r="AM9" s="274"/>
      <c r="AN9" s="274"/>
      <c r="AO9" s="274"/>
      <c r="AP9" s="274"/>
      <c r="AQ9" s="1114"/>
    </row>
    <row r="10" spans="1:84" ht="13">
      <c r="A10" s="281" t="str">
        <f>IF('1'!$A$1=1,B10,C10)</f>
        <v xml:space="preserve">                  Азія</v>
      </c>
      <c r="B10" s="629" t="s">
        <v>56</v>
      </c>
      <c r="C10" s="653" t="s">
        <v>181</v>
      </c>
      <c r="D10" s="273">
        <f t="shared" ref="D10:N10" si="9">D79+D148</f>
        <v>19102</v>
      </c>
      <c r="E10" s="274">
        <f t="shared" si="9"/>
        <v>19291</v>
      </c>
      <c r="F10" s="274">
        <f t="shared" si="9"/>
        <v>18637</v>
      </c>
      <c r="G10" s="274">
        <f t="shared" si="9"/>
        <v>16834.925976999999</v>
      </c>
      <c r="H10" s="274">
        <f t="shared" si="9"/>
        <v>13722</v>
      </c>
      <c r="I10" s="274">
        <f t="shared" si="9"/>
        <v>13114</v>
      </c>
      <c r="J10" s="274">
        <f t="shared" si="9"/>
        <v>14535</v>
      </c>
      <c r="K10" s="274">
        <f t="shared" si="9"/>
        <v>15591.451836479999</v>
      </c>
      <c r="L10" s="274">
        <f t="shared" si="9"/>
        <v>17503.185279689998</v>
      </c>
      <c r="M10" s="274">
        <f t="shared" si="9"/>
        <v>20248.844676569999</v>
      </c>
      <c r="N10" s="274">
        <f t="shared" si="9"/>
        <v>25648.302905520002</v>
      </c>
      <c r="O10" s="274">
        <f t="shared" ref="O10:P10" si="10">O79+O148</f>
        <v>11467.622034280001</v>
      </c>
      <c r="P10" s="274">
        <f t="shared" si="10"/>
        <v>9779.4437149100013</v>
      </c>
      <c r="Q10" s="274">
        <f t="shared" ref="Q10" si="11">Q79+Q148</f>
        <v>11892.121509129998</v>
      </c>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274"/>
      <c r="AP10" s="274"/>
      <c r="AQ10" s="1114"/>
    </row>
    <row r="11" spans="1:84" ht="15" customHeight="1">
      <c r="A11" s="281" t="str">
        <f>IF('1'!$A$1=1,B11,C11)</f>
        <v xml:space="preserve">                  Америка</v>
      </c>
      <c r="B11" s="629" t="s">
        <v>27</v>
      </c>
      <c r="C11" s="653" t="s">
        <v>182</v>
      </c>
      <c r="D11" s="273">
        <f t="shared" ref="D11:N11" si="12">D80+D149</f>
        <v>4509.7254749999993</v>
      </c>
      <c r="E11" s="274">
        <f t="shared" si="12"/>
        <v>4473.8937640000004</v>
      </c>
      <c r="F11" s="274">
        <f t="shared" si="12"/>
        <v>4121</v>
      </c>
      <c r="G11" s="274">
        <f t="shared" si="12"/>
        <v>3005</v>
      </c>
      <c r="H11" s="274">
        <f t="shared" si="12"/>
        <v>2473</v>
      </c>
      <c r="I11" s="274">
        <f t="shared" si="12"/>
        <v>2566.5970000000002</v>
      </c>
      <c r="J11" s="274">
        <f t="shared" si="12"/>
        <v>3267.10843789</v>
      </c>
      <c r="K11" s="274">
        <f t="shared" si="12"/>
        <v>4000.8018068699998</v>
      </c>
      <c r="L11" s="274">
        <f t="shared" si="12"/>
        <v>4371.70971973</v>
      </c>
      <c r="M11" s="274">
        <f t="shared" si="12"/>
        <v>4797.6311249</v>
      </c>
      <c r="N11" s="274">
        <f t="shared" si="12"/>
        <v>7410.1319844099999</v>
      </c>
      <c r="O11" s="274">
        <f t="shared" ref="O11:P11" si="13">O80+O149</f>
        <v>5556.1747916000004</v>
      </c>
      <c r="P11" s="274">
        <f t="shared" si="13"/>
        <v>5315.3845103399999</v>
      </c>
      <c r="Q11" s="274">
        <f t="shared" ref="Q11" si="14">Q80+Q149</f>
        <v>5659.4974292500001</v>
      </c>
      <c r="R11" s="274"/>
      <c r="S11" s="274"/>
      <c r="T11" s="274"/>
      <c r="U11" s="274"/>
      <c r="V11" s="274"/>
      <c r="W11" s="274"/>
      <c r="X11" s="274"/>
      <c r="Y11" s="274"/>
      <c r="Z11" s="274"/>
      <c r="AA11" s="274"/>
      <c r="AB11" s="274"/>
      <c r="AC11" s="274"/>
      <c r="AD11" s="274"/>
      <c r="AE11" s="274"/>
      <c r="AF11" s="274"/>
      <c r="AG11" s="274"/>
      <c r="AH11" s="274"/>
      <c r="AI11" s="274"/>
      <c r="AJ11" s="274"/>
      <c r="AK11" s="274"/>
      <c r="AL11" s="274"/>
      <c r="AM11" s="274"/>
      <c r="AN11" s="274"/>
      <c r="AO11" s="274"/>
      <c r="AP11" s="274"/>
      <c r="AQ11" s="1114"/>
    </row>
    <row r="12" spans="1:84" ht="13">
      <c r="A12" s="282" t="str">
        <f>IF('1'!$A$1=1,B12,C12)</f>
        <v xml:space="preserve">                    у т.ч. США</v>
      </c>
      <c r="B12" s="630" t="s">
        <v>57</v>
      </c>
      <c r="C12" s="654" t="s">
        <v>183</v>
      </c>
      <c r="D12" s="273">
        <f t="shared" ref="D12:N12" si="15">D81+D150</f>
        <v>2167.93109</v>
      </c>
      <c r="E12" s="274">
        <f t="shared" si="15"/>
        <v>2150</v>
      </c>
      <c r="F12" s="274">
        <f t="shared" si="15"/>
        <v>1999.123632</v>
      </c>
      <c r="G12" s="274">
        <f t="shared" si="15"/>
        <v>1740</v>
      </c>
      <c r="H12" s="791">
        <f t="shared" si="15"/>
        <v>1546</v>
      </c>
      <c r="I12" s="791">
        <f t="shared" si="15"/>
        <v>1691.8009999999999</v>
      </c>
      <c r="J12" s="791">
        <f t="shared" si="15"/>
        <v>2391.61160277</v>
      </c>
      <c r="K12" s="791">
        <f t="shared" si="15"/>
        <v>3056.9599444200003</v>
      </c>
      <c r="L12" s="791">
        <f t="shared" si="15"/>
        <v>3440.3312013200002</v>
      </c>
      <c r="M12" s="791">
        <f t="shared" si="15"/>
        <v>3844.4648945400004</v>
      </c>
      <c r="N12" s="791">
        <f t="shared" si="15"/>
        <v>5396.3272059106985</v>
      </c>
      <c r="O12" s="791">
        <f t="shared" ref="O12:P12" si="16">O81+O150</f>
        <v>4944.5593124537281</v>
      </c>
      <c r="P12" s="791">
        <f t="shared" si="16"/>
        <v>4898.8430133900001</v>
      </c>
      <c r="Q12" s="791">
        <f t="shared" ref="Q12" si="17">Q81+Q150</f>
        <v>5167.2327110100005</v>
      </c>
      <c r="R12" s="791"/>
      <c r="S12" s="791"/>
      <c r="T12" s="791"/>
      <c r="U12" s="791"/>
      <c r="V12" s="791"/>
      <c r="W12" s="791"/>
      <c r="X12" s="791"/>
      <c r="Y12" s="791"/>
      <c r="Z12" s="791"/>
      <c r="AA12" s="791"/>
      <c r="AB12" s="791"/>
      <c r="AC12" s="791"/>
      <c r="AD12" s="791"/>
      <c r="AE12" s="791"/>
      <c r="AF12" s="791"/>
      <c r="AG12" s="791"/>
      <c r="AH12" s="791"/>
      <c r="AI12" s="791"/>
      <c r="AJ12" s="791"/>
      <c r="AK12" s="791"/>
      <c r="AL12" s="791"/>
      <c r="AM12" s="791"/>
      <c r="AN12" s="791"/>
      <c r="AO12" s="791"/>
      <c r="AP12" s="791"/>
      <c r="AQ12" s="1115"/>
    </row>
    <row r="13" spans="1:84" ht="13">
      <c r="A13" s="281" t="str">
        <f>IF('1'!$A$1=1,B13,C13)</f>
        <v xml:space="preserve">                  Африка</v>
      </c>
      <c r="B13" s="629" t="s">
        <v>28</v>
      </c>
      <c r="C13" s="653" t="s">
        <v>184</v>
      </c>
      <c r="D13" s="273">
        <f t="shared" ref="D13:N13" si="18">D82+D151</f>
        <v>3381</v>
      </c>
      <c r="E13" s="274">
        <f t="shared" si="18"/>
        <v>5677</v>
      </c>
      <c r="F13" s="274">
        <f t="shared" si="18"/>
        <v>5371</v>
      </c>
      <c r="G13" s="274">
        <f t="shared" si="18"/>
        <v>5295</v>
      </c>
      <c r="H13" s="274">
        <f t="shared" si="18"/>
        <v>3934</v>
      </c>
      <c r="I13" s="274">
        <f t="shared" si="18"/>
        <v>4009.9770000000003</v>
      </c>
      <c r="J13" s="274">
        <f t="shared" si="18"/>
        <v>4212.7666642200002</v>
      </c>
      <c r="K13" s="274">
        <f t="shared" si="18"/>
        <v>4260.3462165799992</v>
      </c>
      <c r="L13" s="274">
        <f t="shared" si="18"/>
        <v>5153.3309086400004</v>
      </c>
      <c r="M13" s="274">
        <f t="shared" si="18"/>
        <v>4193.2319613099999</v>
      </c>
      <c r="N13" s="274">
        <f t="shared" si="18"/>
        <v>5831.8782873999999</v>
      </c>
      <c r="O13" s="274">
        <f t="shared" ref="O13:P13" si="19">O82+O151</f>
        <v>2238.4127579800002</v>
      </c>
      <c r="P13" s="274">
        <f t="shared" si="19"/>
        <v>1737.8331736499999</v>
      </c>
      <c r="Q13" s="274">
        <f t="shared" ref="Q13" si="20">Q82+Q151</f>
        <v>3005.1524606600001</v>
      </c>
      <c r="R13" s="274"/>
      <c r="S13" s="274"/>
      <c r="T13" s="274"/>
      <c r="U13" s="274"/>
      <c r="V13" s="274"/>
      <c r="W13" s="274"/>
      <c r="X13" s="274"/>
      <c r="Y13" s="274"/>
      <c r="Z13" s="274"/>
      <c r="AA13" s="274"/>
      <c r="AB13" s="274"/>
      <c r="AC13" s="274"/>
      <c r="AD13" s="274"/>
      <c r="AE13" s="274"/>
      <c r="AF13" s="274"/>
      <c r="AG13" s="274"/>
      <c r="AH13" s="274"/>
      <c r="AI13" s="274"/>
      <c r="AJ13" s="274"/>
      <c r="AK13" s="274"/>
      <c r="AL13" s="274"/>
      <c r="AM13" s="274"/>
      <c r="AN13" s="274"/>
      <c r="AO13" s="274"/>
      <c r="AP13" s="274"/>
      <c r="AQ13" s="1114"/>
    </row>
    <row r="14" spans="1:84" ht="15" customHeight="1">
      <c r="A14" s="281" t="str">
        <f>IF('1'!$A$1=1,B14,C14)</f>
        <v xml:space="preserve">                  Австралія і Океанія</v>
      </c>
      <c r="B14" s="631" t="s">
        <v>283</v>
      </c>
      <c r="C14" s="653" t="s">
        <v>284</v>
      </c>
      <c r="D14" s="273">
        <f t="shared" ref="D14:N14" si="21">D83+D152</f>
        <v>170</v>
      </c>
      <c r="E14" s="274">
        <f t="shared" si="21"/>
        <v>281.61935799999998</v>
      </c>
      <c r="F14" s="274">
        <f t="shared" si="21"/>
        <v>120</v>
      </c>
      <c r="G14" s="274">
        <f t="shared" si="21"/>
        <v>93</v>
      </c>
      <c r="H14" s="274">
        <f t="shared" si="21"/>
        <v>110</v>
      </c>
      <c r="I14" s="274">
        <f t="shared" si="21"/>
        <v>57.97</v>
      </c>
      <c r="J14" s="274">
        <f t="shared" si="21"/>
        <v>53.703794819999999</v>
      </c>
      <c r="K14" s="274">
        <f t="shared" si="21"/>
        <v>75.579250000000002</v>
      </c>
      <c r="L14" s="274">
        <f t="shared" si="21"/>
        <v>111.3017121</v>
      </c>
      <c r="M14" s="274">
        <f t="shared" si="21"/>
        <v>118.72684290999999</v>
      </c>
      <c r="N14" s="274">
        <f t="shared" si="21"/>
        <v>169.31631267</v>
      </c>
      <c r="O14" s="274">
        <f t="shared" ref="O14:P14" si="22">O83+O152</f>
        <v>114.55373589</v>
      </c>
      <c r="P14" s="274">
        <f t="shared" si="22"/>
        <v>100.26397161</v>
      </c>
      <c r="Q14" s="274">
        <f t="shared" ref="Q14" si="23">Q83+Q152</f>
        <v>94.707374630000004</v>
      </c>
      <c r="R14" s="274"/>
      <c r="S14" s="274"/>
      <c r="T14" s="274"/>
      <c r="U14" s="274"/>
      <c r="V14" s="274"/>
      <c r="W14" s="274"/>
      <c r="X14" s="274"/>
      <c r="Y14" s="274"/>
      <c r="Z14" s="274"/>
      <c r="AA14" s="274"/>
      <c r="AB14" s="274"/>
      <c r="AC14" s="274"/>
      <c r="AD14" s="274"/>
      <c r="AE14" s="274"/>
      <c r="AF14" s="274"/>
      <c r="AG14" s="274"/>
      <c r="AH14" s="274"/>
      <c r="AI14" s="274"/>
      <c r="AJ14" s="274"/>
      <c r="AK14" s="274"/>
      <c r="AL14" s="274"/>
      <c r="AM14" s="274"/>
      <c r="AN14" s="274"/>
      <c r="AO14" s="274"/>
      <c r="AP14" s="274"/>
      <c r="AQ14" s="1114"/>
    </row>
    <row r="15" spans="1:84" ht="15" customHeight="1">
      <c r="A15" s="282" t="str">
        <f>IF('1'!$A$1=1,B15,C15)</f>
        <v xml:space="preserve"> Довідково: </v>
      </c>
      <c r="B15" s="630" t="s">
        <v>338</v>
      </c>
      <c r="C15" s="855" t="s">
        <v>339</v>
      </c>
      <c r="D15" s="273"/>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274"/>
      <c r="AP15" s="274"/>
      <c r="AQ15" s="1114"/>
    </row>
    <row r="16" spans="1:84" s="792" customFormat="1" ht="15" customHeight="1">
      <c r="A16" s="308" t="str">
        <f>IF('1'!$A$1=1,B16,C16)</f>
        <v xml:space="preserve">  країни ЄС</v>
      </c>
      <c r="B16" s="308" t="s">
        <v>340</v>
      </c>
      <c r="C16" s="784" t="s">
        <v>342</v>
      </c>
      <c r="D16" s="790">
        <f t="shared" ref="D16:N16" si="24">D85+D154</f>
        <v>20861.305453000001</v>
      </c>
      <c r="E16" s="791">
        <f t="shared" si="24"/>
        <v>19933.113837999997</v>
      </c>
      <c r="F16" s="791">
        <f t="shared" si="24"/>
        <v>19600</v>
      </c>
      <c r="G16" s="791">
        <f t="shared" si="24"/>
        <v>18948</v>
      </c>
      <c r="H16" s="791">
        <f t="shared" si="24"/>
        <v>13283</v>
      </c>
      <c r="I16" s="791">
        <f t="shared" si="24"/>
        <v>13771.10715872</v>
      </c>
      <c r="J16" s="791">
        <f t="shared" si="24"/>
        <v>17662.344564040002</v>
      </c>
      <c r="K16" s="791">
        <f t="shared" si="24"/>
        <v>20584.65894288</v>
      </c>
      <c r="L16" s="791">
        <f t="shared" si="24"/>
        <v>22141.211318970003</v>
      </c>
      <c r="M16" s="791">
        <f t="shared" si="24"/>
        <v>19847.828884530001</v>
      </c>
      <c r="N16" s="791">
        <f t="shared" si="24"/>
        <v>29230.403653590001</v>
      </c>
      <c r="O16" s="791">
        <f t="shared" ref="O16:P16" si="25">O85+O154</f>
        <v>31337.529598030003</v>
      </c>
      <c r="P16" s="791">
        <f t="shared" si="25"/>
        <v>28513.01784533</v>
      </c>
      <c r="Q16" s="791">
        <f t="shared" ref="Q16" si="26">Q85+Q154</f>
        <v>29444.183142829999</v>
      </c>
      <c r="R16" s="791"/>
      <c r="S16" s="791"/>
      <c r="T16" s="791"/>
      <c r="U16" s="791"/>
      <c r="V16" s="791"/>
      <c r="W16" s="791"/>
      <c r="X16" s="791"/>
      <c r="Y16" s="791"/>
      <c r="Z16" s="791"/>
      <c r="AA16" s="791"/>
      <c r="AB16" s="791"/>
      <c r="AC16" s="791"/>
      <c r="AD16" s="791"/>
      <c r="AE16" s="791"/>
      <c r="AF16" s="791"/>
      <c r="AG16" s="791"/>
      <c r="AH16" s="791"/>
      <c r="AI16" s="791"/>
      <c r="AJ16" s="791"/>
      <c r="AK16" s="791"/>
      <c r="AL16" s="791"/>
      <c r="AM16" s="791"/>
      <c r="AN16" s="791"/>
      <c r="AO16" s="791"/>
      <c r="AP16" s="791"/>
      <c r="AQ16" s="1115"/>
      <c r="AR16" s="793"/>
      <c r="AS16" s="793"/>
      <c r="AT16" s="793"/>
      <c r="AU16" s="793"/>
      <c r="AV16" s="793"/>
      <c r="AW16" s="793"/>
      <c r="AX16" s="793"/>
      <c r="AY16" s="793"/>
      <c r="AZ16" s="793"/>
      <c r="BA16" s="793"/>
      <c r="BB16" s="793"/>
      <c r="BC16" s="793"/>
      <c r="BD16" s="793"/>
      <c r="BE16" s="793"/>
      <c r="BF16" s="793"/>
      <c r="BG16" s="793"/>
      <c r="BH16" s="793"/>
      <c r="BI16" s="793"/>
      <c r="BJ16" s="793"/>
      <c r="BK16" s="793"/>
      <c r="BL16" s="793"/>
      <c r="BM16" s="793"/>
      <c r="BN16" s="793"/>
      <c r="BO16" s="793"/>
      <c r="BP16" s="793"/>
      <c r="BQ16" s="793"/>
      <c r="BR16" s="793"/>
      <c r="BS16" s="793"/>
      <c r="BT16" s="793"/>
      <c r="BU16" s="793"/>
      <c r="BV16" s="793"/>
      <c r="BW16" s="793"/>
      <c r="BX16" s="793"/>
      <c r="BY16" s="793"/>
      <c r="BZ16" s="793"/>
      <c r="CA16" s="793"/>
      <c r="CB16" s="793"/>
      <c r="CC16" s="793"/>
    </row>
    <row r="17" spans="1:81" s="792" customFormat="1" ht="15" customHeight="1">
      <c r="A17" s="283" t="str">
        <f>IF('1'!$A$1=1,B17,C17)</f>
        <v xml:space="preserve">     країни СНД </v>
      </c>
      <c r="B17" s="282" t="s">
        <v>341</v>
      </c>
      <c r="C17" s="785" t="s">
        <v>343</v>
      </c>
      <c r="D17" s="790">
        <f t="shared" ref="D17:N17" si="27">D86+D155</f>
        <v>33413</v>
      </c>
      <c r="E17" s="791">
        <f t="shared" si="27"/>
        <v>35357</v>
      </c>
      <c r="F17" s="791">
        <f t="shared" si="27"/>
        <v>32782</v>
      </c>
      <c r="G17" s="791">
        <f t="shared" si="27"/>
        <v>20632</v>
      </c>
      <c r="H17" s="791">
        <f t="shared" si="27"/>
        <v>11923</v>
      </c>
      <c r="I17" s="791">
        <f t="shared" si="27"/>
        <v>10007</v>
      </c>
      <c r="J17" s="791">
        <f t="shared" si="27"/>
        <v>11402</v>
      </c>
      <c r="K17" s="791">
        <f t="shared" si="27"/>
        <v>11460</v>
      </c>
      <c r="L17" s="791">
        <f t="shared" si="27"/>
        <v>11054</v>
      </c>
      <c r="M17" s="791">
        <f t="shared" si="27"/>
        <v>8728</v>
      </c>
      <c r="N17" s="791">
        <f t="shared" si="27"/>
        <v>9310</v>
      </c>
      <c r="O17" s="791">
        <f t="shared" ref="O17:P17" si="28">O86+O155</f>
        <v>4000</v>
      </c>
      <c r="P17" s="791">
        <f t="shared" si="28"/>
        <v>3250</v>
      </c>
      <c r="Q17" s="791">
        <f t="shared" ref="Q17" si="29">Q86+Q155</f>
        <v>3415</v>
      </c>
      <c r="R17" s="791"/>
      <c r="S17" s="791"/>
      <c r="T17" s="791"/>
      <c r="U17" s="791"/>
      <c r="V17" s="791"/>
      <c r="W17" s="791"/>
      <c r="X17" s="791"/>
      <c r="Y17" s="791"/>
      <c r="Z17" s="791"/>
      <c r="AA17" s="791"/>
      <c r="AB17" s="791"/>
      <c r="AC17" s="791"/>
      <c r="AD17" s="791"/>
      <c r="AE17" s="791"/>
      <c r="AF17" s="791"/>
      <c r="AG17" s="791"/>
      <c r="AH17" s="791"/>
      <c r="AI17" s="791"/>
      <c r="AJ17" s="791"/>
      <c r="AK17" s="791"/>
      <c r="AL17" s="791"/>
      <c r="AM17" s="791"/>
      <c r="AN17" s="791"/>
      <c r="AO17" s="791"/>
      <c r="AP17" s="791"/>
      <c r="AQ17" s="1115"/>
      <c r="AR17" s="793"/>
      <c r="AS17" s="793"/>
      <c r="AT17" s="793"/>
      <c r="AU17" s="793"/>
      <c r="AV17" s="793"/>
      <c r="AW17" s="793"/>
      <c r="AX17" s="793"/>
      <c r="AY17" s="793"/>
      <c r="AZ17" s="793"/>
      <c r="BA17" s="793"/>
      <c r="BB17" s="793"/>
      <c r="BC17" s="793"/>
      <c r="BD17" s="793"/>
      <c r="BE17" s="793"/>
      <c r="BF17" s="793"/>
      <c r="BG17" s="793"/>
      <c r="BH17" s="793"/>
      <c r="BI17" s="793"/>
      <c r="BJ17" s="793"/>
      <c r="BK17" s="793"/>
      <c r="BL17" s="793"/>
      <c r="BM17" s="793"/>
      <c r="BN17" s="793"/>
      <c r="BO17" s="793"/>
      <c r="BP17" s="793"/>
      <c r="BQ17" s="793"/>
      <c r="BR17" s="793"/>
      <c r="BS17" s="793"/>
      <c r="BT17" s="793"/>
      <c r="BU17" s="793"/>
      <c r="BV17" s="793"/>
      <c r="BW17" s="793"/>
      <c r="BX17" s="793"/>
      <c r="BY17" s="793"/>
      <c r="BZ17" s="793"/>
      <c r="CA17" s="793"/>
      <c r="CB17" s="793"/>
      <c r="CC17" s="793"/>
    </row>
    <row r="18" spans="1:81" ht="15" customHeight="1">
      <c r="A18" s="275" t="str">
        <f>IF('1'!$A$1=1,B18,C18)</f>
        <v>Структура, %</v>
      </c>
      <c r="B18" s="796" t="s">
        <v>15</v>
      </c>
      <c r="C18" s="683" t="s">
        <v>141</v>
      </c>
      <c r="D18" s="276"/>
      <c r="E18" s="682"/>
      <c r="F18" s="277"/>
      <c r="G18" s="277"/>
      <c r="H18" s="270"/>
      <c r="I18" s="277"/>
      <c r="J18" s="277"/>
      <c r="K18" s="277"/>
      <c r="L18" s="277"/>
      <c r="M18" s="277"/>
      <c r="N18" s="277"/>
      <c r="O18" s="277"/>
      <c r="P18" s="277"/>
      <c r="Q18" s="277"/>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1116"/>
    </row>
    <row r="19" spans="1:81" ht="13">
      <c r="A19" s="278" t="str">
        <f>IF('1'!$A$1=1,B19,C19)</f>
        <v>Усього</v>
      </c>
      <c r="B19" s="628" t="s">
        <v>58</v>
      </c>
      <c r="C19" s="681" t="s">
        <v>142</v>
      </c>
      <c r="D19" s="279">
        <v>100</v>
      </c>
      <c r="E19" s="280">
        <v>100</v>
      </c>
      <c r="F19" s="280">
        <v>100</v>
      </c>
      <c r="G19" s="280">
        <v>100</v>
      </c>
      <c r="H19" s="280">
        <v>100</v>
      </c>
      <c r="I19" s="280">
        <v>100</v>
      </c>
      <c r="J19" s="280">
        <v>100</v>
      </c>
      <c r="K19" s="280">
        <v>100</v>
      </c>
      <c r="L19" s="280">
        <v>100</v>
      </c>
      <c r="M19" s="280">
        <v>100</v>
      </c>
      <c r="N19" s="292">
        <v>100</v>
      </c>
      <c r="O19" s="292">
        <v>100</v>
      </c>
      <c r="P19" s="292">
        <v>100</v>
      </c>
      <c r="Q19" s="292">
        <v>100</v>
      </c>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1117"/>
    </row>
    <row r="20" spans="1:81" ht="12.75" hidden="1" customHeight="1">
      <c r="A20" s="281" t="str">
        <f>IF('1'!$A$1=1,B20,C20)</f>
        <v xml:space="preserve">      Інші  регіони світу</v>
      </c>
      <c r="B20" s="629" t="s">
        <v>59</v>
      </c>
      <c r="C20" s="653" t="s">
        <v>179</v>
      </c>
      <c r="D20" s="279">
        <f t="shared" ref="D20:N20" si="30">D8/D$7*100</f>
        <v>60.057141490938648</v>
      </c>
      <c r="E20" s="280">
        <f t="shared" si="30"/>
        <v>59.13241481344491</v>
      </c>
      <c r="F20" s="280">
        <f t="shared" si="30"/>
        <v>59.884482188964625</v>
      </c>
      <c r="G20" s="280">
        <f t="shared" si="30"/>
        <v>68.469955376245494</v>
      </c>
      <c r="H20" s="280">
        <f t="shared" si="30"/>
        <v>75.088796957920692</v>
      </c>
      <c r="I20" s="280">
        <f t="shared" si="30"/>
        <v>78.249434880890277</v>
      </c>
      <c r="J20" s="280">
        <f t="shared" si="30"/>
        <v>78.863265608779471</v>
      </c>
      <c r="K20" s="280">
        <f t="shared" si="30"/>
        <v>80.634368082194101</v>
      </c>
      <c r="L20" s="280">
        <f t="shared" si="30"/>
        <v>82.607464283466541</v>
      </c>
      <c r="M20" s="280">
        <f t="shared" si="30"/>
        <v>85.006623382995073</v>
      </c>
      <c r="N20" s="280">
        <f t="shared" si="30"/>
        <v>0</v>
      </c>
      <c r="O20" s="259"/>
      <c r="P20" s="259"/>
      <c r="Q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1116"/>
    </row>
    <row r="21" spans="1:81" ht="13">
      <c r="A21" s="281" t="str">
        <f>IF('1'!$A$1=1,B21,C21)</f>
        <v xml:space="preserve">                  Європа</v>
      </c>
      <c r="B21" s="629" t="s">
        <v>25</v>
      </c>
      <c r="C21" s="653" t="s">
        <v>180</v>
      </c>
      <c r="D21" s="279">
        <f t="shared" ref="D21:N21" si="31">D9/D$7*100</f>
        <v>26.593506431406301</v>
      </c>
      <c r="E21" s="280">
        <f t="shared" si="31"/>
        <v>24.017522770354617</v>
      </c>
      <c r="F21" s="280">
        <f t="shared" si="31"/>
        <v>24.897595876112042</v>
      </c>
      <c r="G21" s="280">
        <f t="shared" si="31"/>
        <v>29.514334617030379</v>
      </c>
      <c r="H21" s="280">
        <f t="shared" si="31"/>
        <v>31.874973883247669</v>
      </c>
      <c r="I21" s="280">
        <f t="shared" si="31"/>
        <v>34.183185532950795</v>
      </c>
      <c r="J21" s="280">
        <f t="shared" si="31"/>
        <v>36.868755084420883</v>
      </c>
      <c r="K21" s="280">
        <f t="shared" si="31"/>
        <v>39.221050954391067</v>
      </c>
      <c r="L21" s="280">
        <f t="shared" si="31"/>
        <v>39.078156074800177</v>
      </c>
      <c r="M21" s="280">
        <f t="shared" si="31"/>
        <v>36.51714294014424</v>
      </c>
      <c r="N21" s="280">
        <f t="shared" si="31"/>
        <v>40.126505904684677</v>
      </c>
      <c r="O21" s="280">
        <f t="shared" ref="O21" si="32">O9/O$7*100</f>
        <v>58.778076749364118</v>
      </c>
      <c r="P21" s="280">
        <f t="shared" ref="P21:Q21" si="33">P9/P$7*100</f>
        <v>60.170582098554718</v>
      </c>
      <c r="Q21" s="280">
        <f t="shared" si="33"/>
        <v>56.668372271879811</v>
      </c>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1118"/>
    </row>
    <row r="22" spans="1:81" ht="12.75" customHeight="1">
      <c r="A22" s="281" t="str">
        <f>IF('1'!$A$1=1,B22,C22)</f>
        <v xml:space="preserve">                  Азія</v>
      </c>
      <c r="B22" s="629" t="s">
        <v>56</v>
      </c>
      <c r="C22" s="653" t="s">
        <v>181</v>
      </c>
      <c r="D22" s="279">
        <f t="shared" ref="D22:N22" si="34">D10/D$7*100</f>
        <v>22.835078659207191</v>
      </c>
      <c r="E22" s="280">
        <f t="shared" si="34"/>
        <v>22.297609690693051</v>
      </c>
      <c r="F22" s="280">
        <f t="shared" si="34"/>
        <v>22.806201740109401</v>
      </c>
      <c r="G22" s="280">
        <f t="shared" si="34"/>
        <v>25.72731520416896</v>
      </c>
      <c r="H22" s="280">
        <f t="shared" si="34"/>
        <v>28.669926037357403</v>
      </c>
      <c r="I22" s="280">
        <f t="shared" si="34"/>
        <v>28.5037384802643</v>
      </c>
      <c r="J22" s="280">
        <f t="shared" si="34"/>
        <v>26.944609224380837</v>
      </c>
      <c r="K22" s="280">
        <f t="shared" si="34"/>
        <v>26.347148109028844</v>
      </c>
      <c r="L22" s="280">
        <f t="shared" si="34"/>
        <v>27.539784252769213</v>
      </c>
      <c r="M22" s="280">
        <f t="shared" si="34"/>
        <v>33.115025555742719</v>
      </c>
      <c r="N22" s="280">
        <f t="shared" si="34"/>
        <v>31.273841517729117</v>
      </c>
      <c r="O22" s="280">
        <f t="shared" ref="O22" si="35">O10/O$7*100</f>
        <v>19.842579610471859</v>
      </c>
      <c r="P22" s="280">
        <f t="shared" ref="P22:Q22" si="36">P10/P$7*100</f>
        <v>18.946535405513799</v>
      </c>
      <c r="Q22" s="280">
        <f t="shared" si="36"/>
        <v>20.996347938929002</v>
      </c>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1118"/>
    </row>
    <row r="23" spans="1:81" ht="11.25" customHeight="1">
      <c r="A23" s="281" t="str">
        <f>IF('1'!$A$1=1,B23,C23)</f>
        <v xml:space="preserve">                  Америка</v>
      </c>
      <c r="B23" s="629" t="s">
        <v>27</v>
      </c>
      <c r="C23" s="653" t="s">
        <v>182</v>
      </c>
      <c r="D23" s="279">
        <f t="shared" ref="D23:N23" si="37">D11/D$7*100</f>
        <v>5.3910551750107585</v>
      </c>
      <c r="E23" s="280">
        <f t="shared" si="37"/>
        <v>5.1711750011558557</v>
      </c>
      <c r="F23" s="280">
        <f t="shared" si="37"/>
        <v>5.0428908821693854</v>
      </c>
      <c r="G23" s="280">
        <f t="shared" si="37"/>
        <v>4.5922733663426865</v>
      </c>
      <c r="H23" s="280">
        <f t="shared" si="37"/>
        <v>5.1669382808908946</v>
      </c>
      <c r="I23" s="280">
        <f t="shared" si="37"/>
        <v>5.5785885063467227</v>
      </c>
      <c r="J23" s="280">
        <f t="shared" si="37"/>
        <v>6.056481606647635</v>
      </c>
      <c r="K23" s="280">
        <f t="shared" si="37"/>
        <v>6.7607377982493198</v>
      </c>
      <c r="L23" s="280">
        <f t="shared" si="37"/>
        <v>6.8785161428189312</v>
      </c>
      <c r="M23" s="280">
        <f t="shared" si="37"/>
        <v>7.8460613356337996</v>
      </c>
      <c r="N23" s="280">
        <f t="shared" si="37"/>
        <v>9.0354240652709361</v>
      </c>
      <c r="O23" s="280">
        <f t="shared" ref="O23" si="38">O11/O$7*100</f>
        <v>9.6139234710086008</v>
      </c>
      <c r="P23" s="280">
        <f t="shared" ref="P23:Q23" si="39">P11/P$7*100</f>
        <v>10.297939612407006</v>
      </c>
      <c r="Q23" s="280">
        <f t="shared" si="39"/>
        <v>9.992226962428715</v>
      </c>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1118"/>
    </row>
    <row r="24" spans="1:81" ht="13">
      <c r="A24" s="282" t="str">
        <f>IF('1'!$A$1=1,B24,C24)</f>
        <v xml:space="preserve">                    у т.ч. США</v>
      </c>
      <c r="B24" s="636" t="s">
        <v>57</v>
      </c>
      <c r="C24" s="654" t="s">
        <v>183</v>
      </c>
      <c r="D24" s="279">
        <f t="shared" ref="D24:N24" si="40">D12/D$7*100</f>
        <v>2.5916070028212115</v>
      </c>
      <c r="E24" s="280">
        <f t="shared" si="40"/>
        <v>2.4850894632206759</v>
      </c>
      <c r="F24" s="280">
        <f t="shared" si="40"/>
        <v>2.4463388342980212</v>
      </c>
      <c r="G24" s="280">
        <f t="shared" si="40"/>
        <v>2.6590867412433523</v>
      </c>
      <c r="H24" s="280">
        <f t="shared" si="40"/>
        <v>3.2301199281266979</v>
      </c>
      <c r="I24" s="280">
        <f t="shared" si="40"/>
        <v>3.6771887497826463</v>
      </c>
      <c r="J24" s="280">
        <f t="shared" si="40"/>
        <v>4.4335080875908348</v>
      </c>
      <c r="K24" s="280">
        <f t="shared" si="40"/>
        <v>5.1657906693816864</v>
      </c>
      <c r="L24" s="280">
        <f t="shared" si="40"/>
        <v>5.4130706799043367</v>
      </c>
      <c r="M24" s="280">
        <f t="shared" si="40"/>
        <v>6.287250224115656</v>
      </c>
      <c r="N24" s="280">
        <f t="shared" si="40"/>
        <v>6.5799239207807378</v>
      </c>
      <c r="O24" s="280">
        <f t="shared" ref="O24" si="41">O12/O$7*100</f>
        <v>8.5556370364122429</v>
      </c>
      <c r="P24" s="280">
        <f t="shared" ref="P24:Q24" si="42">P12/P$7*100</f>
        <v>9.4909388821101981</v>
      </c>
      <c r="Q24" s="280">
        <f t="shared" si="42"/>
        <v>9.1231001801055811</v>
      </c>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1118"/>
    </row>
    <row r="25" spans="1:81" ht="15" customHeight="1">
      <c r="A25" s="281" t="str">
        <f>IF('1'!$A$1=1,B25,C25)</f>
        <v xml:space="preserve">                  Африка</v>
      </c>
      <c r="B25" s="629" t="s">
        <v>28</v>
      </c>
      <c r="C25" s="653" t="s">
        <v>184</v>
      </c>
      <c r="D25" s="279">
        <f t="shared" ref="D25:N25" si="43">D13/D$7*100</f>
        <v>4.0417443695309139</v>
      </c>
      <c r="E25" s="280">
        <f t="shared" si="43"/>
        <v>6.5617920384668738</v>
      </c>
      <c r="F25" s="280">
        <f t="shared" si="43"/>
        <v>6.5725229138878349</v>
      </c>
      <c r="G25" s="280">
        <f t="shared" si="43"/>
        <v>8.0918760315422702</v>
      </c>
      <c r="H25" s="280">
        <f t="shared" si="43"/>
        <v>8.2194642931762161</v>
      </c>
      <c r="I25" s="280">
        <f t="shared" si="43"/>
        <v>8.7158255086071996</v>
      </c>
      <c r="J25" s="280">
        <f t="shared" si="43"/>
        <v>7.8095185084902861</v>
      </c>
      <c r="K25" s="280">
        <f t="shared" si="43"/>
        <v>7.1993278073913842</v>
      </c>
      <c r="L25" s="280">
        <f t="shared" si="43"/>
        <v>8.1083310916986608</v>
      </c>
      <c r="M25" s="280">
        <f t="shared" si="43"/>
        <v>6.857625004186632</v>
      </c>
      <c r="N25" s="280">
        <f t="shared" si="43"/>
        <v>7.111006056918499</v>
      </c>
      <c r="O25" s="280">
        <f t="shared" ref="O25" si="44">O13/O$7*100</f>
        <v>3.8731554997664079</v>
      </c>
      <c r="P25" s="280">
        <f t="shared" ref="P25:Q25" si="45">P13/P$7*100</f>
        <v>3.3668497629610972</v>
      </c>
      <c r="Q25" s="280">
        <f t="shared" si="45"/>
        <v>5.3058007038612969</v>
      </c>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1118"/>
    </row>
    <row r="26" spans="1:81" ht="13">
      <c r="A26" s="281" t="str">
        <f>IF('1'!$A$1=1,B26,C26)</f>
        <v xml:space="preserve">                  Австралія і Океанія</v>
      </c>
      <c r="B26" s="629" t="s">
        <v>283</v>
      </c>
      <c r="C26" s="653" t="s">
        <v>284</v>
      </c>
      <c r="D26" s="279">
        <f t="shared" ref="D26:N26" si="46">D14/D$7*100</f>
        <v>0.20322287572323433</v>
      </c>
      <c r="E26" s="280">
        <f t="shared" si="46"/>
        <v>0.3255113019557076</v>
      </c>
      <c r="F26" s="280">
        <f t="shared" si="46"/>
        <v>0.1468446750449712</v>
      </c>
      <c r="G26" s="280">
        <f t="shared" si="46"/>
        <v>0.14212360168714469</v>
      </c>
      <c r="H26" s="280">
        <f t="shared" si="46"/>
        <v>0.22982742050060589</v>
      </c>
      <c r="I26" s="280">
        <f t="shared" si="46"/>
        <v>0.12599982611719701</v>
      </c>
      <c r="J26" s="280">
        <f t="shared" si="46"/>
        <v>9.9554713814325971E-2</v>
      </c>
      <c r="K26" s="280">
        <f t="shared" si="46"/>
        <v>0.12771727191307436</v>
      </c>
      <c r="L26" s="280">
        <f t="shared" si="46"/>
        <v>0.17512384684372836</v>
      </c>
      <c r="M26" s="280">
        <f t="shared" si="46"/>
        <v>0.19416625984921579</v>
      </c>
      <c r="N26" s="280">
        <f t="shared" si="46"/>
        <v>0.20645309548602644</v>
      </c>
      <c r="O26" s="280">
        <f t="shared" ref="O26" si="47">O14/O$7*100</f>
        <v>0.19821385961967714</v>
      </c>
      <c r="P26" s="280">
        <f t="shared" ref="P26:Q26" si="48">P14/P$7*100</f>
        <v>0.19424979000697457</v>
      </c>
      <c r="Q26" s="280">
        <f t="shared" si="48"/>
        <v>0.16721230005826374</v>
      </c>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1118"/>
    </row>
    <row r="27" spans="1:81" s="792" customFormat="1" ht="13">
      <c r="A27" s="282" t="str">
        <f>IF('1'!$A$1=1,B27,C27)</f>
        <v xml:space="preserve"> Довідково: </v>
      </c>
      <c r="B27" s="636" t="s">
        <v>338</v>
      </c>
      <c r="C27" s="654" t="s">
        <v>339</v>
      </c>
      <c r="D27" s="279"/>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0"/>
      <c r="AN27" s="280"/>
      <c r="AO27" s="280"/>
      <c r="AP27" s="280"/>
      <c r="AQ27" s="1118"/>
      <c r="AR27" s="793"/>
      <c r="AS27" s="793"/>
      <c r="AT27" s="793"/>
      <c r="AU27" s="793"/>
      <c r="AV27" s="793"/>
      <c r="AW27" s="793"/>
      <c r="AX27" s="793"/>
      <c r="AY27" s="793"/>
      <c r="AZ27" s="793"/>
      <c r="BA27" s="793"/>
      <c r="BB27" s="793"/>
      <c r="BC27" s="793"/>
      <c r="BD27" s="793"/>
      <c r="BE27" s="793"/>
      <c r="BF27" s="793"/>
      <c r="BG27" s="793"/>
      <c r="BH27" s="793"/>
      <c r="BI27" s="793"/>
      <c r="BJ27" s="793"/>
      <c r="BK27" s="793"/>
      <c r="BL27" s="793"/>
      <c r="BM27" s="793"/>
      <c r="BN27" s="793"/>
      <c r="BO27" s="793"/>
      <c r="BP27" s="793"/>
      <c r="BQ27" s="793"/>
      <c r="BR27" s="793"/>
      <c r="BS27" s="793"/>
      <c r="BT27" s="793"/>
      <c r="BU27" s="793"/>
      <c r="BV27" s="793"/>
      <c r="BW27" s="793"/>
      <c r="BX27" s="793"/>
      <c r="BY27" s="793"/>
      <c r="BZ27" s="793"/>
      <c r="CA27" s="793"/>
      <c r="CB27" s="793"/>
      <c r="CC27" s="793"/>
    </row>
    <row r="28" spans="1:81" s="792" customFormat="1" ht="13">
      <c r="A28" s="308" t="str">
        <f>IF('1'!$A$1=1,B28,C28)</f>
        <v xml:space="preserve">  країни ЄС</v>
      </c>
      <c r="B28" s="784" t="s">
        <v>340</v>
      </c>
      <c r="C28" s="654" t="s">
        <v>342</v>
      </c>
      <c r="D28" s="279">
        <f t="shared" ref="D28:N28" si="49">D16/D$7*100</f>
        <v>24.938202855879119</v>
      </c>
      <c r="E28" s="280">
        <f t="shared" si="49"/>
        <v>23.039800543252113</v>
      </c>
      <c r="F28" s="280">
        <f t="shared" si="49"/>
        <v>23.984630257345295</v>
      </c>
      <c r="G28" s="280">
        <f t="shared" si="49"/>
        <v>28.95653768567761</v>
      </c>
      <c r="H28" s="280">
        <f t="shared" si="49"/>
        <v>27.752705695541348</v>
      </c>
      <c r="I28" s="280">
        <f t="shared" si="49"/>
        <v>29.931983913058602</v>
      </c>
      <c r="J28" s="280">
        <f t="shared" si="49"/>
        <v>32.742000155791196</v>
      </c>
      <c r="K28" s="280">
        <f t="shared" si="49"/>
        <v>34.784897752302413</v>
      </c>
      <c r="L28" s="280">
        <f t="shared" si="49"/>
        <v>34.837326639451824</v>
      </c>
      <c r="M28" s="280">
        <f t="shared" si="49"/>
        <v>32.45920304271673</v>
      </c>
      <c r="N28" s="280">
        <f t="shared" si="49"/>
        <v>35.641617877371608</v>
      </c>
      <c r="O28" s="280">
        <f t="shared" ref="O28" si="50">O16/O$7*100</f>
        <v>54.223746125015147</v>
      </c>
      <c r="P28" s="280">
        <f t="shared" ref="P28:Q28" si="51">P16/P$7*100</f>
        <v>55.240657635868715</v>
      </c>
      <c r="Q28" s="280">
        <f t="shared" si="51"/>
        <v>51.985704448930946</v>
      </c>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1118"/>
      <c r="AR28" s="793"/>
      <c r="AS28" s="793"/>
      <c r="AT28" s="793"/>
      <c r="AU28" s="793"/>
      <c r="AV28" s="793"/>
      <c r="AW28" s="793"/>
      <c r="AX28" s="793"/>
      <c r="AY28" s="793"/>
      <c r="AZ28" s="793"/>
      <c r="BA28" s="793"/>
      <c r="BB28" s="793"/>
      <c r="BC28" s="793"/>
      <c r="BD28" s="793"/>
      <c r="BE28" s="793"/>
      <c r="BF28" s="793"/>
      <c r="BG28" s="793"/>
      <c r="BH28" s="793"/>
      <c r="BI28" s="793"/>
      <c r="BJ28" s="793"/>
      <c r="BK28" s="793"/>
      <c r="BL28" s="793"/>
      <c r="BM28" s="793"/>
      <c r="BN28" s="793"/>
      <c r="BO28" s="793"/>
      <c r="BP28" s="793"/>
      <c r="BQ28" s="793"/>
      <c r="BR28" s="793"/>
      <c r="BS28" s="793"/>
      <c r="BT28" s="793"/>
      <c r="BU28" s="793"/>
      <c r="BV28" s="793"/>
      <c r="BW28" s="793"/>
      <c r="BX28" s="793"/>
      <c r="BY28" s="793"/>
      <c r="BZ28" s="793"/>
      <c r="CA28" s="793"/>
      <c r="CB28" s="793"/>
      <c r="CC28" s="793"/>
    </row>
    <row r="29" spans="1:81" s="792" customFormat="1" ht="13">
      <c r="A29" s="283" t="str">
        <f>IF('1'!$A$1=1,B29,C29)</f>
        <v xml:space="preserve">     країни СНД </v>
      </c>
      <c r="B29" s="785" t="s">
        <v>341</v>
      </c>
      <c r="C29" s="652" t="s">
        <v>343</v>
      </c>
      <c r="D29" s="279">
        <f t="shared" ref="D29:N29" si="52">D17/D$7*100</f>
        <v>39.942858509061352</v>
      </c>
      <c r="E29" s="280">
        <f t="shared" si="52"/>
        <v>40.86758518655509</v>
      </c>
      <c r="F29" s="280">
        <f t="shared" si="52"/>
        <v>40.115517811035382</v>
      </c>
      <c r="G29" s="280">
        <f t="shared" si="52"/>
        <v>31.53004462375451</v>
      </c>
      <c r="H29" s="280">
        <f t="shared" si="52"/>
        <v>24.911203042079311</v>
      </c>
      <c r="I29" s="280">
        <f t="shared" si="52"/>
        <v>21.750565119109719</v>
      </c>
      <c r="J29" s="280">
        <f t="shared" si="52"/>
        <v>21.136734391220525</v>
      </c>
      <c r="K29" s="280">
        <f t="shared" si="52"/>
        <v>19.365631917805903</v>
      </c>
      <c r="L29" s="280">
        <f t="shared" si="52"/>
        <v>17.392535716533448</v>
      </c>
      <c r="M29" s="280">
        <f t="shared" si="52"/>
        <v>14.27379920519404</v>
      </c>
      <c r="N29" s="280">
        <f t="shared" si="52"/>
        <v>11.351997268692386</v>
      </c>
      <c r="O29" s="280">
        <f t="shared" ref="O29" si="53">O17/O$7*100</f>
        <v>6.9212534389978027</v>
      </c>
      <c r="P29" s="280">
        <f t="shared" ref="P29:Q29" si="54">P17/P$7*100</f>
        <v>6.2964972101673897</v>
      </c>
      <c r="Q29" s="280">
        <f t="shared" si="54"/>
        <v>6.0294143611292572</v>
      </c>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1118"/>
      <c r="AR29" s="793"/>
      <c r="AS29" s="793"/>
      <c r="AT29" s="793"/>
      <c r="AU29" s="793"/>
      <c r="AV29" s="793"/>
      <c r="AW29" s="793"/>
      <c r="AX29" s="793"/>
      <c r="AY29" s="793"/>
      <c r="AZ29" s="793"/>
      <c r="BA29" s="793"/>
      <c r="BB29" s="793"/>
      <c r="BC29" s="793"/>
      <c r="BD29" s="793"/>
      <c r="BE29" s="793"/>
      <c r="BF29" s="793"/>
      <c r="BG29" s="793"/>
      <c r="BH29" s="793"/>
      <c r="BI29" s="793"/>
      <c r="BJ29" s="793"/>
      <c r="BK29" s="793"/>
      <c r="BL29" s="793"/>
      <c r="BM29" s="793"/>
      <c r="BN29" s="793"/>
      <c r="BO29" s="793"/>
      <c r="BP29" s="793"/>
      <c r="BQ29" s="793"/>
      <c r="BR29" s="793"/>
      <c r="BS29" s="793"/>
      <c r="BT29" s="793"/>
      <c r="BU29" s="793"/>
      <c r="BV29" s="793"/>
      <c r="BW29" s="793"/>
      <c r="BX29" s="793"/>
      <c r="BY29" s="793"/>
      <c r="BZ29" s="793"/>
      <c r="CA29" s="793"/>
      <c r="CB29" s="793"/>
      <c r="CC29" s="793"/>
    </row>
    <row r="30" spans="1:81" s="263" customFormat="1" ht="13">
      <c r="A30" s="290" t="str">
        <f>IF('1'!$A$1=1,B30,C30)</f>
        <v xml:space="preserve"> Імпорт товарів та послуг</v>
      </c>
      <c r="B30" s="786" t="s">
        <v>60</v>
      </c>
      <c r="C30" s="627" t="s">
        <v>185</v>
      </c>
      <c r="D30" s="269">
        <f t="shared" ref="D30:N30" si="55">D99+D168</f>
        <v>93797</v>
      </c>
      <c r="E30" s="284">
        <f t="shared" si="55"/>
        <v>100862</v>
      </c>
      <c r="F30" s="284">
        <f t="shared" si="55"/>
        <v>97353</v>
      </c>
      <c r="G30" s="270">
        <f t="shared" si="55"/>
        <v>70042</v>
      </c>
      <c r="H30" s="270">
        <f t="shared" si="55"/>
        <v>50224</v>
      </c>
      <c r="I30" s="270">
        <f t="shared" si="55"/>
        <v>52461</v>
      </c>
      <c r="J30" s="270">
        <f t="shared" si="55"/>
        <v>62688</v>
      </c>
      <c r="K30" s="270">
        <f t="shared" si="55"/>
        <v>70555</v>
      </c>
      <c r="L30" s="270">
        <f t="shared" si="55"/>
        <v>76067</v>
      </c>
      <c r="M30" s="270">
        <f t="shared" si="55"/>
        <v>64544</v>
      </c>
      <c r="N30" s="270">
        <f t="shared" si="55"/>
        <v>86258</v>
      </c>
      <c r="O30" s="270">
        <f t="shared" ref="O30:P30" si="56">O99+O168</f>
        <v>84180</v>
      </c>
      <c r="P30" s="270">
        <f t="shared" si="56"/>
        <v>89272</v>
      </c>
      <c r="Q30" s="270">
        <f t="shared" ref="Q30" si="57">Q99+Q168</f>
        <v>95415</v>
      </c>
      <c r="R30" s="272"/>
      <c r="S30" s="272"/>
      <c r="T30" s="272"/>
      <c r="U30" s="272"/>
      <c r="V30" s="272"/>
      <c r="W30" s="272"/>
      <c r="X30" s="272"/>
      <c r="Y30" s="272"/>
      <c r="Z30" s="272"/>
      <c r="AA30" s="272"/>
      <c r="AB30" s="272"/>
      <c r="AC30" s="272"/>
      <c r="AD30" s="272"/>
      <c r="AE30" s="272"/>
      <c r="AF30" s="272"/>
      <c r="AG30" s="272"/>
      <c r="AH30" s="272"/>
      <c r="AI30" s="272"/>
      <c r="AJ30" s="272"/>
      <c r="AK30" s="272"/>
      <c r="AL30" s="272"/>
      <c r="AM30" s="272"/>
      <c r="AN30" s="272"/>
      <c r="AO30" s="272"/>
      <c r="AP30" s="272"/>
      <c r="AQ30" s="1113"/>
      <c r="AR30" s="285"/>
      <c r="AS30" s="285"/>
      <c r="AT30" s="285"/>
      <c r="AU30" s="285"/>
      <c r="AV30" s="285"/>
      <c r="AW30" s="285"/>
      <c r="AX30" s="285"/>
      <c r="AY30" s="285"/>
      <c r="AZ30" s="285"/>
      <c r="BA30" s="285"/>
      <c r="BB30" s="285"/>
      <c r="BC30" s="285"/>
      <c r="BD30" s="285"/>
      <c r="BE30" s="285"/>
      <c r="BF30" s="285"/>
      <c r="BG30" s="285"/>
      <c r="BH30" s="285"/>
      <c r="BI30" s="285"/>
      <c r="BJ30" s="285"/>
      <c r="BK30" s="285"/>
      <c r="BL30" s="285"/>
      <c r="BM30" s="285"/>
      <c r="BN30" s="285"/>
      <c r="BO30" s="285"/>
      <c r="BP30" s="285"/>
      <c r="BQ30" s="285"/>
      <c r="BR30" s="285"/>
      <c r="BS30" s="285"/>
      <c r="BT30" s="285"/>
      <c r="BU30" s="285"/>
      <c r="BV30" s="285"/>
      <c r="BW30" s="285"/>
      <c r="BX30" s="285"/>
      <c r="BY30" s="285"/>
      <c r="BZ30" s="285"/>
      <c r="CA30" s="285"/>
      <c r="CB30" s="285"/>
      <c r="CC30" s="285"/>
    </row>
    <row r="31" spans="1:81" s="263" customFormat="1" ht="13" hidden="1">
      <c r="A31" s="281" t="str">
        <f>IF('1'!$A$1=1,B31,C31)</f>
        <v xml:space="preserve">    Інші  регіони світу</v>
      </c>
      <c r="B31" s="787" t="s">
        <v>24</v>
      </c>
      <c r="C31" s="629" t="s">
        <v>179</v>
      </c>
      <c r="D31" s="271">
        <f t="shared" ref="D31:N31" si="58">D100+D169</f>
        <v>54634</v>
      </c>
      <c r="E31" s="286">
        <f t="shared" si="58"/>
        <v>61207</v>
      </c>
      <c r="F31" s="286">
        <f t="shared" si="58"/>
        <v>62611</v>
      </c>
      <c r="G31" s="272">
        <f t="shared" si="58"/>
        <v>47565</v>
      </c>
      <c r="H31" s="272">
        <f t="shared" si="58"/>
        <v>36415</v>
      </c>
      <c r="I31" s="272">
        <f t="shared" si="58"/>
        <v>40784</v>
      </c>
      <c r="J31" s="272">
        <f t="shared" si="58"/>
        <v>48460</v>
      </c>
      <c r="K31" s="272">
        <f t="shared" si="58"/>
        <v>54781</v>
      </c>
      <c r="L31" s="272">
        <f t="shared" si="58"/>
        <v>61744</v>
      </c>
      <c r="M31" s="272">
        <f t="shared" si="58"/>
        <v>53597</v>
      </c>
      <c r="N31" s="272">
        <f t="shared" si="58"/>
        <v>0</v>
      </c>
      <c r="O31" s="272">
        <f t="shared" ref="O31:P31" si="59">O100+O169</f>
        <v>27164</v>
      </c>
      <c r="P31" s="272">
        <f t="shared" si="59"/>
        <v>0</v>
      </c>
      <c r="Q31" s="272">
        <f t="shared" ref="Q31" si="60">Q100+Q169</f>
        <v>725</v>
      </c>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1113"/>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c r="BS31" s="285"/>
      <c r="BT31" s="285"/>
      <c r="BU31" s="285"/>
      <c r="BV31" s="285"/>
      <c r="BW31" s="285"/>
      <c r="BX31" s="285"/>
      <c r="BY31" s="285"/>
      <c r="BZ31" s="285"/>
      <c r="CA31" s="285"/>
      <c r="CB31" s="285"/>
      <c r="CC31" s="285"/>
    </row>
    <row r="32" spans="1:81" ht="13">
      <c r="A32" s="281" t="str">
        <f>IF('1'!$A$1=1,B32,C32)</f>
        <v xml:space="preserve">                  Європа</v>
      </c>
      <c r="B32" s="787" t="s">
        <v>25</v>
      </c>
      <c r="C32" s="629" t="s">
        <v>180</v>
      </c>
      <c r="D32" s="273">
        <f t="shared" ref="D32:N32" si="61">D101+D170</f>
        <v>30438</v>
      </c>
      <c r="E32" s="287">
        <f t="shared" si="61"/>
        <v>31535</v>
      </c>
      <c r="F32" s="287">
        <f t="shared" si="61"/>
        <v>33144.752120999998</v>
      </c>
      <c r="G32" s="274">
        <f t="shared" si="61"/>
        <v>26293.008456</v>
      </c>
      <c r="H32" s="274">
        <f t="shared" si="61"/>
        <v>21204</v>
      </c>
      <c r="I32" s="274">
        <f t="shared" si="61"/>
        <v>23343.108</v>
      </c>
      <c r="J32" s="274">
        <f t="shared" si="61"/>
        <v>28685.912</v>
      </c>
      <c r="K32" s="274">
        <f t="shared" si="61"/>
        <v>32062</v>
      </c>
      <c r="L32" s="274">
        <f t="shared" si="61"/>
        <v>35123</v>
      </c>
      <c r="M32" s="274">
        <f t="shared" si="61"/>
        <v>29996</v>
      </c>
      <c r="N32" s="274">
        <f t="shared" si="61"/>
        <v>39250</v>
      </c>
      <c r="O32" s="274">
        <f t="shared" ref="O32:P32" si="62">O101+O170</f>
        <v>42005.240938280302</v>
      </c>
      <c r="P32" s="274">
        <f t="shared" si="62"/>
        <v>49309.159242956186</v>
      </c>
      <c r="Q32" s="274">
        <f t="shared" ref="Q32" si="63">Q101+Q170</f>
        <v>50758.238993192601</v>
      </c>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74"/>
      <c r="AP32" s="274"/>
      <c r="AQ32" s="1114"/>
    </row>
    <row r="33" spans="1:81" ht="13">
      <c r="A33" s="281" t="str">
        <f>IF('1'!$A$1=1,B33,C33)</f>
        <v xml:space="preserve">                  Азія</v>
      </c>
      <c r="B33" s="787" t="s">
        <v>56</v>
      </c>
      <c r="C33" s="629" t="s">
        <v>181</v>
      </c>
      <c r="D33" s="273">
        <f t="shared" ref="D33:N33" si="64">D102+D171</f>
        <v>14499.801838000001</v>
      </c>
      <c r="E33" s="287">
        <f t="shared" si="64"/>
        <v>18110</v>
      </c>
      <c r="F33" s="287">
        <f t="shared" si="64"/>
        <v>16572.827051</v>
      </c>
      <c r="G33" s="274">
        <f t="shared" si="64"/>
        <v>11417</v>
      </c>
      <c r="H33" s="274">
        <f t="shared" si="64"/>
        <v>7953</v>
      </c>
      <c r="I33" s="274">
        <f t="shared" si="64"/>
        <v>9951.7389999999996</v>
      </c>
      <c r="J33" s="274">
        <f t="shared" si="64"/>
        <v>11771.036</v>
      </c>
      <c r="K33" s="274">
        <f t="shared" si="64"/>
        <v>14652.181</v>
      </c>
      <c r="L33" s="274">
        <f t="shared" si="64"/>
        <v>17602</v>
      </c>
      <c r="M33" s="274">
        <f t="shared" si="64"/>
        <v>16021</v>
      </c>
      <c r="N33" s="274">
        <f t="shared" si="64"/>
        <v>21242</v>
      </c>
      <c r="O33" s="274">
        <f t="shared" ref="O33:P33" si="65">O102+O171</f>
        <v>17251.297645049843</v>
      </c>
      <c r="P33" s="274">
        <f t="shared" si="65"/>
        <v>22282.285686599775</v>
      </c>
      <c r="Q33" s="274">
        <f t="shared" ref="Q33" si="66">Q102+Q171</f>
        <v>25665.810719158097</v>
      </c>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274"/>
      <c r="AP33" s="274"/>
      <c r="AQ33" s="1114"/>
    </row>
    <row r="34" spans="1:81" ht="13">
      <c r="A34" s="281" t="str">
        <f>IF('1'!$A$1=1,B34,C34)</f>
        <v xml:space="preserve">                  Америка</v>
      </c>
      <c r="B34" s="787" t="s">
        <v>27</v>
      </c>
      <c r="C34" s="629" t="s">
        <v>182</v>
      </c>
      <c r="D34" s="273">
        <f t="shared" ref="D34:N34" si="67">D103+D172</f>
        <v>4433.4940860000006</v>
      </c>
      <c r="E34" s="287">
        <f t="shared" si="67"/>
        <v>4930.906312000001</v>
      </c>
      <c r="F34" s="287">
        <f t="shared" si="67"/>
        <v>4787.7014950000003</v>
      </c>
      <c r="G34" s="274">
        <f t="shared" si="67"/>
        <v>3508</v>
      </c>
      <c r="H34" s="274">
        <f t="shared" si="67"/>
        <v>2784</v>
      </c>
      <c r="I34" s="274">
        <f t="shared" si="67"/>
        <v>3211.2370000000001</v>
      </c>
      <c r="J34" s="274">
        <f t="shared" si="67"/>
        <v>4186.7559999999994</v>
      </c>
      <c r="K34" s="274">
        <f t="shared" si="67"/>
        <v>4515.9079999999994</v>
      </c>
      <c r="L34" s="274">
        <f t="shared" si="67"/>
        <v>4872</v>
      </c>
      <c r="M34" s="274">
        <f t="shared" si="67"/>
        <v>4902</v>
      </c>
      <c r="N34" s="274">
        <f t="shared" si="67"/>
        <v>5642</v>
      </c>
      <c r="O34" s="274">
        <f t="shared" ref="O34:P34" si="68">O103+O172</f>
        <v>12670.855203210667</v>
      </c>
      <c r="P34" s="274">
        <f t="shared" si="68"/>
        <v>9848.6731214408137</v>
      </c>
      <c r="Q34" s="274">
        <f t="shared" ref="Q34" si="69">Q103+Q172</f>
        <v>8967.4008496931383</v>
      </c>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1114"/>
    </row>
    <row r="35" spans="1:81" ht="13">
      <c r="A35" s="282" t="str">
        <f>IF('1'!$A$1=1,B35,C35)</f>
        <v xml:space="preserve">                    у т.ч. США</v>
      </c>
      <c r="B35" s="789" t="s">
        <v>57</v>
      </c>
      <c r="C35" s="636" t="s">
        <v>183</v>
      </c>
      <c r="D35" s="273">
        <f t="shared" ref="D35:N35" si="70">D104+D173</f>
        <v>3027.0323250000001</v>
      </c>
      <c r="E35" s="287">
        <f t="shared" si="70"/>
        <v>3312.7559000000001</v>
      </c>
      <c r="F35" s="287">
        <f t="shared" si="70"/>
        <v>3153.8280519999998</v>
      </c>
      <c r="G35" s="274">
        <f t="shared" si="70"/>
        <v>2351.7017019999998</v>
      </c>
      <c r="H35" s="791">
        <f t="shared" si="70"/>
        <v>2074</v>
      </c>
      <c r="I35" s="791">
        <f t="shared" si="70"/>
        <v>2366.2719999999999</v>
      </c>
      <c r="J35" s="791">
        <f t="shared" si="70"/>
        <v>3147.7580000000003</v>
      </c>
      <c r="K35" s="791">
        <f t="shared" si="70"/>
        <v>3452.0540000000001</v>
      </c>
      <c r="L35" s="791">
        <f t="shared" si="70"/>
        <v>3796</v>
      </c>
      <c r="M35" s="791">
        <f t="shared" si="70"/>
        <v>3826.6</v>
      </c>
      <c r="N35" s="791">
        <f t="shared" si="70"/>
        <v>4210.1980000000003</v>
      </c>
      <c r="O35" s="791">
        <f t="shared" ref="O35:P35" si="71">O104+O173</f>
        <v>11445.534308268147</v>
      </c>
      <c r="P35" s="791">
        <f t="shared" si="71"/>
        <v>8736.4747787156812</v>
      </c>
      <c r="Q35" s="791">
        <f t="shared" ref="Q35" si="72">Q104+Q173</f>
        <v>7718.9274939633442</v>
      </c>
      <c r="R35" s="791"/>
      <c r="S35" s="791"/>
      <c r="T35" s="791"/>
      <c r="U35" s="791"/>
      <c r="V35" s="791"/>
      <c r="W35" s="791"/>
      <c r="X35" s="791"/>
      <c r="Y35" s="791"/>
      <c r="Z35" s="791"/>
      <c r="AA35" s="791"/>
      <c r="AB35" s="791"/>
      <c r="AC35" s="791"/>
      <c r="AD35" s="791"/>
      <c r="AE35" s="791"/>
      <c r="AF35" s="791"/>
      <c r="AG35" s="791"/>
      <c r="AH35" s="791"/>
      <c r="AI35" s="791"/>
      <c r="AJ35" s="791"/>
      <c r="AK35" s="791"/>
      <c r="AL35" s="791"/>
      <c r="AM35" s="791"/>
      <c r="AN35" s="791"/>
      <c r="AO35" s="791"/>
      <c r="AP35" s="791"/>
      <c r="AQ35" s="1115"/>
    </row>
    <row r="36" spans="1:81" ht="13">
      <c r="A36" s="281" t="str">
        <f>IF('1'!$A$1=1,B36,C36)</f>
        <v xml:space="preserve">                  Африка</v>
      </c>
      <c r="B36" s="787" t="s">
        <v>28</v>
      </c>
      <c r="C36" s="629" t="s">
        <v>184</v>
      </c>
      <c r="D36" s="273">
        <f t="shared" ref="D36:N36" si="73">D105+D174</f>
        <v>1071.3014990000001</v>
      </c>
      <c r="E36" s="287">
        <f t="shared" si="73"/>
        <v>919.10364000000004</v>
      </c>
      <c r="F36" s="287">
        <f t="shared" si="73"/>
        <v>849.38375600000006</v>
      </c>
      <c r="G36" s="274">
        <f t="shared" si="73"/>
        <v>803.21024200000011</v>
      </c>
      <c r="H36" s="274">
        <f t="shared" si="73"/>
        <v>671</v>
      </c>
      <c r="I36" s="274">
        <f t="shared" si="73"/>
        <v>659.46399999999994</v>
      </c>
      <c r="J36" s="274">
        <f t="shared" si="73"/>
        <v>804.98399999999992</v>
      </c>
      <c r="K36" s="274">
        <f t="shared" si="73"/>
        <v>879.976</v>
      </c>
      <c r="L36" s="274">
        <f t="shared" si="73"/>
        <v>1102</v>
      </c>
      <c r="M36" s="274">
        <f t="shared" si="73"/>
        <v>837</v>
      </c>
      <c r="N36" s="274">
        <f t="shared" si="73"/>
        <v>1393</v>
      </c>
      <c r="O36" s="274">
        <f t="shared" ref="O36:P36" si="74">O105+O174</f>
        <v>532.18988729215539</v>
      </c>
      <c r="P36" s="274">
        <f t="shared" si="74"/>
        <v>730.64764373819037</v>
      </c>
      <c r="Q36" s="274">
        <f t="shared" ref="Q36" si="75">Q105+Q174</f>
        <v>1056.4443601433459</v>
      </c>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1114"/>
    </row>
    <row r="37" spans="1:81" ht="13">
      <c r="A37" s="281" t="str">
        <f>IF('1'!$A$1=1,B37,C37)</f>
        <v xml:space="preserve">                  Австралія і Океанія</v>
      </c>
      <c r="B37" s="787" t="s">
        <v>283</v>
      </c>
      <c r="C37" s="629" t="s">
        <v>284</v>
      </c>
      <c r="D37" s="273">
        <f t="shared" ref="D37:N37" si="76">D106+D175</f>
        <v>188</v>
      </c>
      <c r="E37" s="287">
        <f t="shared" si="76"/>
        <v>180.30055899999999</v>
      </c>
      <c r="F37" s="287">
        <f t="shared" si="76"/>
        <v>100.837159</v>
      </c>
      <c r="G37" s="274">
        <f t="shared" si="76"/>
        <v>185.77647199999998</v>
      </c>
      <c r="H37" s="274">
        <f t="shared" si="76"/>
        <v>167</v>
      </c>
      <c r="I37" s="274">
        <f t="shared" si="76"/>
        <v>119.91700000000002</v>
      </c>
      <c r="J37" s="274">
        <f t="shared" si="76"/>
        <v>143.18400000000003</v>
      </c>
      <c r="K37" s="274">
        <f t="shared" si="76"/>
        <v>67.539000000000001</v>
      </c>
      <c r="L37" s="274">
        <f t="shared" si="76"/>
        <v>117</v>
      </c>
      <c r="M37" s="274">
        <f t="shared" si="76"/>
        <v>45.259133480000003</v>
      </c>
      <c r="N37" s="274">
        <f t="shared" si="76"/>
        <v>134</v>
      </c>
      <c r="O37" s="274">
        <f t="shared" ref="O37:P37" si="77">O106+O175</f>
        <v>227</v>
      </c>
      <c r="P37" s="274">
        <f t="shared" si="77"/>
        <v>102</v>
      </c>
      <c r="Q37" s="274">
        <f t="shared" ref="Q37" si="78">Q106+Q175</f>
        <v>147</v>
      </c>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1114"/>
    </row>
    <row r="38" spans="1:81" ht="13">
      <c r="A38" s="282" t="str">
        <f>IF('1'!$A$1=1,B38,C38)</f>
        <v xml:space="preserve"> Довідково: </v>
      </c>
      <c r="B38" s="802" t="s">
        <v>338</v>
      </c>
      <c r="C38" s="629" t="s">
        <v>339</v>
      </c>
      <c r="D38" s="273"/>
      <c r="E38" s="287"/>
      <c r="F38" s="287"/>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1114"/>
    </row>
    <row r="39" spans="1:81" s="792" customFormat="1" ht="13">
      <c r="A39" s="308" t="str">
        <f>IF('1'!$A$1=1,B39,C39)</f>
        <v xml:space="preserve">  країни ЄС</v>
      </c>
      <c r="B39" s="788" t="s">
        <v>340</v>
      </c>
      <c r="C39" s="636" t="s">
        <v>342</v>
      </c>
      <c r="D39" s="790">
        <f t="shared" ref="D39:N39" si="79">D108+D177</f>
        <v>29887.225462999999</v>
      </c>
      <c r="E39" s="799">
        <f t="shared" si="79"/>
        <v>30868</v>
      </c>
      <c r="F39" s="799">
        <f t="shared" si="79"/>
        <v>32647</v>
      </c>
      <c r="G39" s="791">
        <f t="shared" si="79"/>
        <v>25059</v>
      </c>
      <c r="H39" s="791">
        <f t="shared" si="79"/>
        <v>18070.552201999999</v>
      </c>
      <c r="I39" s="791">
        <f t="shared" si="79"/>
        <v>20704.571959000001</v>
      </c>
      <c r="J39" s="791">
        <f t="shared" si="79"/>
        <v>25089.773260999998</v>
      </c>
      <c r="K39" s="791">
        <f t="shared" si="79"/>
        <v>28509.691188000001</v>
      </c>
      <c r="L39" s="791">
        <f t="shared" si="79"/>
        <v>31324</v>
      </c>
      <c r="M39" s="791">
        <f t="shared" si="79"/>
        <v>27300</v>
      </c>
      <c r="N39" s="791">
        <f t="shared" si="79"/>
        <v>34074</v>
      </c>
      <c r="O39" s="791">
        <f t="shared" ref="O39:P39" si="80">O108+O177</f>
        <v>39096.118257738912</v>
      </c>
      <c r="P39" s="791">
        <f t="shared" si="80"/>
        <v>43938.524812963136</v>
      </c>
      <c r="Q39" s="791">
        <f t="shared" ref="Q39" si="81">Q108+Q177</f>
        <v>47367.118053759536</v>
      </c>
      <c r="R39" s="791"/>
      <c r="S39" s="791"/>
      <c r="T39" s="791"/>
      <c r="U39" s="791"/>
      <c r="V39" s="791"/>
      <c r="W39" s="791"/>
      <c r="X39" s="791"/>
      <c r="Y39" s="791"/>
      <c r="Z39" s="791"/>
      <c r="AA39" s="791"/>
      <c r="AB39" s="791"/>
      <c r="AC39" s="791"/>
      <c r="AD39" s="791"/>
      <c r="AE39" s="791"/>
      <c r="AF39" s="791"/>
      <c r="AG39" s="791"/>
      <c r="AH39" s="791"/>
      <c r="AI39" s="791"/>
      <c r="AJ39" s="791"/>
      <c r="AK39" s="791"/>
      <c r="AL39" s="791"/>
      <c r="AM39" s="791"/>
      <c r="AN39" s="791"/>
      <c r="AO39" s="791"/>
      <c r="AP39" s="791"/>
      <c r="AQ39" s="1115"/>
      <c r="AR39" s="793"/>
      <c r="AS39" s="793"/>
      <c r="AT39" s="793"/>
      <c r="AU39" s="793"/>
      <c r="AV39" s="793"/>
      <c r="AW39" s="793"/>
      <c r="AX39" s="793"/>
      <c r="AY39" s="793"/>
      <c r="AZ39" s="793"/>
      <c r="BA39" s="793"/>
      <c r="BB39" s="793"/>
      <c r="BC39" s="793"/>
      <c r="BD39" s="793"/>
      <c r="BE39" s="793"/>
      <c r="BF39" s="793"/>
      <c r="BG39" s="793"/>
      <c r="BH39" s="793"/>
      <c r="BI39" s="793"/>
      <c r="BJ39" s="793"/>
      <c r="BK39" s="793"/>
      <c r="BL39" s="793"/>
      <c r="BM39" s="793"/>
      <c r="BN39" s="793"/>
      <c r="BO39" s="793"/>
      <c r="BP39" s="793"/>
      <c r="BQ39" s="793"/>
      <c r="BR39" s="793"/>
      <c r="BS39" s="793"/>
      <c r="BT39" s="793"/>
      <c r="BU39" s="793"/>
      <c r="BV39" s="793"/>
      <c r="BW39" s="793"/>
      <c r="BX39" s="793"/>
      <c r="BY39" s="793"/>
      <c r="BZ39" s="793"/>
      <c r="CA39" s="793"/>
      <c r="CB39" s="793"/>
      <c r="CC39" s="793"/>
    </row>
    <row r="40" spans="1:81" s="792" customFormat="1" ht="13">
      <c r="A40" s="283" t="str">
        <f>IF('1'!$A$1=1,B40,C40)</f>
        <v xml:space="preserve">     країни СНД </v>
      </c>
      <c r="B40" s="797" t="s">
        <v>341</v>
      </c>
      <c r="C40" s="801" t="s">
        <v>343</v>
      </c>
      <c r="D40" s="790">
        <f t="shared" ref="D40:N40" si="82">D109+D178</f>
        <v>39163</v>
      </c>
      <c r="E40" s="799">
        <f t="shared" si="82"/>
        <v>39655</v>
      </c>
      <c r="F40" s="799">
        <f t="shared" si="82"/>
        <v>34742</v>
      </c>
      <c r="G40" s="791">
        <f t="shared" si="82"/>
        <v>22477</v>
      </c>
      <c r="H40" s="791">
        <f t="shared" si="82"/>
        <v>13809</v>
      </c>
      <c r="I40" s="791">
        <f t="shared" si="82"/>
        <v>11677</v>
      </c>
      <c r="J40" s="791">
        <f t="shared" si="82"/>
        <v>14228</v>
      </c>
      <c r="K40" s="791">
        <f t="shared" si="82"/>
        <v>15774</v>
      </c>
      <c r="L40" s="791">
        <f t="shared" si="82"/>
        <v>14323</v>
      </c>
      <c r="M40" s="791">
        <f t="shared" si="82"/>
        <v>9488</v>
      </c>
      <c r="N40" s="791">
        <f t="shared" si="82"/>
        <v>14303</v>
      </c>
      <c r="O40" s="791">
        <f t="shared" ref="O40:P40" si="83">O109+O178</f>
        <v>4648</v>
      </c>
      <c r="P40" s="791">
        <f t="shared" si="83"/>
        <v>1213</v>
      </c>
      <c r="Q40" s="791">
        <f t="shared" ref="Q40" si="84">Q109+Q178</f>
        <v>833</v>
      </c>
      <c r="R40" s="791"/>
      <c r="S40" s="791"/>
      <c r="T40" s="791"/>
      <c r="U40" s="791"/>
      <c r="V40" s="791"/>
      <c r="W40" s="791"/>
      <c r="X40" s="791"/>
      <c r="Y40" s="791"/>
      <c r="Z40" s="791"/>
      <c r="AA40" s="791"/>
      <c r="AB40" s="791"/>
      <c r="AC40" s="791"/>
      <c r="AD40" s="791"/>
      <c r="AE40" s="791"/>
      <c r="AF40" s="791"/>
      <c r="AG40" s="791"/>
      <c r="AH40" s="791"/>
      <c r="AI40" s="791"/>
      <c r="AJ40" s="791"/>
      <c r="AK40" s="791"/>
      <c r="AL40" s="791"/>
      <c r="AM40" s="791"/>
      <c r="AN40" s="791"/>
      <c r="AO40" s="791"/>
      <c r="AP40" s="791"/>
      <c r="AQ40" s="1115"/>
      <c r="AR40" s="793"/>
      <c r="AS40" s="793"/>
      <c r="AT40" s="793"/>
      <c r="AU40" s="793"/>
      <c r="AV40" s="793"/>
      <c r="AW40" s="793"/>
      <c r="AX40" s="793"/>
      <c r="AY40" s="793"/>
      <c r="AZ40" s="793"/>
      <c r="BA40" s="793"/>
      <c r="BB40" s="793"/>
      <c r="BC40" s="793"/>
      <c r="BD40" s="793"/>
      <c r="BE40" s="793"/>
      <c r="BF40" s="793"/>
      <c r="BG40" s="793"/>
      <c r="BH40" s="793"/>
      <c r="BI40" s="793"/>
      <c r="BJ40" s="793"/>
      <c r="BK40" s="793"/>
      <c r="BL40" s="793"/>
      <c r="BM40" s="793"/>
      <c r="BN40" s="793"/>
      <c r="BO40" s="793"/>
      <c r="BP40" s="793"/>
      <c r="BQ40" s="793"/>
      <c r="BR40" s="793"/>
      <c r="BS40" s="793"/>
      <c r="BT40" s="793"/>
      <c r="BU40" s="793"/>
      <c r="BV40" s="793"/>
      <c r="BW40" s="793"/>
      <c r="BX40" s="793"/>
      <c r="BY40" s="793"/>
      <c r="BZ40" s="793"/>
      <c r="CA40" s="793"/>
      <c r="CB40" s="793"/>
      <c r="CC40" s="793"/>
    </row>
    <row r="41" spans="1:81" ht="13">
      <c r="A41" s="275" t="str">
        <f>IF('1'!$A$1=1,B41,C41)</f>
        <v>Структура, %</v>
      </c>
      <c r="B41" s="632" t="s">
        <v>15</v>
      </c>
      <c r="C41" s="683" t="s">
        <v>141</v>
      </c>
      <c r="D41" s="776"/>
      <c r="E41" s="277"/>
      <c r="F41" s="277"/>
      <c r="G41" s="277"/>
      <c r="H41" s="277"/>
      <c r="I41" s="277"/>
      <c r="J41" s="277"/>
      <c r="K41" s="277"/>
      <c r="L41" s="277"/>
      <c r="M41" s="277"/>
      <c r="N41" s="277"/>
      <c r="O41" s="277"/>
      <c r="P41" s="277"/>
      <c r="Q41" s="277"/>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1116"/>
    </row>
    <row r="42" spans="1:81" ht="13">
      <c r="A42" s="278" t="str">
        <f>IF('1'!$A$1=1,B42,C42)</f>
        <v>Усього</v>
      </c>
      <c r="B42" s="634" t="s">
        <v>58</v>
      </c>
      <c r="C42" s="681" t="s">
        <v>142</v>
      </c>
      <c r="D42" s="288">
        <v>100</v>
      </c>
      <c r="E42" s="289">
        <v>100</v>
      </c>
      <c r="F42" s="289">
        <v>100</v>
      </c>
      <c r="G42" s="289">
        <v>100</v>
      </c>
      <c r="H42" s="289">
        <v>100</v>
      </c>
      <c r="I42" s="289">
        <v>100</v>
      </c>
      <c r="J42" s="289">
        <v>100</v>
      </c>
      <c r="K42" s="289">
        <v>100</v>
      </c>
      <c r="L42" s="289">
        <v>100</v>
      </c>
      <c r="M42" s="289">
        <v>100</v>
      </c>
      <c r="N42" s="289">
        <v>100</v>
      </c>
      <c r="O42" s="289">
        <v>100</v>
      </c>
      <c r="P42" s="289">
        <v>100</v>
      </c>
      <c r="Q42" s="289">
        <v>100</v>
      </c>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1119"/>
    </row>
    <row r="43" spans="1:81" ht="13" hidden="1">
      <c r="A43" s="281" t="str">
        <f>IF('1'!$A$1=1,B43,C43)</f>
        <v xml:space="preserve">    Інші  регіони світу</v>
      </c>
      <c r="B43" s="631" t="s">
        <v>24</v>
      </c>
      <c r="C43" s="653" t="s">
        <v>179</v>
      </c>
      <c r="D43" s="288">
        <f t="shared" ref="D43:N43" si="85">D31/D$30*100</f>
        <v>58.247065471177116</v>
      </c>
      <c r="E43" s="289">
        <f t="shared" si="85"/>
        <v>60.683904741131443</v>
      </c>
      <c r="F43" s="289">
        <f t="shared" si="85"/>
        <v>64.31337503723563</v>
      </c>
      <c r="G43" s="289">
        <f t="shared" si="85"/>
        <v>67.909254447331605</v>
      </c>
      <c r="H43" s="289">
        <f t="shared" si="85"/>
        <v>72.505176807900611</v>
      </c>
      <c r="I43" s="289">
        <f t="shared" si="85"/>
        <v>77.741560397247483</v>
      </c>
      <c r="J43" s="289">
        <f t="shared" si="85"/>
        <v>77.303471158754462</v>
      </c>
      <c r="K43" s="289">
        <f t="shared" si="85"/>
        <v>77.642973566720997</v>
      </c>
      <c r="L43" s="289">
        <f t="shared" si="85"/>
        <v>81.170547017760668</v>
      </c>
      <c r="M43" s="289">
        <f t="shared" si="85"/>
        <v>83.03947694595935</v>
      </c>
      <c r="N43" s="289">
        <f t="shared" si="85"/>
        <v>0</v>
      </c>
      <c r="O43" s="259"/>
      <c r="P43" s="259"/>
      <c r="Q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1116"/>
    </row>
    <row r="44" spans="1:81" ht="13">
      <c r="A44" s="278" t="str">
        <f>IF('1'!$A$1=1,B44,C44)</f>
        <v xml:space="preserve">                  Європа</v>
      </c>
      <c r="B44" s="631" t="s">
        <v>25</v>
      </c>
      <c r="C44" s="653" t="s">
        <v>180</v>
      </c>
      <c r="D44" s="288">
        <f t="shared" ref="D44:N44" si="86">D32/D$30*100</f>
        <v>32.450931266458419</v>
      </c>
      <c r="E44" s="289">
        <f t="shared" si="86"/>
        <v>31.265491463583906</v>
      </c>
      <c r="F44" s="289">
        <f t="shared" si="86"/>
        <v>34.045948374472282</v>
      </c>
      <c r="G44" s="289">
        <f t="shared" si="86"/>
        <v>37.538917301047938</v>
      </c>
      <c r="H44" s="289">
        <f t="shared" si="86"/>
        <v>42.218859509397902</v>
      </c>
      <c r="I44" s="289">
        <f t="shared" si="86"/>
        <v>44.496117115571565</v>
      </c>
      <c r="J44" s="289">
        <f t="shared" si="86"/>
        <v>45.759813680449206</v>
      </c>
      <c r="K44" s="289">
        <f t="shared" si="86"/>
        <v>45.442562539862521</v>
      </c>
      <c r="L44" s="289">
        <f t="shared" si="86"/>
        <v>46.173767862542228</v>
      </c>
      <c r="M44" s="289">
        <f t="shared" si="86"/>
        <v>46.473723351512149</v>
      </c>
      <c r="N44" s="289">
        <f t="shared" si="86"/>
        <v>45.50302580630202</v>
      </c>
      <c r="O44" s="289">
        <f t="shared" ref="O44:P44" si="87">O32/O$30*100</f>
        <v>49.899312114849494</v>
      </c>
      <c r="P44" s="289">
        <f t="shared" si="87"/>
        <v>55.234742408544882</v>
      </c>
      <c r="Q44" s="289">
        <f t="shared" ref="Q44" si="88">Q32/Q$30*100</f>
        <v>53.197336889579837</v>
      </c>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1119"/>
    </row>
    <row r="45" spans="1:81" ht="13">
      <c r="A45" s="278" t="str">
        <f>IF('1'!$A$1=1,B45,C45)</f>
        <v xml:space="preserve">                  Азія</v>
      </c>
      <c r="B45" s="631" t="s">
        <v>56</v>
      </c>
      <c r="C45" s="653" t="s">
        <v>181</v>
      </c>
      <c r="D45" s="288">
        <f t="shared" ref="D45:N45" si="89">D33/D$30*100</f>
        <v>15.458705329594766</v>
      </c>
      <c r="E45" s="289">
        <f t="shared" si="89"/>
        <v>17.955225952291247</v>
      </c>
      <c r="F45" s="289">
        <f t="shared" si="89"/>
        <v>17.023437440037799</v>
      </c>
      <c r="G45" s="289">
        <f t="shared" si="89"/>
        <v>16.300219868079154</v>
      </c>
      <c r="H45" s="289">
        <f t="shared" si="89"/>
        <v>15.83505893596687</v>
      </c>
      <c r="I45" s="289">
        <f t="shared" si="89"/>
        <v>18.969785173748114</v>
      </c>
      <c r="J45" s="289">
        <f t="shared" si="89"/>
        <v>18.777175855028077</v>
      </c>
      <c r="K45" s="289">
        <f t="shared" si="89"/>
        <v>20.767034228615973</v>
      </c>
      <c r="L45" s="289">
        <f t="shared" si="89"/>
        <v>23.140126467456319</v>
      </c>
      <c r="M45" s="289">
        <f t="shared" si="89"/>
        <v>24.821826970748635</v>
      </c>
      <c r="N45" s="289">
        <f t="shared" si="89"/>
        <v>24.626121635094716</v>
      </c>
      <c r="O45" s="289">
        <f t="shared" ref="O45:P45" si="90">O33/O$30*100</f>
        <v>20.493344790983421</v>
      </c>
      <c r="P45" s="289">
        <f t="shared" si="90"/>
        <v>24.959993824043121</v>
      </c>
      <c r="Q45" s="289">
        <f t="shared" ref="Q45" si="91">Q33/Q$30*100</f>
        <v>26.89913610979206</v>
      </c>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1119"/>
    </row>
    <row r="46" spans="1:81" ht="13">
      <c r="A46" s="278" t="str">
        <f>IF('1'!$A$1=1,B46,C46)</f>
        <v xml:space="preserve">                  Америка</v>
      </c>
      <c r="B46" s="631" t="s">
        <v>27</v>
      </c>
      <c r="C46" s="653" t="s">
        <v>182</v>
      </c>
      <c r="D46" s="288">
        <f t="shared" ref="D46:N46" si="92">D34/D$30*100</f>
        <v>4.7266907107903249</v>
      </c>
      <c r="E46" s="289">
        <f t="shared" si="92"/>
        <v>4.8887651563522452</v>
      </c>
      <c r="F46" s="289">
        <f t="shared" si="92"/>
        <v>4.9178777182007751</v>
      </c>
      <c r="G46" s="289">
        <f t="shared" si="92"/>
        <v>5.0084235173181808</v>
      </c>
      <c r="H46" s="289">
        <f t="shared" si="92"/>
        <v>5.5431666135712012</v>
      </c>
      <c r="I46" s="289">
        <f t="shared" si="92"/>
        <v>6.1211890737881474</v>
      </c>
      <c r="J46" s="289">
        <f t="shared" si="92"/>
        <v>6.6787200102092896</v>
      </c>
      <c r="K46" s="289">
        <f t="shared" si="92"/>
        <v>6.4005499255899645</v>
      </c>
      <c r="L46" s="289">
        <f t="shared" si="92"/>
        <v>6.404879908501715</v>
      </c>
      <c r="M46" s="289">
        <f t="shared" si="92"/>
        <v>7.5948190381755083</v>
      </c>
      <c r="N46" s="289">
        <f t="shared" si="92"/>
        <v>6.5408425885135291</v>
      </c>
      <c r="O46" s="289">
        <f t="shared" ref="O46:P46" si="93">O34/O$30*100</f>
        <v>15.052096938953039</v>
      </c>
      <c r="P46" s="289">
        <f t="shared" si="93"/>
        <v>11.032208443230591</v>
      </c>
      <c r="Q46" s="289">
        <f t="shared" ref="Q46" si="94">Q34/Q$30*100</f>
        <v>9.3983135248054701</v>
      </c>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1119"/>
    </row>
    <row r="47" spans="1:81" ht="13">
      <c r="A47" s="282" t="str">
        <f>IF('1'!$A$1=1,B47,C47)</f>
        <v xml:space="preserve">                    у т.ч. США</v>
      </c>
      <c r="B47" s="635" t="s">
        <v>57</v>
      </c>
      <c r="C47" s="654" t="s">
        <v>183</v>
      </c>
      <c r="D47" s="288">
        <f t="shared" ref="D47:N47" si="95">D35/D$30*100</f>
        <v>3.2272165687601952</v>
      </c>
      <c r="E47" s="289">
        <f t="shared" si="95"/>
        <v>3.2844439927822178</v>
      </c>
      <c r="F47" s="289">
        <f t="shared" si="95"/>
        <v>3.2395797273838505</v>
      </c>
      <c r="G47" s="289">
        <f t="shared" si="95"/>
        <v>3.3575593244053561</v>
      </c>
      <c r="H47" s="289">
        <f t="shared" si="95"/>
        <v>4.1294998407136037</v>
      </c>
      <c r="I47" s="289">
        <f t="shared" si="95"/>
        <v>4.5105354453784718</v>
      </c>
      <c r="J47" s="289">
        <f t="shared" si="95"/>
        <v>5.0213087034201127</v>
      </c>
      <c r="K47" s="289">
        <f t="shared" si="95"/>
        <v>4.8927134859329602</v>
      </c>
      <c r="L47" s="289">
        <f t="shared" si="95"/>
        <v>4.9903374656552781</v>
      </c>
      <c r="M47" s="289">
        <f t="shared" si="95"/>
        <v>5.9286688150718883</v>
      </c>
      <c r="N47" s="289">
        <f t="shared" si="95"/>
        <v>4.8809362609844884</v>
      </c>
      <c r="O47" s="289">
        <f t="shared" ref="O47:P47" si="96">O35/O$30*100</f>
        <v>13.596500722580359</v>
      </c>
      <c r="P47" s="289">
        <f t="shared" si="96"/>
        <v>9.7863549362797766</v>
      </c>
      <c r="Q47" s="289">
        <f t="shared" ref="Q47" si="97">Q35/Q$30*100</f>
        <v>8.089846977900061</v>
      </c>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1119"/>
    </row>
    <row r="48" spans="1:81" ht="13">
      <c r="A48" s="278" t="str">
        <f>IF('1'!$A$1=1,B48,C48)</f>
        <v xml:space="preserve">                  Африка</v>
      </c>
      <c r="B48" s="635" t="s">
        <v>28</v>
      </c>
      <c r="C48" s="653" t="s">
        <v>184</v>
      </c>
      <c r="D48" s="288">
        <f t="shared" ref="D48:N48" si="98">D36/D$30*100</f>
        <v>1.1421490015672144</v>
      </c>
      <c r="E48" s="289">
        <f t="shared" si="98"/>
        <v>0.91124867640935137</v>
      </c>
      <c r="F48" s="289">
        <f t="shared" si="98"/>
        <v>0.87247825542099366</v>
      </c>
      <c r="G48" s="289">
        <f t="shared" si="98"/>
        <v>1.1467551497672825</v>
      </c>
      <c r="H48" s="289">
        <f t="shared" si="98"/>
        <v>1.3360146543485185</v>
      </c>
      <c r="I48" s="289">
        <f t="shared" si="98"/>
        <v>1.2570557175806789</v>
      </c>
      <c r="J48" s="289">
        <f t="shared" si="98"/>
        <v>1.2841117917304747</v>
      </c>
      <c r="K48" s="289">
        <f t="shared" si="98"/>
        <v>1.2472198993692865</v>
      </c>
      <c r="L48" s="289">
        <f t="shared" si="98"/>
        <v>1.4487228364468168</v>
      </c>
      <c r="M48" s="289">
        <f t="shared" si="98"/>
        <v>1.2967897868120972</v>
      </c>
      <c r="N48" s="289">
        <f t="shared" si="98"/>
        <v>1.6149226738389484</v>
      </c>
      <c r="O48" s="289">
        <f t="shared" ref="O48:P48" si="99">O36/O$30*100</f>
        <v>0.63220466535062414</v>
      </c>
      <c r="P48" s="289">
        <f t="shared" si="99"/>
        <v>0.81845107507190429</v>
      </c>
      <c r="Q48" s="289">
        <f t="shared" ref="Q48" si="100">Q36/Q$30*100</f>
        <v>1.1072099356949598</v>
      </c>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1119"/>
    </row>
    <row r="49" spans="1:81" ht="13">
      <c r="A49" s="281" t="str">
        <f>IF('1'!$A$1=1,B49,C49)</f>
        <v xml:space="preserve">                  Австралія і Океанія</v>
      </c>
      <c r="B49" s="631" t="s">
        <v>283</v>
      </c>
      <c r="C49" s="653" t="s">
        <v>284</v>
      </c>
      <c r="D49" s="288">
        <f t="shared" ref="D49:N49" si="101">D37/D$30*100</f>
        <v>0.20043284966470143</v>
      </c>
      <c r="E49" s="289">
        <f t="shared" si="101"/>
        <v>0.17875965081001763</v>
      </c>
      <c r="F49" s="289">
        <f t="shared" si="101"/>
        <v>0.10357889227861493</v>
      </c>
      <c r="G49" s="289">
        <f t="shared" si="101"/>
        <v>0.26523581850889466</v>
      </c>
      <c r="H49" s="289">
        <f t="shared" si="101"/>
        <v>0.33251035361580117</v>
      </c>
      <c r="I49" s="289">
        <f t="shared" si="101"/>
        <v>0.2285831379500963</v>
      </c>
      <c r="J49" s="289">
        <f t="shared" si="101"/>
        <v>0.22840735068912713</v>
      </c>
      <c r="K49" s="289">
        <f t="shared" si="101"/>
        <v>9.5725320671816314E-2</v>
      </c>
      <c r="L49" s="289">
        <f t="shared" si="101"/>
        <v>0.15381177120170375</v>
      </c>
      <c r="M49" s="289">
        <f t="shared" si="101"/>
        <v>7.012136446455132E-2</v>
      </c>
      <c r="N49" s="289">
        <f t="shared" si="101"/>
        <v>0.15534790975909482</v>
      </c>
      <c r="O49" s="289">
        <f t="shared" ref="O49:P49" si="102">O37/O$30*100</f>
        <v>0.2696602518412925</v>
      </c>
      <c r="P49" s="289">
        <f t="shared" si="102"/>
        <v>0.1142575499596738</v>
      </c>
      <c r="Q49" s="289">
        <f t="shared" ref="Q49" si="103">Q37/Q$30*100</f>
        <v>0.15406382644238326</v>
      </c>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1119"/>
    </row>
    <row r="50" spans="1:81" ht="13">
      <c r="A50" s="282" t="str">
        <f>IF('1'!$A$1=1,B50,C50)</f>
        <v xml:space="preserve"> Довідково: </v>
      </c>
      <c r="B50" s="802" t="s">
        <v>338</v>
      </c>
      <c r="C50" s="629" t="s">
        <v>339</v>
      </c>
      <c r="D50" s="288"/>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1119"/>
    </row>
    <row r="51" spans="1:81" ht="13">
      <c r="A51" s="308" t="str">
        <f>IF('1'!$A$1=1,B51,C51)</f>
        <v xml:space="preserve">  країни ЄС</v>
      </c>
      <c r="B51" s="788" t="s">
        <v>340</v>
      </c>
      <c r="C51" s="636" t="s">
        <v>342</v>
      </c>
      <c r="D51" s="288">
        <f t="shared" ref="D51:N51" si="104">D39/D$30*100</f>
        <v>31.863732809151678</v>
      </c>
      <c r="E51" s="289">
        <f t="shared" si="104"/>
        <v>30.604191866114093</v>
      </c>
      <c r="F51" s="289">
        <f t="shared" si="104"/>
        <v>33.534662516820227</v>
      </c>
      <c r="G51" s="289">
        <f t="shared" si="104"/>
        <v>35.777105165472143</v>
      </c>
      <c r="H51" s="289">
        <f t="shared" si="104"/>
        <v>35.979914387543808</v>
      </c>
      <c r="I51" s="289">
        <f t="shared" si="104"/>
        <v>39.466597966108161</v>
      </c>
      <c r="J51" s="289">
        <f t="shared" si="104"/>
        <v>40.023247289752426</v>
      </c>
      <c r="K51" s="289">
        <f t="shared" si="104"/>
        <v>40.407754500744105</v>
      </c>
      <c r="L51" s="289">
        <f t="shared" si="104"/>
        <v>41.179486505317684</v>
      </c>
      <c r="M51" s="289">
        <f t="shared" si="104"/>
        <v>42.296727813584532</v>
      </c>
      <c r="N51" s="289">
        <f t="shared" si="104"/>
        <v>39.502422963667136</v>
      </c>
      <c r="O51" s="289">
        <f t="shared" ref="O51:P51" si="105">O39/O$30*100</f>
        <v>46.44347619118426</v>
      </c>
      <c r="P51" s="289">
        <f t="shared" si="105"/>
        <v>49.218707784034336</v>
      </c>
      <c r="Q51" s="289">
        <f t="shared" ref="Q51" si="106">Q39/Q$30*100</f>
        <v>49.643261598029177</v>
      </c>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1119"/>
    </row>
    <row r="52" spans="1:81" ht="13">
      <c r="A52" s="283" t="str">
        <f>IF('1'!$A$1=1,B52,C52)</f>
        <v xml:space="preserve">     країни СНД </v>
      </c>
      <c r="B52" s="797" t="s">
        <v>341</v>
      </c>
      <c r="C52" s="801" t="s">
        <v>343</v>
      </c>
      <c r="D52" s="857">
        <f t="shared" ref="D52:N52" si="107">D40/D$30*100</f>
        <v>41.752934528822884</v>
      </c>
      <c r="E52" s="858">
        <f t="shared" si="107"/>
        <v>39.316095258868557</v>
      </c>
      <c r="F52" s="858">
        <f t="shared" si="107"/>
        <v>35.686624962764377</v>
      </c>
      <c r="G52" s="858">
        <f t="shared" si="107"/>
        <v>32.090745552668395</v>
      </c>
      <c r="H52" s="858">
        <f t="shared" si="107"/>
        <v>27.494823192099393</v>
      </c>
      <c r="I52" s="858">
        <f t="shared" si="107"/>
        <v>22.258439602752521</v>
      </c>
      <c r="J52" s="858">
        <f t="shared" si="107"/>
        <v>22.696528841245534</v>
      </c>
      <c r="K52" s="858">
        <f t="shared" si="107"/>
        <v>22.357026433279</v>
      </c>
      <c r="L52" s="858">
        <f t="shared" si="107"/>
        <v>18.829452982239342</v>
      </c>
      <c r="M52" s="858">
        <f t="shared" si="107"/>
        <v>14.700049578582053</v>
      </c>
      <c r="N52" s="858">
        <f t="shared" si="107"/>
        <v>16.581650397644275</v>
      </c>
      <c r="O52" s="858">
        <f t="shared" ref="O52:P52" si="108">O40/O$30*100</f>
        <v>5.5215015443098121</v>
      </c>
      <c r="P52" s="858">
        <f t="shared" si="108"/>
        <v>1.3587687068733758</v>
      </c>
      <c r="Q52" s="858">
        <f t="shared" ref="Q52" si="109">Q40/Q$30*100</f>
        <v>0.87302834984017197</v>
      </c>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1119"/>
    </row>
    <row r="53" spans="1:81" ht="13">
      <c r="A53" s="290" t="str">
        <f>IF('1'!$A$1=1,B53,C53)</f>
        <v>Зовнішньоторговельний оборот</v>
      </c>
      <c r="B53" s="650" t="s">
        <v>61</v>
      </c>
      <c r="C53" s="655" t="s">
        <v>186</v>
      </c>
      <c r="D53" s="269">
        <f t="shared" ref="D53:N53" si="110">D7+D30</f>
        <v>177449</v>
      </c>
      <c r="E53" s="284">
        <f t="shared" si="110"/>
        <v>187378</v>
      </c>
      <c r="F53" s="284">
        <f t="shared" si="110"/>
        <v>179072</v>
      </c>
      <c r="G53" s="284">
        <f t="shared" si="110"/>
        <v>135478</v>
      </c>
      <c r="H53" s="284">
        <f t="shared" si="110"/>
        <v>98086</v>
      </c>
      <c r="I53" s="284">
        <f t="shared" si="110"/>
        <v>98469</v>
      </c>
      <c r="J53" s="284">
        <f t="shared" si="110"/>
        <v>116632</v>
      </c>
      <c r="K53" s="284">
        <f t="shared" si="110"/>
        <v>129732</v>
      </c>
      <c r="L53" s="284">
        <f t="shared" si="110"/>
        <v>139623</v>
      </c>
      <c r="M53" s="284">
        <f t="shared" si="110"/>
        <v>125691</v>
      </c>
      <c r="N53" s="284">
        <f t="shared" si="110"/>
        <v>168270</v>
      </c>
      <c r="O53" s="284">
        <f t="shared" ref="O53:P53" si="111">O7+O30</f>
        <v>141973</v>
      </c>
      <c r="P53" s="284">
        <f t="shared" si="111"/>
        <v>140888</v>
      </c>
      <c r="Q53" s="284">
        <f t="shared" ref="Q53" si="112">Q7+Q30</f>
        <v>152054</v>
      </c>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1120"/>
    </row>
    <row r="54" spans="1:81" ht="13" hidden="1">
      <c r="A54" s="281" t="str">
        <f>IF('1'!$A$1=1,B54,C54)</f>
        <v xml:space="preserve">    Інші  регіони світу</v>
      </c>
      <c r="B54" s="651" t="s">
        <v>24</v>
      </c>
      <c r="C54" s="653" t="s">
        <v>179</v>
      </c>
      <c r="D54" s="271">
        <f t="shared" ref="D54:N54" si="113">D8+D31</f>
        <v>104873</v>
      </c>
      <c r="E54" s="286">
        <f t="shared" si="113"/>
        <v>112366</v>
      </c>
      <c r="F54" s="286">
        <f t="shared" si="113"/>
        <v>111548</v>
      </c>
      <c r="G54" s="286">
        <f t="shared" si="113"/>
        <v>92369</v>
      </c>
      <c r="H54" s="286">
        <f t="shared" si="113"/>
        <v>72354</v>
      </c>
      <c r="I54" s="286">
        <f t="shared" si="113"/>
        <v>76785</v>
      </c>
      <c r="J54" s="286">
        <f t="shared" si="113"/>
        <v>91002</v>
      </c>
      <c r="K54" s="286">
        <f t="shared" si="113"/>
        <v>102498</v>
      </c>
      <c r="L54" s="286">
        <f t="shared" si="113"/>
        <v>114246</v>
      </c>
      <c r="M54" s="286">
        <f t="shared" si="113"/>
        <v>105576</v>
      </c>
      <c r="N54" s="286">
        <f t="shared" si="113"/>
        <v>0</v>
      </c>
      <c r="O54" s="286">
        <f t="shared" ref="O54:P54" si="114">O8+O31</f>
        <v>175281</v>
      </c>
      <c r="P54" s="286">
        <f t="shared" si="114"/>
        <v>8463</v>
      </c>
      <c r="Q54" s="286">
        <f t="shared" ref="Q54" si="115">Q8+Q31</f>
        <v>9832</v>
      </c>
      <c r="R54" s="286"/>
      <c r="S54" s="286"/>
      <c r="T54" s="286"/>
      <c r="U54" s="286"/>
      <c r="V54" s="286"/>
      <c r="W54" s="286"/>
      <c r="X54" s="286"/>
      <c r="Y54" s="286"/>
      <c r="Z54" s="286"/>
      <c r="AA54" s="286"/>
      <c r="AB54" s="286"/>
      <c r="AC54" s="286"/>
      <c r="AD54" s="286"/>
      <c r="AE54" s="286"/>
      <c r="AF54" s="286"/>
      <c r="AG54" s="286"/>
      <c r="AH54" s="286"/>
      <c r="AI54" s="286"/>
      <c r="AJ54" s="286"/>
      <c r="AK54" s="286"/>
      <c r="AL54" s="286"/>
      <c r="AM54" s="286"/>
      <c r="AN54" s="286"/>
      <c r="AO54" s="286"/>
      <c r="AP54" s="286"/>
      <c r="AQ54" s="1120"/>
    </row>
    <row r="55" spans="1:81" ht="13">
      <c r="A55" s="281" t="str">
        <f>IF('1'!$A$1=1,B55,C55)</f>
        <v xml:space="preserve">                  Європа</v>
      </c>
      <c r="B55" s="653" t="s">
        <v>25</v>
      </c>
      <c r="C55" s="653" t="s">
        <v>180</v>
      </c>
      <c r="D55" s="273">
        <f t="shared" ref="D55:N55" si="116">D9+D32</f>
        <v>52684</v>
      </c>
      <c r="E55" s="287">
        <f t="shared" si="116"/>
        <v>52314</v>
      </c>
      <c r="F55" s="287">
        <f t="shared" si="116"/>
        <v>53490.818495</v>
      </c>
      <c r="G55" s="287">
        <f t="shared" si="116"/>
        <v>45606.008455999996</v>
      </c>
      <c r="H55" s="287">
        <f t="shared" si="116"/>
        <v>36460</v>
      </c>
      <c r="I55" s="287">
        <f t="shared" si="116"/>
        <v>39070.108</v>
      </c>
      <c r="J55" s="287">
        <f t="shared" si="116"/>
        <v>48574.39324274</v>
      </c>
      <c r="K55" s="287">
        <f t="shared" si="116"/>
        <v>55271.841323280001</v>
      </c>
      <c r="L55" s="287">
        <f t="shared" si="116"/>
        <v>59959.5128749</v>
      </c>
      <c r="M55" s="287">
        <f t="shared" si="116"/>
        <v>52325.137393609999</v>
      </c>
      <c r="N55" s="287">
        <f t="shared" si="116"/>
        <v>72158.55002255</v>
      </c>
      <c r="O55" s="287">
        <f t="shared" ref="O55:P55" si="117">O9+O32</f>
        <v>75974.854834040307</v>
      </c>
      <c r="P55" s="287">
        <f t="shared" si="117"/>
        <v>80366.80689894619</v>
      </c>
      <c r="Q55" s="287">
        <f t="shared" ref="Q55" si="118">Q9+Q32</f>
        <v>82854.638364262602</v>
      </c>
      <c r="R55" s="287"/>
      <c r="S55" s="287"/>
      <c r="T55" s="287"/>
      <c r="U55" s="287"/>
      <c r="V55" s="287"/>
      <c r="W55" s="287"/>
      <c r="X55" s="287"/>
      <c r="Y55" s="287"/>
      <c r="Z55" s="287"/>
      <c r="AA55" s="287"/>
      <c r="AB55" s="287"/>
      <c r="AC55" s="287"/>
      <c r="AD55" s="287"/>
      <c r="AE55" s="287"/>
      <c r="AF55" s="287"/>
      <c r="AG55" s="287"/>
      <c r="AH55" s="287"/>
      <c r="AI55" s="287"/>
      <c r="AJ55" s="287"/>
      <c r="AK55" s="287"/>
      <c r="AL55" s="287"/>
      <c r="AM55" s="287"/>
      <c r="AN55" s="287"/>
      <c r="AO55" s="287"/>
      <c r="AP55" s="287"/>
      <c r="AQ55" s="1121"/>
    </row>
    <row r="56" spans="1:81" ht="13">
      <c r="A56" s="281" t="str">
        <f>IF('1'!$A$1=1,B56,C56)</f>
        <v xml:space="preserve">                  Азія</v>
      </c>
      <c r="B56" s="653" t="s">
        <v>56</v>
      </c>
      <c r="C56" s="653" t="s">
        <v>181</v>
      </c>
      <c r="D56" s="273">
        <f t="shared" ref="D56:N56" si="119">D10+D33</f>
        <v>33601.801837999999</v>
      </c>
      <c r="E56" s="287">
        <f t="shared" si="119"/>
        <v>37401</v>
      </c>
      <c r="F56" s="287">
        <f t="shared" si="119"/>
        <v>35209.827051</v>
      </c>
      <c r="G56" s="287">
        <f t="shared" si="119"/>
        <v>28251.925976999999</v>
      </c>
      <c r="H56" s="287">
        <f t="shared" si="119"/>
        <v>21675</v>
      </c>
      <c r="I56" s="287">
        <f t="shared" si="119"/>
        <v>23065.739000000001</v>
      </c>
      <c r="J56" s="287">
        <f t="shared" si="119"/>
        <v>26306.036</v>
      </c>
      <c r="K56" s="287">
        <f t="shared" si="119"/>
        <v>30243.632836479999</v>
      </c>
      <c r="L56" s="287">
        <f t="shared" si="119"/>
        <v>35105.185279689998</v>
      </c>
      <c r="M56" s="287">
        <f t="shared" si="119"/>
        <v>36269.844676569999</v>
      </c>
      <c r="N56" s="287">
        <f t="shared" si="119"/>
        <v>46890.302905520002</v>
      </c>
      <c r="O56" s="287">
        <f t="shared" ref="O56:P56" si="120">O10+O33</f>
        <v>28718.919679329843</v>
      </c>
      <c r="P56" s="287">
        <f t="shared" si="120"/>
        <v>32061.729401509776</v>
      </c>
      <c r="Q56" s="287">
        <f t="shared" ref="Q56" si="121">Q10+Q33</f>
        <v>37557.932228288097</v>
      </c>
      <c r="R56" s="287"/>
      <c r="S56" s="287"/>
      <c r="T56" s="287"/>
      <c r="U56" s="287"/>
      <c r="V56" s="287"/>
      <c r="W56" s="287"/>
      <c r="X56" s="287"/>
      <c r="Y56" s="287"/>
      <c r="Z56" s="287"/>
      <c r="AA56" s="287"/>
      <c r="AB56" s="287"/>
      <c r="AC56" s="287"/>
      <c r="AD56" s="287"/>
      <c r="AE56" s="287"/>
      <c r="AF56" s="287"/>
      <c r="AG56" s="287"/>
      <c r="AH56" s="287"/>
      <c r="AI56" s="287"/>
      <c r="AJ56" s="287"/>
      <c r="AK56" s="287"/>
      <c r="AL56" s="287"/>
      <c r="AM56" s="287"/>
      <c r="AN56" s="287"/>
      <c r="AO56" s="287"/>
      <c r="AP56" s="287"/>
      <c r="AQ56" s="1121"/>
    </row>
    <row r="57" spans="1:81" ht="13">
      <c r="A57" s="281" t="str">
        <f>IF('1'!$A$1=1,B57,C57)</f>
        <v xml:space="preserve">                  Америка</v>
      </c>
      <c r="B57" s="653" t="s">
        <v>27</v>
      </c>
      <c r="C57" s="653" t="s">
        <v>182</v>
      </c>
      <c r="D57" s="273">
        <f t="shared" ref="D57:N57" si="122">D11+D34</f>
        <v>8943.2195609999999</v>
      </c>
      <c r="E57" s="287">
        <f t="shared" si="122"/>
        <v>9404.8000760000014</v>
      </c>
      <c r="F57" s="287">
        <f t="shared" si="122"/>
        <v>8908.7014950000012</v>
      </c>
      <c r="G57" s="287">
        <f t="shared" si="122"/>
        <v>6513</v>
      </c>
      <c r="H57" s="287">
        <f t="shared" si="122"/>
        <v>5257</v>
      </c>
      <c r="I57" s="287">
        <f t="shared" si="122"/>
        <v>5777.8340000000007</v>
      </c>
      <c r="J57" s="287">
        <f t="shared" si="122"/>
        <v>7453.864437889999</v>
      </c>
      <c r="K57" s="287">
        <f t="shared" si="122"/>
        <v>8516.7098068699997</v>
      </c>
      <c r="L57" s="287">
        <f t="shared" si="122"/>
        <v>9243.7097197299991</v>
      </c>
      <c r="M57" s="287">
        <f t="shared" si="122"/>
        <v>9699.6311248999991</v>
      </c>
      <c r="N57" s="287">
        <f t="shared" si="122"/>
        <v>13052.13198441</v>
      </c>
      <c r="O57" s="287">
        <f t="shared" ref="O57:P57" si="123">O11+O34</f>
        <v>18227.029994810669</v>
      </c>
      <c r="P57" s="287">
        <f t="shared" si="123"/>
        <v>15164.057631780814</v>
      </c>
      <c r="Q57" s="287">
        <f t="shared" ref="Q57" si="124">Q11+Q34</f>
        <v>14626.898278943139</v>
      </c>
      <c r="R57" s="287"/>
      <c r="S57" s="287"/>
      <c r="T57" s="287"/>
      <c r="U57" s="287"/>
      <c r="V57" s="287"/>
      <c r="W57" s="287"/>
      <c r="X57" s="287"/>
      <c r="Y57" s="287"/>
      <c r="Z57" s="287"/>
      <c r="AA57" s="287"/>
      <c r="AB57" s="287"/>
      <c r="AC57" s="287"/>
      <c r="AD57" s="287"/>
      <c r="AE57" s="287"/>
      <c r="AF57" s="287"/>
      <c r="AG57" s="287"/>
      <c r="AH57" s="287"/>
      <c r="AI57" s="287"/>
      <c r="AJ57" s="287"/>
      <c r="AK57" s="287"/>
      <c r="AL57" s="287"/>
      <c r="AM57" s="287"/>
      <c r="AN57" s="287"/>
      <c r="AO57" s="287"/>
      <c r="AP57" s="287"/>
      <c r="AQ57" s="1121"/>
    </row>
    <row r="58" spans="1:81" ht="13">
      <c r="A58" s="282" t="str">
        <f>IF('1'!$A$1=1,B58,C58)</f>
        <v xml:space="preserve">                    у т.ч. США</v>
      </c>
      <c r="B58" s="654" t="s">
        <v>57</v>
      </c>
      <c r="C58" s="654" t="s">
        <v>183</v>
      </c>
      <c r="D58" s="273">
        <f t="shared" ref="D58:N58" si="125">D12+D35</f>
        <v>5194.9634150000002</v>
      </c>
      <c r="E58" s="287">
        <f t="shared" si="125"/>
        <v>5462.7559000000001</v>
      </c>
      <c r="F58" s="287">
        <f t="shared" si="125"/>
        <v>5152.9516839999997</v>
      </c>
      <c r="G58" s="287">
        <f t="shared" si="125"/>
        <v>4091.7017019999998</v>
      </c>
      <c r="H58" s="799">
        <f t="shared" si="125"/>
        <v>3620</v>
      </c>
      <c r="I58" s="799">
        <f t="shared" si="125"/>
        <v>4058.0729999999999</v>
      </c>
      <c r="J58" s="799">
        <f t="shared" si="125"/>
        <v>5539.3696027700007</v>
      </c>
      <c r="K58" s="799">
        <f t="shared" si="125"/>
        <v>6509.0139444200004</v>
      </c>
      <c r="L58" s="799">
        <f t="shared" si="125"/>
        <v>7236.3312013200002</v>
      </c>
      <c r="M58" s="799">
        <f t="shared" si="125"/>
        <v>7671.0648945400008</v>
      </c>
      <c r="N58" s="799">
        <f t="shared" si="125"/>
        <v>9606.5252059106988</v>
      </c>
      <c r="O58" s="799">
        <f t="shared" ref="O58:P58" si="126">O12+O35</f>
        <v>16390.093620721877</v>
      </c>
      <c r="P58" s="799">
        <f t="shared" si="126"/>
        <v>13635.317792105681</v>
      </c>
      <c r="Q58" s="799">
        <f t="shared" ref="Q58" si="127">Q12+Q35</f>
        <v>12886.160204973345</v>
      </c>
      <c r="R58" s="799"/>
      <c r="S58" s="799"/>
      <c r="T58" s="799"/>
      <c r="U58" s="799"/>
      <c r="V58" s="799"/>
      <c r="W58" s="799"/>
      <c r="X58" s="799"/>
      <c r="Y58" s="799"/>
      <c r="Z58" s="799"/>
      <c r="AA58" s="799"/>
      <c r="AB58" s="799"/>
      <c r="AC58" s="799"/>
      <c r="AD58" s="799"/>
      <c r="AE58" s="799"/>
      <c r="AF58" s="799"/>
      <c r="AG58" s="799"/>
      <c r="AH58" s="799"/>
      <c r="AI58" s="799"/>
      <c r="AJ58" s="799"/>
      <c r="AK58" s="799"/>
      <c r="AL58" s="799"/>
      <c r="AM58" s="799"/>
      <c r="AN58" s="799"/>
      <c r="AO58" s="799"/>
      <c r="AP58" s="799"/>
      <c r="AQ58" s="1122"/>
    </row>
    <row r="59" spans="1:81" ht="13">
      <c r="A59" s="281" t="str">
        <f>IF('1'!$A$1=1,B59,C59)</f>
        <v xml:space="preserve">                  Африка</v>
      </c>
      <c r="B59" s="653" t="s">
        <v>28</v>
      </c>
      <c r="C59" s="653" t="s">
        <v>184</v>
      </c>
      <c r="D59" s="273">
        <f t="shared" ref="D59:N59" si="128">D13+D36</f>
        <v>4452.3014990000001</v>
      </c>
      <c r="E59" s="287">
        <f t="shared" si="128"/>
        <v>6596.1036400000003</v>
      </c>
      <c r="F59" s="287">
        <f t="shared" si="128"/>
        <v>6220.3837560000002</v>
      </c>
      <c r="G59" s="287">
        <f t="shared" si="128"/>
        <v>6098.2102420000001</v>
      </c>
      <c r="H59" s="287">
        <f t="shared" si="128"/>
        <v>4605</v>
      </c>
      <c r="I59" s="287">
        <f t="shared" si="128"/>
        <v>4669.4410000000007</v>
      </c>
      <c r="J59" s="287">
        <f t="shared" si="128"/>
        <v>5017.7506642200005</v>
      </c>
      <c r="K59" s="287">
        <f t="shared" si="128"/>
        <v>5140.3222165799989</v>
      </c>
      <c r="L59" s="287">
        <f t="shared" si="128"/>
        <v>6255.3309086400004</v>
      </c>
      <c r="M59" s="287">
        <f t="shared" si="128"/>
        <v>5030.2319613099999</v>
      </c>
      <c r="N59" s="287">
        <f t="shared" si="128"/>
        <v>7224.8782873999999</v>
      </c>
      <c r="O59" s="287">
        <f t="shared" ref="O59:P59" si="129">O13+O36</f>
        <v>2770.6026452721553</v>
      </c>
      <c r="P59" s="287">
        <f t="shared" si="129"/>
        <v>2468.4808173881902</v>
      </c>
      <c r="Q59" s="287">
        <f t="shared" ref="Q59" si="130">Q13+Q36</f>
        <v>4061.596820803346</v>
      </c>
      <c r="R59" s="287"/>
      <c r="S59" s="287"/>
      <c r="T59" s="287"/>
      <c r="U59" s="287"/>
      <c r="V59" s="287"/>
      <c r="W59" s="287"/>
      <c r="X59" s="287"/>
      <c r="Y59" s="287"/>
      <c r="Z59" s="287"/>
      <c r="AA59" s="287"/>
      <c r="AB59" s="287"/>
      <c r="AC59" s="287"/>
      <c r="AD59" s="287"/>
      <c r="AE59" s="287"/>
      <c r="AF59" s="287"/>
      <c r="AG59" s="287"/>
      <c r="AH59" s="287"/>
      <c r="AI59" s="287"/>
      <c r="AJ59" s="287"/>
      <c r="AK59" s="287"/>
      <c r="AL59" s="287"/>
      <c r="AM59" s="287"/>
      <c r="AN59" s="287"/>
      <c r="AO59" s="287"/>
      <c r="AP59" s="287"/>
      <c r="AQ59" s="1121"/>
    </row>
    <row r="60" spans="1:81" ht="13">
      <c r="A60" s="281" t="str">
        <f>IF('1'!$A$1=1,B60,C60)</f>
        <v xml:space="preserve">                  Австралія і Океанія</v>
      </c>
      <c r="B60" s="653" t="s">
        <v>283</v>
      </c>
      <c r="C60" s="653" t="s">
        <v>284</v>
      </c>
      <c r="D60" s="273">
        <f t="shared" ref="D60:N60" si="131">D14+D37</f>
        <v>358</v>
      </c>
      <c r="E60" s="287">
        <f t="shared" si="131"/>
        <v>461.91991699999994</v>
      </c>
      <c r="F60" s="287">
        <f t="shared" si="131"/>
        <v>220.83715899999999</v>
      </c>
      <c r="G60" s="287">
        <f t="shared" si="131"/>
        <v>278.77647200000001</v>
      </c>
      <c r="H60" s="287">
        <f t="shared" si="131"/>
        <v>277</v>
      </c>
      <c r="I60" s="287">
        <f t="shared" si="131"/>
        <v>177.887</v>
      </c>
      <c r="J60" s="287">
        <f t="shared" si="131"/>
        <v>196.88779482000001</v>
      </c>
      <c r="K60" s="287">
        <f t="shared" si="131"/>
        <v>143.11824999999999</v>
      </c>
      <c r="L60" s="287">
        <f t="shared" si="131"/>
        <v>228.3017121</v>
      </c>
      <c r="M60" s="287">
        <f t="shared" si="131"/>
        <v>163.98597638999999</v>
      </c>
      <c r="N60" s="287">
        <f t="shared" si="131"/>
        <v>303.31631267</v>
      </c>
      <c r="O60" s="287">
        <f t="shared" ref="O60:P60" si="132">O14+O37</f>
        <v>341.55373588999998</v>
      </c>
      <c r="P60" s="287">
        <f t="shared" si="132"/>
        <v>202.26397161</v>
      </c>
      <c r="Q60" s="287">
        <f t="shared" ref="Q60" si="133">Q14+Q37</f>
        <v>241.70737463</v>
      </c>
      <c r="R60" s="287"/>
      <c r="S60" s="287"/>
      <c r="T60" s="287"/>
      <c r="U60" s="287"/>
      <c r="V60" s="287"/>
      <c r="W60" s="287"/>
      <c r="X60" s="287"/>
      <c r="Y60" s="287"/>
      <c r="Z60" s="287"/>
      <c r="AA60" s="287"/>
      <c r="AB60" s="287"/>
      <c r="AC60" s="287"/>
      <c r="AD60" s="287"/>
      <c r="AE60" s="287"/>
      <c r="AF60" s="287"/>
      <c r="AG60" s="287"/>
      <c r="AH60" s="287"/>
      <c r="AI60" s="287"/>
      <c r="AJ60" s="287"/>
      <c r="AK60" s="287"/>
      <c r="AL60" s="287"/>
      <c r="AM60" s="287"/>
      <c r="AN60" s="287"/>
      <c r="AO60" s="287"/>
      <c r="AP60" s="287"/>
      <c r="AQ60" s="1121"/>
    </row>
    <row r="61" spans="1:81" s="792" customFormat="1" ht="13">
      <c r="A61" s="282" t="str">
        <f>IF('1'!$A$1=1,B61,C61)</f>
        <v xml:space="preserve"> Довідково: </v>
      </c>
      <c r="B61" s="654" t="s">
        <v>338</v>
      </c>
      <c r="C61" s="654" t="s">
        <v>339</v>
      </c>
      <c r="D61" s="790"/>
      <c r="E61" s="799"/>
      <c r="F61" s="799"/>
      <c r="G61" s="799"/>
      <c r="H61" s="799"/>
      <c r="I61" s="799"/>
      <c r="J61" s="799"/>
      <c r="K61" s="799"/>
      <c r="L61" s="799"/>
      <c r="M61" s="799"/>
      <c r="N61" s="799"/>
      <c r="O61" s="799"/>
      <c r="P61" s="799"/>
      <c r="Q61" s="799"/>
      <c r="R61" s="799"/>
      <c r="S61" s="799"/>
      <c r="T61" s="799"/>
      <c r="U61" s="799"/>
      <c r="V61" s="799"/>
      <c r="W61" s="799"/>
      <c r="X61" s="799"/>
      <c r="Y61" s="799"/>
      <c r="Z61" s="799"/>
      <c r="AA61" s="799"/>
      <c r="AB61" s="799"/>
      <c r="AC61" s="799"/>
      <c r="AD61" s="799"/>
      <c r="AE61" s="799"/>
      <c r="AF61" s="799"/>
      <c r="AG61" s="799"/>
      <c r="AH61" s="799"/>
      <c r="AI61" s="799"/>
      <c r="AJ61" s="799"/>
      <c r="AK61" s="799"/>
      <c r="AL61" s="799"/>
      <c r="AM61" s="799"/>
      <c r="AN61" s="799"/>
      <c r="AO61" s="799"/>
      <c r="AP61" s="799"/>
      <c r="AQ61" s="1122"/>
      <c r="AR61" s="793"/>
      <c r="AS61" s="793"/>
      <c r="AT61" s="793"/>
      <c r="AU61" s="793"/>
      <c r="AV61" s="793"/>
      <c r="AW61" s="793"/>
      <c r="AX61" s="793"/>
      <c r="AY61" s="793"/>
      <c r="AZ61" s="793"/>
      <c r="BA61" s="793"/>
      <c r="BB61" s="793"/>
      <c r="BC61" s="793"/>
      <c r="BD61" s="793"/>
      <c r="BE61" s="793"/>
      <c r="BF61" s="793"/>
      <c r="BG61" s="793"/>
      <c r="BH61" s="793"/>
      <c r="BI61" s="793"/>
      <c r="BJ61" s="793"/>
      <c r="BK61" s="793"/>
      <c r="BL61" s="793"/>
      <c r="BM61" s="793"/>
      <c r="BN61" s="793"/>
      <c r="BO61" s="793"/>
      <c r="BP61" s="793"/>
      <c r="BQ61" s="793"/>
      <c r="BR61" s="793"/>
      <c r="BS61" s="793"/>
      <c r="BT61" s="793"/>
      <c r="BU61" s="793"/>
      <c r="BV61" s="793"/>
      <c r="BW61" s="793"/>
      <c r="BX61" s="793"/>
      <c r="BY61" s="793"/>
      <c r="BZ61" s="793"/>
      <c r="CA61" s="793"/>
      <c r="CB61" s="793"/>
      <c r="CC61" s="793"/>
    </row>
    <row r="62" spans="1:81" s="792" customFormat="1" ht="13">
      <c r="A62" s="308" t="str">
        <f>IF('1'!$A$1=1,B62,C62)</f>
        <v xml:space="preserve">  країни ЄС</v>
      </c>
      <c r="B62" s="654" t="s">
        <v>340</v>
      </c>
      <c r="C62" s="654" t="s">
        <v>342</v>
      </c>
      <c r="D62" s="790">
        <f t="shared" ref="D62:N62" si="134">D16+D39</f>
        <v>50748.530916000003</v>
      </c>
      <c r="E62" s="799">
        <f t="shared" si="134"/>
        <v>50801.113837999997</v>
      </c>
      <c r="F62" s="799">
        <f t="shared" si="134"/>
        <v>52247</v>
      </c>
      <c r="G62" s="799">
        <f t="shared" si="134"/>
        <v>44007</v>
      </c>
      <c r="H62" s="799">
        <f t="shared" si="134"/>
        <v>31353.552201999999</v>
      </c>
      <c r="I62" s="799">
        <f t="shared" si="134"/>
        <v>34475.679117719999</v>
      </c>
      <c r="J62" s="799">
        <f t="shared" si="134"/>
        <v>42752.117825039997</v>
      </c>
      <c r="K62" s="799">
        <f t="shared" si="134"/>
        <v>49094.350130880004</v>
      </c>
      <c r="L62" s="799">
        <f t="shared" si="134"/>
        <v>53465.211318970003</v>
      </c>
      <c r="M62" s="799">
        <f t="shared" si="134"/>
        <v>47147.828884529998</v>
      </c>
      <c r="N62" s="799">
        <f t="shared" si="134"/>
        <v>63304.403653590001</v>
      </c>
      <c r="O62" s="799">
        <f t="shared" ref="O62:P62" si="135">O16+O39</f>
        <v>70433.647855768912</v>
      </c>
      <c r="P62" s="799">
        <f t="shared" si="135"/>
        <v>72451.54265829314</v>
      </c>
      <c r="Q62" s="799">
        <f t="shared" ref="Q62" si="136">Q16+Q39</f>
        <v>76811.301196589542</v>
      </c>
      <c r="R62" s="799"/>
      <c r="S62" s="799"/>
      <c r="T62" s="799"/>
      <c r="U62" s="799"/>
      <c r="V62" s="799"/>
      <c r="W62" s="799"/>
      <c r="X62" s="799"/>
      <c r="Y62" s="799"/>
      <c r="Z62" s="799"/>
      <c r="AA62" s="799"/>
      <c r="AB62" s="799"/>
      <c r="AC62" s="799"/>
      <c r="AD62" s="799"/>
      <c r="AE62" s="799"/>
      <c r="AF62" s="799"/>
      <c r="AG62" s="799"/>
      <c r="AH62" s="799"/>
      <c r="AI62" s="799"/>
      <c r="AJ62" s="799"/>
      <c r="AK62" s="799"/>
      <c r="AL62" s="799"/>
      <c r="AM62" s="799"/>
      <c r="AN62" s="799"/>
      <c r="AO62" s="799"/>
      <c r="AP62" s="799"/>
      <c r="AQ62" s="1122"/>
      <c r="AR62" s="793"/>
      <c r="AS62" s="793"/>
      <c r="AT62" s="793"/>
      <c r="AU62" s="793"/>
      <c r="AV62" s="793"/>
      <c r="AW62" s="793"/>
      <c r="AX62" s="793"/>
      <c r="AY62" s="793"/>
      <c r="AZ62" s="793"/>
      <c r="BA62" s="793"/>
      <c r="BB62" s="793"/>
      <c r="BC62" s="793"/>
      <c r="BD62" s="793"/>
      <c r="BE62" s="793"/>
      <c r="BF62" s="793"/>
      <c r="BG62" s="793"/>
      <c r="BH62" s="793"/>
      <c r="BI62" s="793"/>
      <c r="BJ62" s="793"/>
      <c r="BK62" s="793"/>
      <c r="BL62" s="793"/>
      <c r="BM62" s="793"/>
      <c r="BN62" s="793"/>
      <c r="BO62" s="793"/>
      <c r="BP62" s="793"/>
      <c r="BQ62" s="793"/>
      <c r="BR62" s="793"/>
      <c r="BS62" s="793"/>
      <c r="BT62" s="793"/>
      <c r="BU62" s="793"/>
      <c r="BV62" s="793"/>
      <c r="BW62" s="793"/>
      <c r="BX62" s="793"/>
      <c r="BY62" s="793"/>
      <c r="BZ62" s="793"/>
      <c r="CA62" s="793"/>
      <c r="CB62" s="793"/>
      <c r="CC62" s="793"/>
    </row>
    <row r="63" spans="1:81" s="792" customFormat="1" ht="13">
      <c r="A63" s="283" t="str">
        <f>IF('1'!$A$1=1,B63,C63)</f>
        <v xml:space="preserve">     країни СНД </v>
      </c>
      <c r="B63" s="798" t="s">
        <v>341</v>
      </c>
      <c r="C63" s="798" t="s">
        <v>343</v>
      </c>
      <c r="D63" s="790">
        <f t="shared" ref="D63:N63" si="137">D17+D40</f>
        <v>72576</v>
      </c>
      <c r="E63" s="799">
        <f t="shared" si="137"/>
        <v>75012</v>
      </c>
      <c r="F63" s="799">
        <f t="shared" si="137"/>
        <v>67524</v>
      </c>
      <c r="G63" s="799">
        <f t="shared" si="137"/>
        <v>43109</v>
      </c>
      <c r="H63" s="799">
        <f t="shared" si="137"/>
        <v>25732</v>
      </c>
      <c r="I63" s="799">
        <f t="shared" si="137"/>
        <v>21684</v>
      </c>
      <c r="J63" s="799">
        <f t="shared" si="137"/>
        <v>25630</v>
      </c>
      <c r="K63" s="799">
        <f t="shared" si="137"/>
        <v>27234</v>
      </c>
      <c r="L63" s="799">
        <f t="shared" si="137"/>
        <v>25377</v>
      </c>
      <c r="M63" s="799">
        <f t="shared" si="137"/>
        <v>18216</v>
      </c>
      <c r="N63" s="799">
        <f t="shared" si="137"/>
        <v>23613</v>
      </c>
      <c r="O63" s="799">
        <f t="shared" ref="O63:P63" si="138">O17+O40</f>
        <v>8648</v>
      </c>
      <c r="P63" s="799">
        <f t="shared" si="138"/>
        <v>4463</v>
      </c>
      <c r="Q63" s="799">
        <f t="shared" ref="Q63" si="139">Q17+Q40</f>
        <v>4248</v>
      </c>
      <c r="R63" s="799"/>
      <c r="S63" s="799"/>
      <c r="T63" s="799"/>
      <c r="U63" s="799"/>
      <c r="V63" s="799"/>
      <c r="W63" s="799"/>
      <c r="X63" s="799"/>
      <c r="Y63" s="799"/>
      <c r="Z63" s="799"/>
      <c r="AA63" s="799"/>
      <c r="AB63" s="799"/>
      <c r="AC63" s="799"/>
      <c r="AD63" s="799"/>
      <c r="AE63" s="799"/>
      <c r="AF63" s="799"/>
      <c r="AG63" s="799"/>
      <c r="AH63" s="799"/>
      <c r="AI63" s="799"/>
      <c r="AJ63" s="799"/>
      <c r="AK63" s="799"/>
      <c r="AL63" s="799"/>
      <c r="AM63" s="799"/>
      <c r="AN63" s="799"/>
      <c r="AO63" s="799"/>
      <c r="AP63" s="799"/>
      <c r="AQ63" s="1122"/>
      <c r="AR63" s="793"/>
      <c r="AS63" s="793"/>
      <c r="AT63" s="793"/>
      <c r="AU63" s="793"/>
      <c r="AV63" s="793"/>
      <c r="AW63" s="793"/>
      <c r="AX63" s="793"/>
      <c r="AY63" s="793"/>
      <c r="AZ63" s="793"/>
      <c r="BA63" s="793"/>
      <c r="BB63" s="793"/>
      <c r="BC63" s="793"/>
      <c r="BD63" s="793"/>
      <c r="BE63" s="793"/>
      <c r="BF63" s="793"/>
      <c r="BG63" s="793"/>
      <c r="BH63" s="793"/>
      <c r="BI63" s="793"/>
      <c r="BJ63" s="793"/>
      <c r="BK63" s="793"/>
      <c r="BL63" s="793"/>
      <c r="BM63" s="793"/>
      <c r="BN63" s="793"/>
      <c r="BO63" s="793"/>
      <c r="BP63" s="793"/>
      <c r="BQ63" s="793"/>
      <c r="BR63" s="793"/>
      <c r="BS63" s="793"/>
      <c r="BT63" s="793"/>
      <c r="BU63" s="793"/>
      <c r="BV63" s="793"/>
      <c r="BW63" s="793"/>
      <c r="BX63" s="793"/>
      <c r="BY63" s="793"/>
      <c r="BZ63" s="793"/>
      <c r="CA63" s="793"/>
      <c r="CB63" s="793"/>
      <c r="CC63" s="793"/>
    </row>
    <row r="64" spans="1:81" ht="13">
      <c r="A64" s="275" t="str">
        <f>IF('1'!$A$1=1,B64,C64)</f>
        <v>Структура, %</v>
      </c>
      <c r="B64" s="800" t="s">
        <v>15</v>
      </c>
      <c r="C64" s="680" t="s">
        <v>141</v>
      </c>
      <c r="D64" s="276"/>
      <c r="E64" s="277"/>
      <c r="F64" s="277"/>
      <c r="G64" s="277"/>
      <c r="H64" s="277"/>
      <c r="I64" s="277"/>
      <c r="J64" s="277"/>
      <c r="K64" s="277"/>
      <c r="L64" s="277"/>
      <c r="M64" s="277"/>
      <c r="N64" s="277"/>
      <c r="O64" s="277"/>
      <c r="P64" s="277"/>
      <c r="Q64" s="277"/>
      <c r="S64" s="259"/>
      <c r="T64" s="259"/>
      <c r="U64" s="259"/>
      <c r="V64" s="259"/>
      <c r="W64" s="259"/>
      <c r="X64" s="259"/>
      <c r="Y64" s="259"/>
      <c r="Z64" s="259"/>
      <c r="AA64" s="259"/>
      <c r="AB64" s="259"/>
      <c r="AC64" s="259"/>
      <c r="AD64" s="259"/>
      <c r="AE64" s="259"/>
      <c r="AF64" s="259"/>
      <c r="AG64" s="259"/>
      <c r="AH64" s="259"/>
      <c r="AI64" s="259"/>
      <c r="AJ64" s="259"/>
      <c r="AK64" s="259"/>
      <c r="AL64" s="259"/>
      <c r="AM64" s="259"/>
      <c r="AN64" s="259"/>
      <c r="AO64" s="259"/>
      <c r="AP64" s="259"/>
      <c r="AQ64" s="1116"/>
    </row>
    <row r="65" spans="1:81" ht="13">
      <c r="A65" s="278" t="str">
        <f>IF('1'!$A$1=1,B65,C65)</f>
        <v>Усього</v>
      </c>
      <c r="B65" s="633" t="s">
        <v>58</v>
      </c>
      <c r="C65" s="681" t="s">
        <v>142</v>
      </c>
      <c r="D65" s="291">
        <v>100</v>
      </c>
      <c r="E65" s="292">
        <v>100</v>
      </c>
      <c r="F65" s="292">
        <v>100</v>
      </c>
      <c r="G65" s="292">
        <v>100</v>
      </c>
      <c r="H65" s="292">
        <v>100</v>
      </c>
      <c r="I65" s="292">
        <v>100</v>
      </c>
      <c r="J65" s="292">
        <v>100</v>
      </c>
      <c r="K65" s="292">
        <v>100</v>
      </c>
      <c r="L65" s="292">
        <v>100</v>
      </c>
      <c r="M65" s="292">
        <v>100</v>
      </c>
      <c r="N65" s="292">
        <v>100</v>
      </c>
      <c r="O65" s="292">
        <v>100</v>
      </c>
      <c r="P65" s="292">
        <v>100</v>
      </c>
      <c r="Q65" s="292">
        <v>100</v>
      </c>
      <c r="R65" s="292"/>
      <c r="S65" s="292"/>
      <c r="T65" s="292"/>
      <c r="U65" s="292"/>
      <c r="V65" s="292"/>
      <c r="W65" s="292"/>
      <c r="X65" s="292"/>
      <c r="Y65" s="292"/>
      <c r="Z65" s="292"/>
      <c r="AA65" s="292"/>
      <c r="AB65" s="292"/>
      <c r="AC65" s="292"/>
      <c r="AD65" s="292"/>
      <c r="AE65" s="292"/>
      <c r="AF65" s="292"/>
      <c r="AG65" s="292"/>
      <c r="AH65" s="292"/>
      <c r="AI65" s="292"/>
      <c r="AJ65" s="292"/>
      <c r="AK65" s="292"/>
      <c r="AL65" s="292"/>
      <c r="AM65" s="292"/>
      <c r="AN65" s="292"/>
      <c r="AO65" s="292"/>
      <c r="AP65" s="292"/>
      <c r="AQ65" s="1117"/>
    </row>
    <row r="66" spans="1:81" ht="13" hidden="1">
      <c r="A66" s="281" t="str">
        <f>IF('1'!$A$1=1,B66,C66)</f>
        <v xml:space="preserve">    Інші  регіони світу</v>
      </c>
      <c r="B66" s="634" t="s">
        <v>24</v>
      </c>
      <c r="C66" s="653" t="s">
        <v>179</v>
      </c>
      <c r="D66" s="291">
        <f t="shared" ref="D66:N66" si="140">D54/D$53*100</f>
        <v>59.100361230550746</v>
      </c>
      <c r="E66" s="292">
        <f t="shared" si="140"/>
        <v>59.967552220644905</v>
      </c>
      <c r="F66" s="292">
        <f t="shared" si="140"/>
        <v>62.292262330235879</v>
      </c>
      <c r="G66" s="292">
        <f t="shared" si="140"/>
        <v>68.18007351747147</v>
      </c>
      <c r="H66" s="292">
        <f t="shared" si="140"/>
        <v>73.765878922578139</v>
      </c>
      <c r="I66" s="289">
        <f t="shared" si="140"/>
        <v>77.978856289796795</v>
      </c>
      <c r="J66" s="289">
        <f t="shared" si="140"/>
        <v>78.024898827080051</v>
      </c>
      <c r="K66" s="289">
        <f t="shared" si="140"/>
        <v>79.007492368883547</v>
      </c>
      <c r="L66" s="289">
        <f t="shared" si="140"/>
        <v>81.824627747577409</v>
      </c>
      <c r="M66" s="289">
        <f t="shared" si="140"/>
        <v>83.996467527507932</v>
      </c>
      <c r="N66" s="289">
        <f t="shared" si="140"/>
        <v>0</v>
      </c>
      <c r="O66" s="259"/>
      <c r="P66" s="292">
        <v>100</v>
      </c>
      <c r="Q66" s="259"/>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c r="AP66" s="259"/>
      <c r="AQ66" s="1116"/>
    </row>
    <row r="67" spans="1:81" ht="13">
      <c r="A67" s="281" t="str">
        <f>IF('1'!$A$1=1,B67,C67)</f>
        <v xml:space="preserve">                  Європа</v>
      </c>
      <c r="B67" s="631" t="s">
        <v>25</v>
      </c>
      <c r="C67" s="653" t="s">
        <v>180</v>
      </c>
      <c r="D67" s="291">
        <f t="shared" ref="D67:N67" si="141">D55/D$53*100</f>
        <v>29.689657309987659</v>
      </c>
      <c r="E67" s="292">
        <f t="shared" si="141"/>
        <v>27.918965940505291</v>
      </c>
      <c r="F67" s="292">
        <f t="shared" si="141"/>
        <v>29.871123623458722</v>
      </c>
      <c r="G67" s="292">
        <f t="shared" si="141"/>
        <v>33.663036401482152</v>
      </c>
      <c r="H67" s="292">
        <f t="shared" si="141"/>
        <v>37.17146177843933</v>
      </c>
      <c r="I67" s="289">
        <f t="shared" si="141"/>
        <v>39.677571621525558</v>
      </c>
      <c r="J67" s="289">
        <f t="shared" si="141"/>
        <v>41.647569485852934</v>
      </c>
      <c r="K67" s="289">
        <f t="shared" si="141"/>
        <v>42.604632105633151</v>
      </c>
      <c r="L67" s="289">
        <f t="shared" si="141"/>
        <v>42.943865176152926</v>
      </c>
      <c r="M67" s="289">
        <f t="shared" si="141"/>
        <v>41.629979388826563</v>
      </c>
      <c r="N67" s="289">
        <f t="shared" si="141"/>
        <v>42.882599407232426</v>
      </c>
      <c r="O67" s="289">
        <f t="shared" ref="O67:P67" si="142">O55/O$53*100</f>
        <v>53.513594017200674</v>
      </c>
      <c r="P67" s="289">
        <f t="shared" si="142"/>
        <v>57.043046177776816</v>
      </c>
      <c r="Q67" s="289">
        <f t="shared" ref="Q67" si="143">Q55/Q$53*100</f>
        <v>54.490272116657636</v>
      </c>
      <c r="R67" s="289"/>
      <c r="S67" s="289"/>
      <c r="T67" s="289"/>
      <c r="U67" s="289"/>
      <c r="V67" s="289"/>
      <c r="W67" s="289"/>
      <c r="X67" s="289"/>
      <c r="Y67" s="289"/>
      <c r="Z67" s="289"/>
      <c r="AA67" s="289"/>
      <c r="AB67" s="289"/>
      <c r="AC67" s="289"/>
      <c r="AD67" s="289"/>
      <c r="AE67" s="289"/>
      <c r="AF67" s="289"/>
      <c r="AG67" s="289"/>
      <c r="AH67" s="289"/>
      <c r="AI67" s="289"/>
      <c r="AJ67" s="289"/>
      <c r="AK67" s="289"/>
      <c r="AL67" s="289"/>
      <c r="AM67" s="289"/>
      <c r="AN67" s="289"/>
      <c r="AO67" s="289"/>
      <c r="AP67" s="289"/>
      <c r="AQ67" s="1119"/>
    </row>
    <row r="68" spans="1:81" ht="13">
      <c r="A68" s="281" t="str">
        <f>IF('1'!$A$1=1,B68,C68)</f>
        <v xml:space="preserve">                  Азія</v>
      </c>
      <c r="B68" s="631" t="s">
        <v>56</v>
      </c>
      <c r="C68" s="653" t="s">
        <v>181</v>
      </c>
      <c r="D68" s="291">
        <f t="shared" ref="D68:N68" si="144">D56/D$53*100</f>
        <v>18.936033360571205</v>
      </c>
      <c r="E68" s="292">
        <f t="shared" si="144"/>
        <v>19.96018742862022</v>
      </c>
      <c r="F68" s="292">
        <f t="shared" si="144"/>
        <v>19.662385549387956</v>
      </c>
      <c r="G68" s="292">
        <f t="shared" si="144"/>
        <v>20.853515682989119</v>
      </c>
      <c r="H68" s="292">
        <f t="shared" si="144"/>
        <v>22.097954855942746</v>
      </c>
      <c r="I68" s="289">
        <f t="shared" si="144"/>
        <v>23.42436604413572</v>
      </c>
      <c r="J68" s="289">
        <f t="shared" si="144"/>
        <v>22.554732834899514</v>
      </c>
      <c r="K68" s="289">
        <f t="shared" si="144"/>
        <v>23.312392344587302</v>
      </c>
      <c r="L68" s="289">
        <f t="shared" si="144"/>
        <v>25.142838414652314</v>
      </c>
      <c r="M68" s="289">
        <f t="shared" si="144"/>
        <v>28.85635779536323</v>
      </c>
      <c r="N68" s="289">
        <f t="shared" si="144"/>
        <v>27.866109767350096</v>
      </c>
      <c r="O68" s="289">
        <f t="shared" ref="O68:P68" si="145">O56/O$53*100</f>
        <v>20.228437575686815</v>
      </c>
      <c r="P68" s="289">
        <f t="shared" si="145"/>
        <v>22.756891574520026</v>
      </c>
      <c r="Q68" s="289">
        <f t="shared" ref="Q68" si="146">Q56/Q$53*100</f>
        <v>24.700390800826085</v>
      </c>
      <c r="R68" s="289"/>
      <c r="S68" s="289"/>
      <c r="T68" s="289"/>
      <c r="U68" s="289"/>
      <c r="V68" s="289"/>
      <c r="W68" s="289"/>
      <c r="X68" s="289"/>
      <c r="Y68" s="289"/>
      <c r="Z68" s="289"/>
      <c r="AA68" s="289"/>
      <c r="AB68" s="289"/>
      <c r="AC68" s="289"/>
      <c r="AD68" s="289"/>
      <c r="AE68" s="289"/>
      <c r="AF68" s="289"/>
      <c r="AG68" s="289"/>
      <c r="AH68" s="289"/>
      <c r="AI68" s="289"/>
      <c r="AJ68" s="289"/>
      <c r="AK68" s="289"/>
      <c r="AL68" s="289"/>
      <c r="AM68" s="289"/>
      <c r="AN68" s="289"/>
      <c r="AO68" s="289"/>
      <c r="AP68" s="289"/>
      <c r="AQ68" s="1119"/>
    </row>
    <row r="69" spans="1:81" ht="13">
      <c r="A69" s="281" t="str">
        <f>IF('1'!$A$1=1,B69,C69)</f>
        <v xml:space="preserve">                  Америка</v>
      </c>
      <c r="B69" s="631" t="s">
        <v>27</v>
      </c>
      <c r="C69" s="653" t="s">
        <v>182</v>
      </c>
      <c r="D69" s="291">
        <f t="shared" ref="D69:N69" si="147">D57/D$53*100</f>
        <v>5.0398816341596744</v>
      </c>
      <c r="E69" s="292">
        <f t="shared" si="147"/>
        <v>5.0191591734355159</v>
      </c>
      <c r="F69" s="292">
        <f t="shared" si="147"/>
        <v>4.9749271214930317</v>
      </c>
      <c r="G69" s="292">
        <f t="shared" si="147"/>
        <v>4.8074226073606052</v>
      </c>
      <c r="H69" s="292">
        <f t="shared" si="147"/>
        <v>5.3595824072752487</v>
      </c>
      <c r="I69" s="289">
        <f t="shared" si="147"/>
        <v>5.8676679970346006</v>
      </c>
      <c r="J69" s="289">
        <f t="shared" si="147"/>
        <v>6.3909256789646056</v>
      </c>
      <c r="K69" s="289">
        <f t="shared" si="147"/>
        <v>6.5648489246061104</v>
      </c>
      <c r="L69" s="289">
        <f t="shared" si="147"/>
        <v>6.6204778007419973</v>
      </c>
      <c r="M69" s="289">
        <f t="shared" si="147"/>
        <v>7.7170450747467996</v>
      </c>
      <c r="N69" s="289">
        <f t="shared" si="147"/>
        <v>7.7566601202888217</v>
      </c>
      <c r="O69" s="289">
        <f t="shared" ref="O69:P69" si="148">O57/O$53*100</f>
        <v>12.838377716052115</v>
      </c>
      <c r="P69" s="289">
        <f t="shared" si="148"/>
        <v>10.763200295114427</v>
      </c>
      <c r="Q69" s="289">
        <f t="shared" ref="Q69" si="149">Q57/Q$53*100</f>
        <v>9.619541925199691</v>
      </c>
      <c r="R69" s="289"/>
      <c r="S69" s="289"/>
      <c r="T69" s="289"/>
      <c r="U69" s="289"/>
      <c r="V69" s="289"/>
      <c r="W69" s="289"/>
      <c r="X69" s="289"/>
      <c r="Y69" s="289"/>
      <c r="Z69" s="289"/>
      <c r="AA69" s="289"/>
      <c r="AB69" s="289"/>
      <c r="AC69" s="289"/>
      <c r="AD69" s="289"/>
      <c r="AE69" s="289"/>
      <c r="AF69" s="289"/>
      <c r="AG69" s="289"/>
      <c r="AH69" s="289"/>
      <c r="AI69" s="289"/>
      <c r="AJ69" s="289"/>
      <c r="AK69" s="289"/>
      <c r="AL69" s="289"/>
      <c r="AM69" s="289"/>
      <c r="AN69" s="289"/>
      <c r="AO69" s="289"/>
      <c r="AP69" s="289"/>
      <c r="AQ69" s="1119"/>
    </row>
    <row r="70" spans="1:81" ht="13">
      <c r="A70" s="282" t="str">
        <f>IF('1'!$A$1=1,B70,C70)</f>
        <v xml:space="preserve">                    у т.ч. США</v>
      </c>
      <c r="B70" s="635" t="s">
        <v>57</v>
      </c>
      <c r="C70" s="654" t="s">
        <v>183</v>
      </c>
      <c r="D70" s="291">
        <f t="shared" ref="D70:N70" si="150">D58/D$53*100</f>
        <v>2.9275811162643914</v>
      </c>
      <c r="E70" s="292">
        <f t="shared" si="150"/>
        <v>2.9153667452956054</v>
      </c>
      <c r="F70" s="292">
        <f t="shared" si="150"/>
        <v>2.8775864925839882</v>
      </c>
      <c r="G70" s="292">
        <f t="shared" si="150"/>
        <v>3.0201964171304567</v>
      </c>
      <c r="H70" s="292">
        <f t="shared" si="150"/>
        <v>3.6906388271516835</v>
      </c>
      <c r="I70" s="289">
        <f t="shared" si="150"/>
        <v>4.1211680833561832</v>
      </c>
      <c r="J70" s="289">
        <f t="shared" si="150"/>
        <v>4.7494423509585717</v>
      </c>
      <c r="K70" s="289">
        <f t="shared" si="150"/>
        <v>5.0172771131409366</v>
      </c>
      <c r="L70" s="289">
        <f t="shared" si="150"/>
        <v>5.182764445198857</v>
      </c>
      <c r="M70" s="289">
        <f t="shared" si="150"/>
        <v>6.1031139019818452</v>
      </c>
      <c r="N70" s="289">
        <f t="shared" si="150"/>
        <v>5.7089945955373498</v>
      </c>
      <c r="O70" s="289">
        <f t="shared" ref="O70:P70" si="151">O58/O$53*100</f>
        <v>11.544514534962195</v>
      </c>
      <c r="P70" s="289">
        <f t="shared" si="151"/>
        <v>9.6781257396695821</v>
      </c>
      <c r="Q70" s="289">
        <f t="shared" ref="Q70" si="152">Q58/Q$53*100</f>
        <v>8.4747262189573078</v>
      </c>
      <c r="R70" s="289"/>
      <c r="S70" s="289"/>
      <c r="T70" s="289"/>
      <c r="U70" s="289"/>
      <c r="V70" s="289"/>
      <c r="W70" s="289"/>
      <c r="X70" s="289"/>
      <c r="Y70" s="289"/>
      <c r="Z70" s="289"/>
      <c r="AA70" s="289"/>
      <c r="AB70" s="289"/>
      <c r="AC70" s="289"/>
      <c r="AD70" s="289"/>
      <c r="AE70" s="289"/>
      <c r="AF70" s="289"/>
      <c r="AG70" s="289"/>
      <c r="AH70" s="289"/>
      <c r="AI70" s="289"/>
      <c r="AJ70" s="289"/>
      <c r="AK70" s="289"/>
      <c r="AL70" s="289"/>
      <c r="AM70" s="289"/>
      <c r="AN70" s="289"/>
      <c r="AO70" s="289"/>
      <c r="AP70" s="289"/>
      <c r="AQ70" s="1119"/>
    </row>
    <row r="71" spans="1:81" ht="13">
      <c r="A71" s="281" t="str">
        <f>IF('1'!$A$1=1,B71,C71)</f>
        <v xml:space="preserve">                  Африка</v>
      </c>
      <c r="B71" s="635" t="s">
        <v>28</v>
      </c>
      <c r="C71" s="653" t="s">
        <v>184</v>
      </c>
      <c r="D71" s="291">
        <f t="shared" ref="D71:N71" si="153">D59/D$53*100</f>
        <v>2.5090597856285468</v>
      </c>
      <c r="E71" s="292">
        <f t="shared" si="153"/>
        <v>3.5202124262186598</v>
      </c>
      <c r="F71" s="292">
        <f t="shared" si="153"/>
        <v>3.4736774906182988</v>
      </c>
      <c r="G71" s="292">
        <f t="shared" si="153"/>
        <v>4.5012549949069225</v>
      </c>
      <c r="H71" s="292">
        <f t="shared" si="153"/>
        <v>4.6948596129926798</v>
      </c>
      <c r="I71" s="289">
        <f t="shared" si="153"/>
        <v>4.7420416577806224</v>
      </c>
      <c r="J71" s="289">
        <f t="shared" si="153"/>
        <v>4.3022075109918383</v>
      </c>
      <c r="K71" s="289">
        <f t="shared" si="153"/>
        <v>3.9622623690222909</v>
      </c>
      <c r="L71" s="289">
        <f t="shared" si="153"/>
        <v>4.4801579314582849</v>
      </c>
      <c r="M71" s="289">
        <f t="shared" si="153"/>
        <v>4.0020621693756908</v>
      </c>
      <c r="N71" s="289">
        <f t="shared" si="153"/>
        <v>4.2936223256670827</v>
      </c>
      <c r="O71" s="289">
        <f t="shared" ref="O71:P71" si="154">O59/O$53*100</f>
        <v>1.9514996832300193</v>
      </c>
      <c r="P71" s="289">
        <f t="shared" si="154"/>
        <v>1.7520873441231262</v>
      </c>
      <c r="Q71" s="289">
        <f t="shared" ref="Q71" si="155">Q59/Q$53*100</f>
        <v>2.6711542089016707</v>
      </c>
      <c r="R71" s="289"/>
      <c r="S71" s="289"/>
      <c r="T71" s="289"/>
      <c r="U71" s="289"/>
      <c r="V71" s="289"/>
      <c r="W71" s="289"/>
      <c r="X71" s="289"/>
      <c r="Y71" s="289"/>
      <c r="Z71" s="289"/>
      <c r="AA71" s="289"/>
      <c r="AB71" s="289"/>
      <c r="AC71" s="289"/>
      <c r="AD71" s="289"/>
      <c r="AE71" s="289"/>
      <c r="AF71" s="289"/>
      <c r="AG71" s="289"/>
      <c r="AH71" s="289"/>
      <c r="AI71" s="289"/>
      <c r="AJ71" s="289"/>
      <c r="AK71" s="289"/>
      <c r="AL71" s="289"/>
      <c r="AM71" s="289"/>
      <c r="AN71" s="289"/>
      <c r="AO71" s="289"/>
      <c r="AP71" s="289"/>
      <c r="AQ71" s="1119"/>
    </row>
    <row r="72" spans="1:81" ht="13">
      <c r="A72" s="281" t="str">
        <f>IF('1'!$A$1=1,B72,C72)</f>
        <v xml:space="preserve">                  Австралія і Океанія</v>
      </c>
      <c r="B72" s="631" t="s">
        <v>283</v>
      </c>
      <c r="C72" s="653" t="s">
        <v>284</v>
      </c>
      <c r="D72" s="291">
        <f t="shared" ref="D72:N72" si="156">D60/D$53*100</f>
        <v>0.20174810790706063</v>
      </c>
      <c r="E72" s="292">
        <f t="shared" si="156"/>
        <v>0.2465176899102349</v>
      </c>
      <c r="F72" s="292">
        <f t="shared" si="156"/>
        <v>0.12332310969889206</v>
      </c>
      <c r="G72" s="292">
        <f t="shared" si="156"/>
        <v>0.20577250328466615</v>
      </c>
      <c r="H72" s="292">
        <f t="shared" si="156"/>
        <v>0.28240523622127522</v>
      </c>
      <c r="I72" s="289">
        <f t="shared" si="156"/>
        <v>0.18065279428043343</v>
      </c>
      <c r="J72" s="289">
        <f t="shared" si="156"/>
        <v>0.16881112800946568</v>
      </c>
      <c r="K72" s="289">
        <f t="shared" si="156"/>
        <v>0.11031838713655842</v>
      </c>
      <c r="L72" s="289">
        <f t="shared" si="156"/>
        <v>0.16351296856535097</v>
      </c>
      <c r="M72" s="289">
        <f t="shared" si="156"/>
        <v>0.13046755645988972</v>
      </c>
      <c r="N72" s="289">
        <f t="shared" si="156"/>
        <v>0.18025572750341712</v>
      </c>
      <c r="O72" s="289">
        <f t="shared" ref="O72:P72" si="157">O60/O$53*100</f>
        <v>0.24057654334979184</v>
      </c>
      <c r="P72" s="289">
        <f t="shared" si="157"/>
        <v>0.14356366163903242</v>
      </c>
      <c r="Q72" s="289">
        <f t="shared" ref="Q72" si="158">Q60/Q$53*100</f>
        <v>0.15896153644757782</v>
      </c>
      <c r="R72" s="289"/>
      <c r="S72" s="289"/>
      <c r="T72" s="289"/>
      <c r="U72" s="289"/>
      <c r="V72" s="289"/>
      <c r="W72" s="289"/>
      <c r="X72" s="289"/>
      <c r="Y72" s="289"/>
      <c r="Z72" s="289"/>
      <c r="AA72" s="289"/>
      <c r="AB72" s="289"/>
      <c r="AC72" s="289"/>
      <c r="AD72" s="289"/>
      <c r="AE72" s="289"/>
      <c r="AF72" s="289"/>
      <c r="AG72" s="289"/>
      <c r="AH72" s="289"/>
      <c r="AI72" s="289"/>
      <c r="AJ72" s="289"/>
      <c r="AK72" s="289"/>
      <c r="AL72" s="289"/>
      <c r="AM72" s="289"/>
      <c r="AN72" s="289"/>
      <c r="AO72" s="289"/>
      <c r="AP72" s="289"/>
      <c r="AQ72" s="1119"/>
    </row>
    <row r="73" spans="1:81" s="792" customFormat="1" ht="13">
      <c r="A73" s="282" t="str">
        <f>IF('1'!$A$1=1,B73,C73)</f>
        <v xml:space="preserve"> Довідково: </v>
      </c>
      <c r="B73" s="804" t="s">
        <v>338</v>
      </c>
      <c r="C73" s="805" t="s">
        <v>339</v>
      </c>
      <c r="D73" s="291"/>
      <c r="E73" s="292"/>
      <c r="F73" s="292"/>
      <c r="G73" s="292"/>
      <c r="H73" s="292"/>
      <c r="I73" s="289"/>
      <c r="J73" s="289"/>
      <c r="K73" s="289"/>
      <c r="L73" s="289"/>
      <c r="M73" s="289"/>
      <c r="N73" s="289"/>
      <c r="O73" s="289"/>
      <c r="P73" s="289"/>
      <c r="Q73" s="289"/>
      <c r="R73" s="289"/>
      <c r="S73" s="289"/>
      <c r="T73" s="289"/>
      <c r="U73" s="289"/>
      <c r="V73" s="289"/>
      <c r="W73" s="289"/>
      <c r="X73" s="289"/>
      <c r="Y73" s="289"/>
      <c r="Z73" s="289"/>
      <c r="AA73" s="289"/>
      <c r="AB73" s="289"/>
      <c r="AC73" s="289"/>
      <c r="AD73" s="289"/>
      <c r="AE73" s="289"/>
      <c r="AF73" s="289"/>
      <c r="AG73" s="289"/>
      <c r="AH73" s="289"/>
      <c r="AI73" s="289"/>
      <c r="AJ73" s="289"/>
      <c r="AK73" s="289"/>
      <c r="AL73" s="289"/>
      <c r="AM73" s="289"/>
      <c r="AN73" s="289"/>
      <c r="AO73" s="289"/>
      <c r="AP73" s="289"/>
      <c r="AQ73" s="1119"/>
      <c r="AR73" s="793"/>
      <c r="AS73" s="793"/>
      <c r="AT73" s="793"/>
      <c r="AU73" s="793"/>
      <c r="AV73" s="793"/>
      <c r="AW73" s="793"/>
      <c r="AX73" s="793"/>
      <c r="AY73" s="793"/>
      <c r="AZ73" s="793"/>
      <c r="BA73" s="793"/>
      <c r="BB73" s="793"/>
      <c r="BC73" s="793"/>
      <c r="BD73" s="793"/>
      <c r="BE73" s="793"/>
      <c r="BF73" s="793"/>
      <c r="BG73" s="793"/>
      <c r="BH73" s="793"/>
      <c r="BI73" s="793"/>
      <c r="BJ73" s="793"/>
      <c r="BK73" s="793"/>
      <c r="BL73" s="793"/>
      <c r="BM73" s="793"/>
      <c r="BN73" s="793"/>
      <c r="BO73" s="793"/>
      <c r="BP73" s="793"/>
      <c r="BQ73" s="793"/>
      <c r="BR73" s="793"/>
      <c r="BS73" s="793"/>
      <c r="BT73" s="793"/>
      <c r="BU73" s="793"/>
      <c r="BV73" s="793"/>
      <c r="BW73" s="793"/>
      <c r="BX73" s="793"/>
      <c r="BY73" s="793"/>
      <c r="BZ73" s="793"/>
      <c r="CA73" s="793"/>
      <c r="CB73" s="793"/>
      <c r="CC73" s="793"/>
    </row>
    <row r="74" spans="1:81" s="792" customFormat="1" ht="13">
      <c r="A74" s="308" t="str">
        <f>IF('1'!$A$1=1,B74,C74)</f>
        <v xml:space="preserve">  країни ЄС</v>
      </c>
      <c r="B74" s="654" t="s">
        <v>340</v>
      </c>
      <c r="C74" s="654" t="s">
        <v>342</v>
      </c>
      <c r="D74" s="291">
        <f t="shared" ref="D74:N74" si="159">D62/D$53*100</f>
        <v>28.598938802698243</v>
      </c>
      <c r="E74" s="292">
        <f t="shared" si="159"/>
        <v>27.111567973828304</v>
      </c>
      <c r="F74" s="292">
        <f t="shared" si="159"/>
        <v>29.176532344531807</v>
      </c>
      <c r="G74" s="292">
        <f t="shared" si="159"/>
        <v>32.482764729328743</v>
      </c>
      <c r="H74" s="292">
        <f t="shared" si="159"/>
        <v>31.965369371775786</v>
      </c>
      <c r="I74" s="289">
        <f t="shared" si="159"/>
        <v>35.01170837290924</v>
      </c>
      <c r="J74" s="289">
        <f t="shared" si="159"/>
        <v>36.655564360587142</v>
      </c>
      <c r="K74" s="289">
        <f t="shared" si="159"/>
        <v>37.842899308482103</v>
      </c>
      <c r="L74" s="289">
        <f t="shared" si="159"/>
        <v>38.292553031355872</v>
      </c>
      <c r="M74" s="289">
        <f t="shared" si="159"/>
        <v>37.510902836742488</v>
      </c>
      <c r="N74" s="289">
        <f t="shared" si="159"/>
        <v>37.620730762221434</v>
      </c>
      <c r="O74" s="289">
        <f t="shared" ref="O74:P74" si="160">O62/O$53*100</f>
        <v>49.610593461974396</v>
      </c>
      <c r="P74" s="289">
        <f t="shared" si="160"/>
        <v>51.42492097147602</v>
      </c>
      <c r="Q74" s="289">
        <f t="shared" ref="Q74" si="161">Q62/Q$53*100</f>
        <v>50.51580438304125</v>
      </c>
      <c r="R74" s="289"/>
      <c r="S74" s="289"/>
      <c r="T74" s="289"/>
      <c r="U74" s="289"/>
      <c r="V74" s="289"/>
      <c r="W74" s="289"/>
      <c r="X74" s="289"/>
      <c r="Y74" s="289"/>
      <c r="Z74" s="289"/>
      <c r="AA74" s="289"/>
      <c r="AB74" s="289"/>
      <c r="AC74" s="289"/>
      <c r="AD74" s="289"/>
      <c r="AE74" s="289"/>
      <c r="AF74" s="289"/>
      <c r="AG74" s="289"/>
      <c r="AH74" s="289"/>
      <c r="AI74" s="289"/>
      <c r="AJ74" s="289"/>
      <c r="AK74" s="289"/>
      <c r="AL74" s="289"/>
      <c r="AM74" s="289"/>
      <c r="AN74" s="289"/>
      <c r="AO74" s="289"/>
      <c r="AP74" s="289"/>
      <c r="AQ74" s="1119"/>
      <c r="AR74" s="793"/>
      <c r="AS74" s="793"/>
      <c r="AT74" s="793"/>
      <c r="AU74" s="793"/>
      <c r="AV74" s="793"/>
      <c r="AW74" s="793"/>
      <c r="AX74" s="793"/>
      <c r="AY74" s="793"/>
      <c r="AZ74" s="793"/>
      <c r="BA74" s="793"/>
      <c r="BB74" s="793"/>
      <c r="BC74" s="793"/>
      <c r="BD74" s="793"/>
      <c r="BE74" s="793"/>
      <c r="BF74" s="793"/>
      <c r="BG74" s="793"/>
      <c r="BH74" s="793"/>
      <c r="BI74" s="793"/>
      <c r="BJ74" s="793"/>
      <c r="BK74" s="793"/>
      <c r="BL74" s="793"/>
      <c r="BM74" s="793"/>
      <c r="BN74" s="793"/>
      <c r="BO74" s="793"/>
      <c r="BP74" s="793"/>
      <c r="BQ74" s="793"/>
      <c r="BR74" s="793"/>
      <c r="BS74" s="793"/>
      <c r="BT74" s="793"/>
      <c r="BU74" s="793"/>
      <c r="BV74" s="793"/>
      <c r="BW74" s="793"/>
      <c r="BX74" s="793"/>
      <c r="BY74" s="793"/>
      <c r="BZ74" s="793"/>
      <c r="CA74" s="793"/>
      <c r="CB74" s="793"/>
      <c r="CC74" s="793"/>
    </row>
    <row r="75" spans="1:81" s="792" customFormat="1" ht="13">
      <c r="A75" s="283" t="str">
        <f>IF('1'!$A$1=1,B75,C75)</f>
        <v xml:space="preserve">     країни СНД </v>
      </c>
      <c r="B75" s="798" t="s">
        <v>341</v>
      </c>
      <c r="C75" s="798" t="s">
        <v>343</v>
      </c>
      <c r="D75" s="291">
        <f t="shared" ref="D75:N75" si="162">D63/D$53*100</f>
        <v>40.899638769449247</v>
      </c>
      <c r="E75" s="292">
        <f t="shared" si="162"/>
        <v>40.032447779355103</v>
      </c>
      <c r="F75" s="292">
        <f t="shared" si="162"/>
        <v>37.707737669764121</v>
      </c>
      <c r="G75" s="292">
        <f t="shared" si="162"/>
        <v>31.819926482528526</v>
      </c>
      <c r="H75" s="292">
        <f t="shared" si="162"/>
        <v>26.234121077421857</v>
      </c>
      <c r="I75" s="289">
        <f t="shared" si="162"/>
        <v>22.021143710203212</v>
      </c>
      <c r="J75" s="289">
        <f t="shared" si="162"/>
        <v>21.975101172919953</v>
      </c>
      <c r="K75" s="289">
        <f t="shared" si="162"/>
        <v>20.992507631116457</v>
      </c>
      <c r="L75" s="289">
        <f t="shared" si="162"/>
        <v>18.175372252422594</v>
      </c>
      <c r="M75" s="289">
        <f t="shared" si="162"/>
        <v>14.492684440413395</v>
      </c>
      <c r="N75" s="289">
        <f t="shared" si="162"/>
        <v>14.032804421465503</v>
      </c>
      <c r="O75" s="289">
        <f t="shared" ref="O75:P75" si="163">O63/O$53*100</f>
        <v>6.091299049819332</v>
      </c>
      <c r="P75" s="289">
        <f t="shared" si="163"/>
        <v>3.1677644653909489</v>
      </c>
      <c r="Q75" s="289">
        <f t="shared" ref="Q75" si="164">Q63/Q$53*100</f>
        <v>2.7937443276730636</v>
      </c>
      <c r="R75" s="289"/>
      <c r="S75" s="289"/>
      <c r="T75" s="289"/>
      <c r="U75" s="289"/>
      <c r="V75" s="289"/>
      <c r="W75" s="289"/>
      <c r="X75" s="289"/>
      <c r="Y75" s="289"/>
      <c r="Z75" s="289"/>
      <c r="AA75" s="289"/>
      <c r="AB75" s="289"/>
      <c r="AC75" s="289"/>
      <c r="AD75" s="289"/>
      <c r="AE75" s="289"/>
      <c r="AF75" s="289"/>
      <c r="AG75" s="289"/>
      <c r="AH75" s="289"/>
      <c r="AI75" s="289"/>
      <c r="AJ75" s="289"/>
      <c r="AK75" s="289"/>
      <c r="AL75" s="289"/>
      <c r="AM75" s="289"/>
      <c r="AN75" s="289"/>
      <c r="AO75" s="289"/>
      <c r="AP75" s="289"/>
      <c r="AQ75" s="1119"/>
      <c r="AR75" s="793"/>
      <c r="AS75" s="793"/>
      <c r="AT75" s="793"/>
      <c r="AU75" s="793"/>
      <c r="AV75" s="793"/>
      <c r="AW75" s="793"/>
      <c r="AX75" s="793"/>
      <c r="AY75" s="793"/>
      <c r="AZ75" s="793"/>
      <c r="BA75" s="793"/>
      <c r="BB75" s="793"/>
      <c r="BC75" s="793"/>
      <c r="BD75" s="793"/>
      <c r="BE75" s="793"/>
      <c r="BF75" s="793"/>
      <c r="BG75" s="793"/>
      <c r="BH75" s="793"/>
      <c r="BI75" s="793"/>
      <c r="BJ75" s="793"/>
      <c r="BK75" s="793"/>
      <c r="BL75" s="793"/>
      <c r="BM75" s="793"/>
      <c r="BN75" s="793"/>
      <c r="BO75" s="793"/>
      <c r="BP75" s="793"/>
      <c r="BQ75" s="793"/>
      <c r="BR75" s="793"/>
      <c r="BS75" s="793"/>
      <c r="BT75" s="793"/>
      <c r="BU75" s="793"/>
      <c r="BV75" s="793"/>
      <c r="BW75" s="793"/>
      <c r="BX75" s="793"/>
      <c r="BY75" s="793"/>
      <c r="BZ75" s="793"/>
      <c r="CA75" s="793"/>
      <c r="CB75" s="793"/>
      <c r="CC75" s="793"/>
    </row>
    <row r="76" spans="1:81" ht="13">
      <c r="A76" s="909" t="str">
        <f>IF('1'!$A$1=1,B76,C76)</f>
        <v xml:space="preserve"> Експорт товарів*</v>
      </c>
      <c r="B76" s="637" t="s">
        <v>581</v>
      </c>
      <c r="C76" s="650" t="s">
        <v>582</v>
      </c>
      <c r="D76" s="295">
        <v>62383</v>
      </c>
      <c r="E76" s="296">
        <v>64427</v>
      </c>
      <c r="F76" s="296">
        <v>59106</v>
      </c>
      <c r="G76" s="296">
        <v>50552</v>
      </c>
      <c r="H76" s="296">
        <v>35420</v>
      </c>
      <c r="I76" s="297">
        <v>33560</v>
      </c>
      <c r="J76" s="297">
        <v>39701</v>
      </c>
      <c r="K76" s="297">
        <v>43341</v>
      </c>
      <c r="L76" s="722">
        <v>46091</v>
      </c>
      <c r="M76" s="722">
        <v>45583</v>
      </c>
      <c r="N76" s="722">
        <v>63621</v>
      </c>
      <c r="O76" s="297">
        <v>41175</v>
      </c>
      <c r="P76" s="297">
        <v>35014</v>
      </c>
      <c r="Q76" s="297">
        <v>39328</v>
      </c>
      <c r="R76" s="300"/>
      <c r="S76" s="300"/>
      <c r="T76" s="300"/>
      <c r="U76" s="300"/>
      <c r="V76" s="300"/>
      <c r="W76" s="300"/>
      <c r="X76" s="300"/>
      <c r="Y76" s="300"/>
      <c r="Z76" s="300"/>
      <c r="AA76" s="300"/>
      <c r="AB76" s="300"/>
      <c r="AC76" s="300"/>
      <c r="AD76" s="300"/>
      <c r="AE76" s="300"/>
      <c r="AF76" s="300"/>
      <c r="AG76" s="300"/>
      <c r="AH76" s="300"/>
      <c r="AI76" s="300"/>
      <c r="AJ76" s="300"/>
      <c r="AK76" s="300"/>
      <c r="AL76" s="300"/>
      <c r="AM76" s="300"/>
      <c r="AN76" s="300"/>
      <c r="AO76" s="300"/>
      <c r="AP76" s="300"/>
      <c r="AQ76" s="1123"/>
    </row>
    <row r="77" spans="1:81" ht="13" hidden="1">
      <c r="A77" s="281" t="str">
        <f>IF('1'!$A$1=1,B77,C77)</f>
        <v xml:space="preserve">    Інші  регіони світу</v>
      </c>
      <c r="B77" s="634" t="s">
        <v>24</v>
      </c>
      <c r="C77" s="653" t="s">
        <v>179</v>
      </c>
      <c r="D77" s="298">
        <v>39541</v>
      </c>
      <c r="E77" s="299">
        <v>40453</v>
      </c>
      <c r="F77" s="299">
        <v>38353</v>
      </c>
      <c r="G77" s="299">
        <v>36027</v>
      </c>
      <c r="H77" s="299">
        <v>27691</v>
      </c>
      <c r="I77" s="300">
        <v>27602</v>
      </c>
      <c r="J77" s="300">
        <v>32759</v>
      </c>
      <c r="K77" s="300">
        <v>36358</v>
      </c>
      <c r="L77" s="720">
        <v>39450</v>
      </c>
      <c r="M77" s="720">
        <v>39550</v>
      </c>
      <c r="N77" s="259"/>
      <c r="O77" s="303">
        <f t="shared" ref="O77" si="165">J77+K77+L77+M77</f>
        <v>148117</v>
      </c>
      <c r="P77" s="259"/>
      <c r="Q77" s="259"/>
      <c r="S77" s="259"/>
      <c r="T77" s="259"/>
      <c r="U77" s="259"/>
      <c r="V77" s="259"/>
      <c r="W77" s="259"/>
      <c r="X77" s="259"/>
      <c r="Y77" s="259"/>
      <c r="Z77" s="259"/>
      <c r="AA77" s="259"/>
      <c r="AB77" s="259"/>
      <c r="AC77" s="259"/>
      <c r="AD77" s="259"/>
      <c r="AE77" s="259"/>
      <c r="AF77" s="259"/>
      <c r="AG77" s="259"/>
      <c r="AH77" s="259"/>
      <c r="AI77" s="259"/>
      <c r="AJ77" s="259"/>
      <c r="AK77" s="259"/>
      <c r="AL77" s="259"/>
      <c r="AM77" s="259"/>
      <c r="AN77" s="259"/>
      <c r="AO77" s="259"/>
      <c r="AP77" s="259"/>
      <c r="AQ77" s="1116"/>
    </row>
    <row r="78" spans="1:81" ht="13">
      <c r="A78" s="281" t="str">
        <f>IF('1'!$A$1=1,B78,C78)</f>
        <v xml:space="preserve">                  Європа</v>
      </c>
      <c r="B78" s="631" t="s">
        <v>25</v>
      </c>
      <c r="C78" s="653" t="s">
        <v>180</v>
      </c>
      <c r="D78" s="301">
        <v>15856</v>
      </c>
      <c r="E78" s="302">
        <v>14591</v>
      </c>
      <c r="F78" s="302">
        <v>14172.066374</v>
      </c>
      <c r="G78" s="302">
        <v>14162</v>
      </c>
      <c r="H78" s="302">
        <v>10620</v>
      </c>
      <c r="I78" s="303">
        <v>10950</v>
      </c>
      <c r="J78" s="303">
        <v>14400.481242740001</v>
      </c>
      <c r="K78" s="303">
        <v>16719.841323280001</v>
      </c>
      <c r="L78" s="721">
        <v>17511.5128749</v>
      </c>
      <c r="M78" s="721">
        <v>15535.137393610001</v>
      </c>
      <c r="N78" s="721">
        <v>24345.550022550004</v>
      </c>
      <c r="O78" s="303">
        <v>25525.613895760001</v>
      </c>
      <c r="P78" s="303">
        <v>22594.64765599</v>
      </c>
      <c r="Q78" s="303">
        <v>22949.399371070002</v>
      </c>
      <c r="R78" s="303"/>
      <c r="S78" s="303"/>
      <c r="T78" s="303"/>
      <c r="U78" s="303"/>
      <c r="V78" s="303"/>
      <c r="W78" s="303"/>
      <c r="X78" s="303"/>
      <c r="Y78" s="303"/>
      <c r="Z78" s="303"/>
      <c r="AA78" s="303"/>
      <c r="AB78" s="303"/>
      <c r="AC78" s="303"/>
      <c r="AD78" s="303"/>
      <c r="AE78" s="303"/>
      <c r="AF78" s="303"/>
      <c r="AG78" s="303"/>
      <c r="AH78" s="303"/>
      <c r="AI78" s="303"/>
      <c r="AJ78" s="303"/>
      <c r="AK78" s="303"/>
      <c r="AL78" s="303"/>
      <c r="AM78" s="303"/>
      <c r="AN78" s="303"/>
      <c r="AO78" s="303"/>
      <c r="AP78" s="303"/>
      <c r="AQ78" s="1124"/>
    </row>
    <row r="79" spans="1:81" ht="13">
      <c r="A79" s="281" t="str">
        <f>IF('1'!$A$1=1,B79,C79)</f>
        <v xml:space="preserve">                  Азія</v>
      </c>
      <c r="B79" s="631" t="s">
        <v>56</v>
      </c>
      <c r="C79" s="653" t="s">
        <v>181</v>
      </c>
      <c r="D79" s="301">
        <v>17578</v>
      </c>
      <c r="E79" s="302">
        <v>17560</v>
      </c>
      <c r="F79" s="302">
        <v>16745</v>
      </c>
      <c r="G79" s="302">
        <v>15239.925976999999</v>
      </c>
      <c r="H79" s="302">
        <v>12276</v>
      </c>
      <c r="I79" s="303">
        <v>11732</v>
      </c>
      <c r="J79" s="303">
        <v>12862</v>
      </c>
      <c r="K79" s="303">
        <v>13687.451836479999</v>
      </c>
      <c r="L79" s="721">
        <v>15198.185279689998</v>
      </c>
      <c r="M79" s="721">
        <v>18272.844676569999</v>
      </c>
      <c r="N79" s="721">
        <v>22947.302905520002</v>
      </c>
      <c r="O79" s="303">
        <v>9595.6220342800007</v>
      </c>
      <c r="P79" s="303">
        <v>8041.4437149100004</v>
      </c>
      <c r="Q79" s="303">
        <v>9966.1215091299982</v>
      </c>
      <c r="R79" s="303"/>
      <c r="S79" s="303"/>
      <c r="T79" s="303"/>
      <c r="U79" s="303"/>
      <c r="V79" s="303"/>
      <c r="W79" s="303"/>
      <c r="X79" s="303"/>
      <c r="Y79" s="303"/>
      <c r="Z79" s="303"/>
      <c r="AA79" s="303"/>
      <c r="AB79" s="303"/>
      <c r="AC79" s="303"/>
      <c r="AD79" s="303"/>
      <c r="AE79" s="303"/>
      <c r="AF79" s="303"/>
      <c r="AG79" s="303"/>
      <c r="AH79" s="303"/>
      <c r="AI79" s="303"/>
      <c r="AJ79" s="303"/>
      <c r="AK79" s="303"/>
      <c r="AL79" s="303"/>
      <c r="AM79" s="303"/>
      <c r="AN79" s="303"/>
      <c r="AO79" s="303"/>
      <c r="AP79" s="303"/>
      <c r="AQ79" s="1124"/>
    </row>
    <row r="80" spans="1:81" ht="13">
      <c r="A80" s="281" t="str">
        <f>IF('1'!$A$1=1,B80,C80)</f>
        <v xml:space="preserve">                  Америка</v>
      </c>
      <c r="B80" s="631" t="s">
        <v>27</v>
      </c>
      <c r="C80" s="653" t="s">
        <v>182</v>
      </c>
      <c r="D80" s="301">
        <v>2515.7254749999997</v>
      </c>
      <c r="E80" s="302">
        <v>2409.8937639999999</v>
      </c>
      <c r="F80" s="302">
        <v>1968</v>
      </c>
      <c r="G80" s="302">
        <v>1248</v>
      </c>
      <c r="H80" s="1272">
        <v>762</v>
      </c>
      <c r="I80" s="303">
        <v>719.59700000000009</v>
      </c>
      <c r="J80" s="303">
        <v>1131.10843789</v>
      </c>
      <c r="K80" s="303">
        <v>1553.8018068699998</v>
      </c>
      <c r="L80" s="721">
        <v>1414.70971973</v>
      </c>
      <c r="M80" s="721">
        <v>1492.6311249</v>
      </c>
      <c r="N80" s="721">
        <v>3207.1319844100003</v>
      </c>
      <c r="O80" s="303">
        <v>1184.1747915999999</v>
      </c>
      <c r="P80" s="303">
        <v>726.38451034000013</v>
      </c>
      <c r="Q80" s="303">
        <v>1157.4974292499999</v>
      </c>
      <c r="R80" s="303"/>
      <c r="S80" s="303"/>
      <c r="T80" s="303"/>
      <c r="U80" s="303"/>
      <c r="V80" s="303"/>
      <c r="W80" s="303"/>
      <c r="X80" s="303"/>
      <c r="Y80" s="303"/>
      <c r="Z80" s="303"/>
      <c r="AA80" s="303"/>
      <c r="AB80" s="303"/>
      <c r="AC80" s="303"/>
      <c r="AD80" s="303"/>
      <c r="AE80" s="303"/>
      <c r="AF80" s="303"/>
      <c r="AG80" s="303"/>
      <c r="AH80" s="303"/>
      <c r="AI80" s="303"/>
      <c r="AJ80" s="303"/>
      <c r="AK80" s="303"/>
      <c r="AL80" s="303"/>
      <c r="AM80" s="303"/>
      <c r="AN80" s="303"/>
      <c r="AO80" s="303"/>
      <c r="AP80" s="303"/>
      <c r="AQ80" s="1124"/>
    </row>
    <row r="81" spans="1:81" ht="13">
      <c r="A81" s="282" t="str">
        <f>IF('1'!$A$1=1,B81,C81)</f>
        <v xml:space="preserve">                    у т.ч. США</v>
      </c>
      <c r="B81" s="638" t="s">
        <v>57</v>
      </c>
      <c r="C81" s="654" t="s">
        <v>183</v>
      </c>
      <c r="D81" s="301">
        <v>1101.93109</v>
      </c>
      <c r="E81" s="302">
        <v>1011</v>
      </c>
      <c r="F81" s="302">
        <v>834.12363200000004</v>
      </c>
      <c r="G81" s="302">
        <v>664</v>
      </c>
      <c r="H81" s="1273">
        <v>462</v>
      </c>
      <c r="I81" s="808">
        <v>416.80100000000004</v>
      </c>
      <c r="J81" s="808">
        <v>816.61160276999999</v>
      </c>
      <c r="K81" s="808">
        <v>1091.9599444200001</v>
      </c>
      <c r="L81" s="809">
        <v>955.43120132000013</v>
      </c>
      <c r="M81" s="810">
        <v>966.49893184999996</v>
      </c>
      <c r="N81" s="809">
        <v>1595.41142898</v>
      </c>
      <c r="O81" s="808">
        <v>855.63571542</v>
      </c>
      <c r="P81" s="808">
        <v>517.84301339000001</v>
      </c>
      <c r="Q81" s="808">
        <v>869.13271101000009</v>
      </c>
      <c r="R81" s="808"/>
      <c r="S81" s="808"/>
      <c r="T81" s="808"/>
      <c r="U81" s="808"/>
      <c r="V81" s="808"/>
      <c r="W81" s="808"/>
      <c r="X81" s="808"/>
      <c r="Y81" s="808"/>
      <c r="Z81" s="808"/>
      <c r="AA81" s="808"/>
      <c r="AB81" s="808"/>
      <c r="AC81" s="808"/>
      <c r="AD81" s="808"/>
      <c r="AE81" s="808"/>
      <c r="AF81" s="808"/>
      <c r="AG81" s="808"/>
      <c r="AH81" s="808"/>
      <c r="AI81" s="808"/>
      <c r="AJ81" s="808"/>
      <c r="AK81" s="808"/>
      <c r="AL81" s="808"/>
      <c r="AM81" s="808"/>
      <c r="AN81" s="808"/>
      <c r="AO81" s="808"/>
      <c r="AP81" s="808"/>
      <c r="AQ81" s="1125"/>
      <c r="AS81" s="260" t="s">
        <v>350</v>
      </c>
    </row>
    <row r="82" spans="1:81" ht="13">
      <c r="A82" s="281" t="str">
        <f>IF('1'!$A$1=1,B82,C82)</f>
        <v xml:space="preserve">                  Африка</v>
      </c>
      <c r="B82" s="631" t="s">
        <v>28</v>
      </c>
      <c r="C82" s="653" t="s">
        <v>184</v>
      </c>
      <c r="D82" s="301">
        <v>3206</v>
      </c>
      <c r="E82" s="302">
        <v>5475</v>
      </c>
      <c r="F82" s="302">
        <v>5092</v>
      </c>
      <c r="G82" s="302">
        <v>5093</v>
      </c>
      <c r="H82" s="302">
        <v>3755</v>
      </c>
      <c r="I82" s="303">
        <v>3849.9770000000003</v>
      </c>
      <c r="J82" s="303">
        <v>4025.7666642200006</v>
      </c>
      <c r="K82" s="303">
        <v>4048.3462165799997</v>
      </c>
      <c r="L82" s="721">
        <v>4961.3309086400004</v>
      </c>
      <c r="M82" s="721">
        <v>4037.2319613099999</v>
      </c>
      <c r="N82" s="721">
        <v>5588.8782873999999</v>
      </c>
      <c r="O82" s="303">
        <v>2116.4127579800002</v>
      </c>
      <c r="P82" s="303">
        <v>1677.8331736499999</v>
      </c>
      <c r="Q82" s="303">
        <v>2943.1524606600001</v>
      </c>
      <c r="R82" s="303"/>
      <c r="S82" s="303"/>
      <c r="T82" s="303"/>
      <c r="U82" s="303"/>
      <c r="V82" s="303"/>
      <c r="W82" s="303"/>
      <c r="X82" s="303"/>
      <c r="Y82" s="303"/>
      <c r="Z82" s="303"/>
      <c r="AA82" s="303"/>
      <c r="AB82" s="303"/>
      <c r="AC82" s="303"/>
      <c r="AD82" s="303"/>
      <c r="AE82" s="303"/>
      <c r="AF82" s="303"/>
      <c r="AG82" s="303"/>
      <c r="AH82" s="303"/>
      <c r="AI82" s="303"/>
      <c r="AJ82" s="303"/>
      <c r="AK82" s="303"/>
      <c r="AL82" s="303"/>
      <c r="AM82" s="303"/>
      <c r="AN82" s="303"/>
      <c r="AO82" s="303"/>
      <c r="AP82" s="303"/>
      <c r="AQ82" s="1124"/>
    </row>
    <row r="83" spans="1:81" ht="13">
      <c r="A83" s="281" t="str">
        <f>IF('1'!$A$1=1,B83,C83)</f>
        <v xml:space="preserve">                  Австралія і Океанія</v>
      </c>
      <c r="B83" s="631" t="s">
        <v>283</v>
      </c>
      <c r="C83" s="653" t="s">
        <v>284</v>
      </c>
      <c r="D83" s="301">
        <v>30</v>
      </c>
      <c r="E83" s="302">
        <v>45.619357999999998</v>
      </c>
      <c r="F83" s="302">
        <v>36</v>
      </c>
      <c r="G83" s="302">
        <v>21</v>
      </c>
      <c r="H83" s="1272">
        <v>14</v>
      </c>
      <c r="I83" s="303">
        <v>16.97</v>
      </c>
      <c r="J83" s="303">
        <v>20.703794819999999</v>
      </c>
      <c r="K83" s="303">
        <v>36.579250000000002</v>
      </c>
      <c r="L83" s="721">
        <v>56.301712100000003</v>
      </c>
      <c r="M83" s="310">
        <v>53.726842909999995</v>
      </c>
      <c r="N83" s="310">
        <v>73.316312670000016</v>
      </c>
      <c r="O83" s="310">
        <v>28.553735889999999</v>
      </c>
      <c r="P83" s="303">
        <v>21.263971609999999</v>
      </c>
      <c r="Q83" s="303">
        <v>23.707374629999997</v>
      </c>
      <c r="R83" s="303"/>
      <c r="S83" s="303"/>
      <c r="T83" s="303"/>
      <c r="U83" s="303"/>
      <c r="V83" s="303"/>
      <c r="W83" s="303"/>
      <c r="X83" s="303"/>
      <c r="Y83" s="303"/>
      <c r="Z83" s="303"/>
      <c r="AA83" s="303"/>
      <c r="AB83" s="303"/>
      <c r="AC83" s="303"/>
      <c r="AD83" s="303"/>
      <c r="AE83" s="303"/>
      <c r="AF83" s="303"/>
      <c r="AG83" s="303"/>
      <c r="AH83" s="303"/>
      <c r="AI83" s="303"/>
      <c r="AJ83" s="303"/>
      <c r="AK83" s="303"/>
      <c r="AL83" s="303"/>
      <c r="AM83" s="303"/>
      <c r="AN83" s="303"/>
      <c r="AO83" s="303"/>
      <c r="AP83" s="303"/>
      <c r="AQ83" s="1124"/>
    </row>
    <row r="84" spans="1:81" s="792" customFormat="1" ht="13">
      <c r="A84" s="282" t="str">
        <f>IF('1'!$A$1=1,B84,C84)</f>
        <v xml:space="preserve"> Довідково: </v>
      </c>
      <c r="B84" s="635" t="s">
        <v>338</v>
      </c>
      <c r="C84" s="654" t="s">
        <v>339</v>
      </c>
      <c r="D84" s="806"/>
      <c r="E84" s="807"/>
      <c r="F84" s="807"/>
      <c r="G84" s="807"/>
      <c r="H84" s="1273"/>
      <c r="I84" s="808"/>
      <c r="J84" s="808"/>
      <c r="K84" s="808"/>
      <c r="L84" s="809"/>
      <c r="M84" s="810"/>
      <c r="N84" s="811"/>
      <c r="O84" s="811"/>
      <c r="P84" s="811"/>
      <c r="Q84" s="811"/>
      <c r="R84" s="811"/>
      <c r="S84" s="811"/>
      <c r="T84" s="811"/>
      <c r="U84" s="811"/>
      <c r="V84" s="811"/>
      <c r="W84" s="811"/>
      <c r="X84" s="811"/>
      <c r="Y84" s="811"/>
      <c r="Z84" s="811"/>
      <c r="AA84" s="811"/>
      <c r="AB84" s="811"/>
      <c r="AC84" s="811"/>
      <c r="AD84" s="811"/>
      <c r="AE84" s="811"/>
      <c r="AF84" s="811"/>
      <c r="AG84" s="811"/>
      <c r="AH84" s="811"/>
      <c r="AI84" s="811"/>
      <c r="AJ84" s="811"/>
      <c r="AK84" s="811"/>
      <c r="AL84" s="811"/>
      <c r="AM84" s="811"/>
      <c r="AN84" s="811"/>
      <c r="AO84" s="811"/>
      <c r="AP84" s="811"/>
      <c r="AQ84" s="1126"/>
      <c r="AR84" s="793"/>
      <c r="AS84" s="793"/>
      <c r="AT84" s="793"/>
      <c r="AU84" s="793"/>
      <c r="AV84" s="793"/>
      <c r="AW84" s="793"/>
      <c r="AX84" s="793"/>
      <c r="AY84" s="793"/>
      <c r="AZ84" s="793"/>
      <c r="BA84" s="793"/>
      <c r="BB84" s="793"/>
      <c r="BC84" s="793"/>
      <c r="BD84" s="793"/>
      <c r="BE84" s="793"/>
      <c r="BF84" s="793"/>
      <c r="BG84" s="793"/>
      <c r="BH84" s="793"/>
      <c r="BI84" s="793"/>
      <c r="BJ84" s="793"/>
      <c r="BK84" s="793"/>
      <c r="BL84" s="793"/>
      <c r="BM84" s="793"/>
      <c r="BN84" s="793"/>
      <c r="BO84" s="793"/>
      <c r="BP84" s="793"/>
      <c r="BQ84" s="793"/>
      <c r="BR84" s="793"/>
      <c r="BS84" s="793"/>
      <c r="BT84" s="793"/>
      <c r="BU84" s="793"/>
      <c r="BV84" s="793"/>
      <c r="BW84" s="793"/>
      <c r="BX84" s="793"/>
      <c r="BY84" s="793"/>
      <c r="BZ84" s="793"/>
      <c r="CA84" s="793"/>
      <c r="CB84" s="793"/>
      <c r="CC84" s="793"/>
    </row>
    <row r="85" spans="1:81" s="792" customFormat="1" ht="13">
      <c r="A85" s="308" t="str">
        <f>IF('1'!$A$1=1,B85,C85)</f>
        <v xml:space="preserve">  країни ЄС</v>
      </c>
      <c r="B85" s="654" t="s">
        <v>340</v>
      </c>
      <c r="C85" s="654" t="s">
        <v>342</v>
      </c>
      <c r="D85" s="806">
        <v>15466.305453000001</v>
      </c>
      <c r="E85" s="807">
        <v>14381.113837999999</v>
      </c>
      <c r="F85" s="807">
        <v>13971</v>
      </c>
      <c r="G85" s="807">
        <v>14157</v>
      </c>
      <c r="H85" s="807">
        <v>10127</v>
      </c>
      <c r="I85" s="812">
        <v>10414.10715872</v>
      </c>
      <c r="J85" s="812">
        <v>13676.34456404</v>
      </c>
      <c r="K85" s="807">
        <v>15777.658942879998</v>
      </c>
      <c r="L85" s="813">
        <v>16535.211318970003</v>
      </c>
      <c r="M85" s="813">
        <v>14615.828884530001</v>
      </c>
      <c r="N85" s="813">
        <v>22872.403653590001</v>
      </c>
      <c r="O85" s="809">
        <v>24818.529598030003</v>
      </c>
      <c r="P85" s="809">
        <v>21927.01784533</v>
      </c>
      <c r="Q85" s="809">
        <v>22162.183142829999</v>
      </c>
      <c r="R85" s="809"/>
      <c r="S85" s="809"/>
      <c r="T85" s="809"/>
      <c r="U85" s="809"/>
      <c r="V85" s="809"/>
      <c r="W85" s="809"/>
      <c r="X85" s="809"/>
      <c r="Y85" s="809"/>
      <c r="Z85" s="809"/>
      <c r="AA85" s="809"/>
      <c r="AB85" s="809"/>
      <c r="AC85" s="809"/>
      <c r="AD85" s="809"/>
      <c r="AE85" s="809"/>
      <c r="AF85" s="809"/>
      <c r="AG85" s="809"/>
      <c r="AH85" s="809"/>
      <c r="AI85" s="809"/>
      <c r="AJ85" s="809"/>
      <c r="AK85" s="809"/>
      <c r="AL85" s="809"/>
      <c r="AM85" s="809"/>
      <c r="AN85" s="809"/>
      <c r="AO85" s="809"/>
      <c r="AP85" s="809"/>
      <c r="AQ85" s="1127"/>
      <c r="AR85" s="793"/>
      <c r="AS85" s="793"/>
      <c r="AT85" s="793"/>
      <c r="AU85" s="793"/>
      <c r="AV85" s="793"/>
      <c r="AW85" s="793"/>
      <c r="AX85" s="793"/>
      <c r="AY85" s="793"/>
      <c r="AZ85" s="793"/>
      <c r="BA85" s="793"/>
      <c r="BB85" s="793"/>
      <c r="BC85" s="793"/>
      <c r="BD85" s="793"/>
      <c r="BE85" s="793"/>
      <c r="BF85" s="793"/>
      <c r="BG85" s="793"/>
      <c r="BH85" s="793"/>
      <c r="BI85" s="793"/>
      <c r="BJ85" s="793"/>
      <c r="BK85" s="793"/>
      <c r="BL85" s="793"/>
      <c r="BM85" s="793"/>
      <c r="BN85" s="793"/>
      <c r="BO85" s="793"/>
      <c r="BP85" s="793"/>
      <c r="BQ85" s="793"/>
      <c r="BR85" s="793"/>
      <c r="BS85" s="793"/>
      <c r="BT85" s="793"/>
      <c r="BU85" s="793"/>
      <c r="BV85" s="793"/>
      <c r="BW85" s="793"/>
      <c r="BX85" s="793"/>
      <c r="BY85" s="793"/>
      <c r="BZ85" s="793"/>
      <c r="CA85" s="793"/>
      <c r="CB85" s="793"/>
      <c r="CC85" s="793"/>
    </row>
    <row r="86" spans="1:81" s="792" customFormat="1" ht="13">
      <c r="A86" s="283" t="str">
        <f>IF('1'!$A$1=1,B86,C86)</f>
        <v xml:space="preserve">     країни СНД </v>
      </c>
      <c r="B86" s="798" t="s">
        <v>341</v>
      </c>
      <c r="C86" s="798" t="s">
        <v>343</v>
      </c>
      <c r="D86" s="806">
        <v>22842</v>
      </c>
      <c r="E86" s="807">
        <v>23974</v>
      </c>
      <c r="F86" s="807">
        <v>20753</v>
      </c>
      <c r="G86" s="807">
        <v>14525</v>
      </c>
      <c r="H86" s="807">
        <v>7729</v>
      </c>
      <c r="I86" s="808">
        <v>5958</v>
      </c>
      <c r="J86" s="808">
        <v>6942</v>
      </c>
      <c r="K86" s="808">
        <v>6983</v>
      </c>
      <c r="L86" s="809">
        <v>6641</v>
      </c>
      <c r="M86" s="809">
        <v>5593</v>
      </c>
      <c r="N86" s="809">
        <v>6725</v>
      </c>
      <c r="O86" s="809">
        <v>2287</v>
      </c>
      <c r="P86" s="809">
        <v>1589</v>
      </c>
      <c r="Q86" s="809">
        <v>1826</v>
      </c>
      <c r="R86" s="809"/>
      <c r="S86" s="809"/>
      <c r="T86" s="809"/>
      <c r="U86" s="809"/>
      <c r="V86" s="809"/>
      <c r="W86" s="809"/>
      <c r="X86" s="809"/>
      <c r="Y86" s="809"/>
      <c r="Z86" s="809"/>
      <c r="AA86" s="809"/>
      <c r="AB86" s="809"/>
      <c r="AC86" s="809"/>
      <c r="AD86" s="809"/>
      <c r="AE86" s="809"/>
      <c r="AF86" s="809"/>
      <c r="AG86" s="809"/>
      <c r="AH86" s="809"/>
      <c r="AI86" s="809"/>
      <c r="AJ86" s="809"/>
      <c r="AK86" s="809"/>
      <c r="AL86" s="809"/>
      <c r="AM86" s="809"/>
      <c r="AN86" s="809"/>
      <c r="AO86" s="809"/>
      <c r="AP86" s="809"/>
      <c r="AQ86" s="1127"/>
      <c r="AR86" s="793"/>
      <c r="AS86" s="793"/>
      <c r="AT86" s="793"/>
      <c r="AU86" s="793"/>
      <c r="AV86" s="793"/>
      <c r="AW86" s="793"/>
      <c r="AX86" s="793"/>
      <c r="AY86" s="793"/>
      <c r="AZ86" s="793"/>
      <c r="BA86" s="793"/>
      <c r="BB86" s="793"/>
      <c r="BC86" s="793"/>
      <c r="BD86" s="793"/>
      <c r="BE86" s="793"/>
      <c r="BF86" s="793"/>
      <c r="BG86" s="793"/>
      <c r="BH86" s="793"/>
      <c r="BI86" s="793"/>
      <c r="BJ86" s="793"/>
      <c r="BK86" s="793"/>
      <c r="BL86" s="793"/>
      <c r="BM86" s="793"/>
      <c r="BN86" s="793"/>
      <c r="BO86" s="793"/>
      <c r="BP86" s="793"/>
      <c r="BQ86" s="793"/>
      <c r="BR86" s="793"/>
      <c r="BS86" s="793"/>
      <c r="BT86" s="793"/>
      <c r="BU86" s="793"/>
      <c r="BV86" s="793"/>
      <c r="BW86" s="793"/>
      <c r="BX86" s="793"/>
      <c r="BY86" s="793"/>
      <c r="BZ86" s="793"/>
      <c r="CA86" s="793"/>
      <c r="CB86" s="793"/>
      <c r="CC86" s="793"/>
    </row>
    <row r="87" spans="1:81" ht="13">
      <c r="A87" s="275" t="str">
        <f>IF('1'!$A$1=1,B87,C87)</f>
        <v>Структура, %</v>
      </c>
      <c r="B87" s="632" t="s">
        <v>15</v>
      </c>
      <c r="C87" s="683" t="s">
        <v>141</v>
      </c>
      <c r="D87" s="276"/>
      <c r="E87" s="277"/>
      <c r="F87" s="277"/>
      <c r="G87" s="277"/>
      <c r="H87" s="277"/>
      <c r="I87" s="277"/>
      <c r="J87" s="277"/>
      <c r="K87" s="277"/>
      <c r="L87" s="277"/>
      <c r="M87" s="277"/>
      <c r="N87" s="277"/>
      <c r="O87" s="277"/>
      <c r="P87" s="277"/>
      <c r="Q87" s="277"/>
      <c r="S87" s="259"/>
      <c r="T87" s="259"/>
      <c r="U87" s="259"/>
      <c r="V87" s="259"/>
      <c r="W87" s="259"/>
      <c r="X87" s="259"/>
      <c r="Y87" s="259"/>
      <c r="Z87" s="259"/>
      <c r="AA87" s="259"/>
      <c r="AB87" s="259"/>
      <c r="AC87" s="259"/>
      <c r="AD87" s="259"/>
      <c r="AE87" s="259"/>
      <c r="AF87" s="259"/>
      <c r="AG87" s="259"/>
      <c r="AH87" s="259"/>
      <c r="AI87" s="259"/>
      <c r="AJ87" s="259"/>
      <c r="AK87" s="259"/>
      <c r="AL87" s="259"/>
      <c r="AM87" s="259"/>
      <c r="AN87" s="259"/>
      <c r="AO87" s="259"/>
      <c r="AP87" s="259"/>
      <c r="AQ87" s="1116"/>
    </row>
    <row r="88" spans="1:81" ht="13">
      <c r="A88" s="278" t="str">
        <f>IF('1'!$A$1=1,B88,C88)</f>
        <v>Усього</v>
      </c>
      <c r="B88" s="633" t="s">
        <v>58</v>
      </c>
      <c r="C88" s="681" t="s">
        <v>142</v>
      </c>
      <c r="D88" s="291">
        <v>100</v>
      </c>
      <c r="E88" s="292">
        <v>100</v>
      </c>
      <c r="F88" s="292">
        <v>100</v>
      </c>
      <c r="G88" s="292">
        <v>100</v>
      </c>
      <c r="H88" s="292">
        <v>100</v>
      </c>
      <c r="I88" s="292">
        <v>100</v>
      </c>
      <c r="J88" s="292">
        <v>100</v>
      </c>
      <c r="K88" s="292">
        <v>100</v>
      </c>
      <c r="L88" s="292">
        <v>100</v>
      </c>
      <c r="M88" s="292">
        <v>100</v>
      </c>
      <c r="N88" s="292">
        <v>100</v>
      </c>
      <c r="O88" s="292">
        <v>100</v>
      </c>
      <c r="P88" s="292">
        <v>100</v>
      </c>
      <c r="Q88" s="292">
        <v>100</v>
      </c>
      <c r="R88" s="292"/>
      <c r="S88" s="292"/>
      <c r="T88" s="292"/>
      <c r="U88" s="292"/>
      <c r="V88" s="292"/>
      <c r="W88" s="292"/>
      <c r="X88" s="292"/>
      <c r="Y88" s="292"/>
      <c r="Z88" s="292"/>
      <c r="AA88" s="292"/>
      <c r="AB88" s="292"/>
      <c r="AC88" s="292"/>
      <c r="AD88" s="292"/>
      <c r="AE88" s="292"/>
      <c r="AF88" s="292"/>
      <c r="AG88" s="292"/>
      <c r="AH88" s="292"/>
      <c r="AI88" s="292"/>
      <c r="AJ88" s="292"/>
      <c r="AK88" s="292"/>
      <c r="AL88" s="292"/>
      <c r="AM88" s="292"/>
      <c r="AN88" s="292"/>
      <c r="AO88" s="292"/>
      <c r="AP88" s="292"/>
      <c r="AQ88" s="1117"/>
    </row>
    <row r="89" spans="1:81" ht="13" hidden="1">
      <c r="A89" s="281" t="str">
        <f>IF('1'!$A$1=1,B89,C89)</f>
        <v xml:space="preserve">      Інші  регіони світу</v>
      </c>
      <c r="B89" s="634" t="s">
        <v>59</v>
      </c>
      <c r="C89" s="653" t="s">
        <v>179</v>
      </c>
      <c r="D89" s="291">
        <f t="shared" ref="D89:N89" si="166">D77/D$76*100</f>
        <v>63.384255325970216</v>
      </c>
      <c r="E89" s="292">
        <f t="shared" si="166"/>
        <v>62.788892855479851</v>
      </c>
      <c r="F89" s="292">
        <f t="shared" si="166"/>
        <v>64.888505397083208</v>
      </c>
      <c r="G89" s="292">
        <f t="shared" si="166"/>
        <v>71.267210001582527</v>
      </c>
      <c r="H89" s="292">
        <f t="shared" si="166"/>
        <v>78.178994918125355</v>
      </c>
      <c r="I89" s="304">
        <f t="shared" si="166"/>
        <v>82.246722288438619</v>
      </c>
      <c r="J89" s="304">
        <f t="shared" si="166"/>
        <v>82.514294350268258</v>
      </c>
      <c r="K89" s="304">
        <f t="shared" si="166"/>
        <v>83.888235158395048</v>
      </c>
      <c r="L89" s="304">
        <f t="shared" si="166"/>
        <v>85.591547156711727</v>
      </c>
      <c r="M89" s="304">
        <f t="shared" si="166"/>
        <v>86.764802667661186</v>
      </c>
      <c r="N89" s="304">
        <f t="shared" si="166"/>
        <v>0</v>
      </c>
      <c r="O89" s="259"/>
      <c r="P89" s="292">
        <v>100</v>
      </c>
      <c r="Q89" s="259"/>
      <c r="S89" s="259"/>
      <c r="T89" s="259"/>
      <c r="U89" s="259"/>
      <c r="V89" s="259"/>
      <c r="W89" s="259"/>
      <c r="X89" s="259"/>
      <c r="Y89" s="259"/>
      <c r="Z89" s="259"/>
      <c r="AA89" s="259"/>
      <c r="AB89" s="259"/>
      <c r="AC89" s="259"/>
      <c r="AD89" s="259"/>
      <c r="AE89" s="259"/>
      <c r="AF89" s="259"/>
      <c r="AG89" s="259"/>
      <c r="AH89" s="259"/>
      <c r="AI89" s="259"/>
      <c r="AJ89" s="259"/>
      <c r="AK89" s="259"/>
      <c r="AL89" s="259"/>
      <c r="AM89" s="259"/>
      <c r="AN89" s="259"/>
      <c r="AO89" s="259"/>
      <c r="AP89" s="259"/>
      <c r="AQ89" s="1116"/>
    </row>
    <row r="90" spans="1:81" ht="12.75" customHeight="1">
      <c r="A90" s="281" t="str">
        <f>IF('1'!$A$1=1,B90,C90)</f>
        <v xml:space="preserve">                  Європа</v>
      </c>
      <c r="B90" s="631" t="s">
        <v>25</v>
      </c>
      <c r="C90" s="653" t="s">
        <v>180</v>
      </c>
      <c r="D90" s="291">
        <f t="shared" ref="D90:N90" si="167">D78/D$76*100</f>
        <v>25.417180962762291</v>
      </c>
      <c r="E90" s="292">
        <f t="shared" si="167"/>
        <v>22.647337296475083</v>
      </c>
      <c r="F90" s="292">
        <f t="shared" si="167"/>
        <v>23.977373488309141</v>
      </c>
      <c r="G90" s="292">
        <f t="shared" si="167"/>
        <v>28.014717518594711</v>
      </c>
      <c r="H90" s="292">
        <f t="shared" si="167"/>
        <v>29.983060417843028</v>
      </c>
      <c r="I90" s="304">
        <f t="shared" si="167"/>
        <v>32.62812872467223</v>
      </c>
      <c r="J90" s="304">
        <f t="shared" si="167"/>
        <v>36.272338839676586</v>
      </c>
      <c r="K90" s="304">
        <f t="shared" si="167"/>
        <v>38.577423971020515</v>
      </c>
      <c r="L90" s="304">
        <f t="shared" si="167"/>
        <v>37.993345501073961</v>
      </c>
      <c r="M90" s="304">
        <f t="shared" si="167"/>
        <v>34.080989389926067</v>
      </c>
      <c r="N90" s="304">
        <f t="shared" si="167"/>
        <v>38.266531526618571</v>
      </c>
      <c r="O90" s="304">
        <f t="shared" ref="O90:P90" si="168">O78/O$76*100</f>
        <v>61.99299063936855</v>
      </c>
      <c r="P90" s="304">
        <f t="shared" si="168"/>
        <v>64.530324030359282</v>
      </c>
      <c r="Q90" s="304">
        <f t="shared" ref="Q90" si="169">Q78/Q$76*100</f>
        <v>58.353842989905417</v>
      </c>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4"/>
      <c r="AP90" s="304"/>
      <c r="AQ90" s="1128"/>
    </row>
    <row r="91" spans="1:81" ht="13">
      <c r="A91" s="281" t="str">
        <f>IF('1'!$A$1=1,B91,C91)</f>
        <v xml:space="preserve">                  Азія</v>
      </c>
      <c r="B91" s="631" t="s">
        <v>56</v>
      </c>
      <c r="C91" s="653" t="s">
        <v>181</v>
      </c>
      <c r="D91" s="291">
        <f t="shared" ref="D91:N91" si="170">D79/D$76*100</f>
        <v>28.177548370549673</v>
      </c>
      <c r="E91" s="292">
        <f t="shared" si="170"/>
        <v>27.25565368556661</v>
      </c>
      <c r="F91" s="292">
        <f t="shared" si="170"/>
        <v>28.330457144790717</v>
      </c>
      <c r="G91" s="292">
        <f t="shared" si="170"/>
        <v>30.147028756527927</v>
      </c>
      <c r="H91" s="292">
        <f t="shared" si="170"/>
        <v>34.658385093167702</v>
      </c>
      <c r="I91" s="304">
        <f t="shared" si="170"/>
        <v>34.958283671036952</v>
      </c>
      <c r="J91" s="304">
        <f t="shared" si="170"/>
        <v>32.397168837057002</v>
      </c>
      <c r="K91" s="304">
        <f t="shared" si="170"/>
        <v>31.580839935580624</v>
      </c>
      <c r="L91" s="304">
        <f t="shared" si="170"/>
        <v>32.974301446464601</v>
      </c>
      <c r="M91" s="304">
        <f t="shared" si="170"/>
        <v>40.086972504157245</v>
      </c>
      <c r="N91" s="304">
        <f t="shared" si="170"/>
        <v>36.068755451061762</v>
      </c>
      <c r="O91" s="304">
        <f t="shared" ref="O91:P91" si="171">O79/O$76*100</f>
        <v>23.304485814887677</v>
      </c>
      <c r="P91" s="304">
        <f t="shared" si="171"/>
        <v>22.966366924401669</v>
      </c>
      <c r="Q91" s="304">
        <f t="shared" ref="Q91" si="172">Q79/Q$76*100</f>
        <v>25.341033129398898</v>
      </c>
      <c r="R91" s="304"/>
      <c r="S91" s="304"/>
      <c r="T91" s="304"/>
      <c r="U91" s="304"/>
      <c r="V91" s="304"/>
      <c r="W91" s="304"/>
      <c r="X91" s="304"/>
      <c r="Y91" s="304"/>
      <c r="Z91" s="304"/>
      <c r="AA91" s="304"/>
      <c r="AB91" s="304"/>
      <c r="AC91" s="304"/>
      <c r="AD91" s="304"/>
      <c r="AE91" s="304"/>
      <c r="AF91" s="304"/>
      <c r="AG91" s="304"/>
      <c r="AH91" s="304"/>
      <c r="AI91" s="304"/>
      <c r="AJ91" s="304"/>
      <c r="AK91" s="304"/>
      <c r="AL91" s="304"/>
      <c r="AM91" s="304"/>
      <c r="AN91" s="304"/>
      <c r="AO91" s="304"/>
      <c r="AP91" s="304"/>
      <c r="AQ91" s="1128"/>
    </row>
    <row r="92" spans="1:81" ht="13">
      <c r="A92" s="281" t="str">
        <f>IF('1'!$A$1=1,B92,C92)</f>
        <v xml:space="preserve">                  Америка</v>
      </c>
      <c r="B92" s="631" t="s">
        <v>27</v>
      </c>
      <c r="C92" s="653" t="s">
        <v>182</v>
      </c>
      <c r="D92" s="291">
        <f t="shared" ref="D92:N92" si="173">D80/D$76*100</f>
        <v>4.0327099931070958</v>
      </c>
      <c r="E92" s="292">
        <f t="shared" si="173"/>
        <v>3.7405028388719015</v>
      </c>
      <c r="F92" s="292">
        <f t="shared" si="173"/>
        <v>3.3296112069840622</v>
      </c>
      <c r="G92" s="292">
        <f t="shared" si="173"/>
        <v>2.4687450545972465</v>
      </c>
      <c r="H92" s="292">
        <f t="shared" si="173"/>
        <v>2.1513269339356293</v>
      </c>
      <c r="I92" s="304">
        <f t="shared" si="173"/>
        <v>2.1442103694874852</v>
      </c>
      <c r="J92" s="304">
        <f t="shared" si="173"/>
        <v>2.84906787710637</v>
      </c>
      <c r="K92" s="304">
        <f t="shared" si="173"/>
        <v>3.5850621971574257</v>
      </c>
      <c r="L92" s="304">
        <f t="shared" si="173"/>
        <v>3.0693838704519321</v>
      </c>
      <c r="M92" s="304">
        <f t="shared" si="173"/>
        <v>3.2745346398876771</v>
      </c>
      <c r="N92" s="304">
        <f t="shared" si="173"/>
        <v>5.0409958730765005</v>
      </c>
      <c r="O92" s="304">
        <f t="shared" ref="O92:P92" si="174">O80/O$76*100</f>
        <v>2.8759557780206437</v>
      </c>
      <c r="P92" s="304">
        <f t="shared" si="174"/>
        <v>2.0745544934597593</v>
      </c>
      <c r="Q92" s="304">
        <f t="shared" ref="Q92" si="175">Q80/Q$76*100</f>
        <v>2.9431891508594386</v>
      </c>
      <c r="R92" s="304"/>
      <c r="S92" s="304"/>
      <c r="T92" s="304"/>
      <c r="U92" s="304"/>
      <c r="V92" s="304"/>
      <c r="W92" s="304"/>
      <c r="X92" s="304"/>
      <c r="Y92" s="304"/>
      <c r="Z92" s="304"/>
      <c r="AA92" s="304"/>
      <c r="AB92" s="304"/>
      <c r="AC92" s="304"/>
      <c r="AD92" s="304"/>
      <c r="AE92" s="304"/>
      <c r="AF92" s="304"/>
      <c r="AG92" s="304"/>
      <c r="AH92" s="304"/>
      <c r="AI92" s="304"/>
      <c r="AJ92" s="304"/>
      <c r="AK92" s="304"/>
      <c r="AL92" s="304"/>
      <c r="AM92" s="304"/>
      <c r="AN92" s="304"/>
      <c r="AO92" s="304"/>
      <c r="AP92" s="304"/>
      <c r="AQ92" s="1128"/>
    </row>
    <row r="93" spans="1:81" ht="13">
      <c r="A93" s="282" t="str">
        <f>IF('1'!$A$1=1,B93,C93)</f>
        <v xml:space="preserve">                    у т.ч. США</v>
      </c>
      <c r="B93" s="635" t="s">
        <v>57</v>
      </c>
      <c r="C93" s="654" t="s">
        <v>183</v>
      </c>
      <c r="D93" s="291">
        <f t="shared" ref="D93:N93" si="176">D81/D$76*100</f>
        <v>1.7663964381321835</v>
      </c>
      <c r="E93" s="292">
        <f t="shared" si="176"/>
        <v>1.5692178744936127</v>
      </c>
      <c r="F93" s="292">
        <f t="shared" si="176"/>
        <v>1.4112334314621189</v>
      </c>
      <c r="G93" s="292">
        <f t="shared" si="176"/>
        <v>1.3134989713562273</v>
      </c>
      <c r="H93" s="292">
        <f t="shared" si="176"/>
        <v>1.3043478260869565</v>
      </c>
      <c r="I93" s="304">
        <f t="shared" si="176"/>
        <v>1.2419576877234806</v>
      </c>
      <c r="J93" s="304">
        <f t="shared" si="176"/>
        <v>2.0569043670688396</v>
      </c>
      <c r="K93" s="304">
        <f t="shared" si="176"/>
        <v>2.5194618131099884</v>
      </c>
      <c r="L93" s="304">
        <f t="shared" si="176"/>
        <v>2.072923567117225</v>
      </c>
      <c r="M93" s="304">
        <f t="shared" si="176"/>
        <v>2.1203056662571571</v>
      </c>
      <c r="N93" s="304">
        <f t="shared" si="176"/>
        <v>2.5076805284104302</v>
      </c>
      <c r="O93" s="304">
        <f t="shared" ref="O93:P93" si="177">O81/O$76*100</f>
        <v>2.0780466676867033</v>
      </c>
      <c r="P93" s="304">
        <f t="shared" si="177"/>
        <v>1.4789598828754211</v>
      </c>
      <c r="Q93" s="304">
        <f t="shared" ref="Q93" si="178">Q81/Q$76*100</f>
        <v>2.2099590902410498</v>
      </c>
      <c r="R93" s="304"/>
      <c r="S93" s="304"/>
      <c r="T93" s="304"/>
      <c r="U93" s="304"/>
      <c r="V93" s="304"/>
      <c r="W93" s="304"/>
      <c r="X93" s="304"/>
      <c r="Y93" s="304"/>
      <c r="Z93" s="304"/>
      <c r="AA93" s="304"/>
      <c r="AB93" s="304"/>
      <c r="AC93" s="304"/>
      <c r="AD93" s="304"/>
      <c r="AE93" s="304"/>
      <c r="AF93" s="304"/>
      <c r="AG93" s="304"/>
      <c r="AH93" s="304"/>
      <c r="AI93" s="304"/>
      <c r="AJ93" s="304"/>
      <c r="AK93" s="304"/>
      <c r="AL93" s="304"/>
      <c r="AM93" s="304"/>
      <c r="AN93" s="304"/>
      <c r="AO93" s="304"/>
      <c r="AP93" s="304"/>
      <c r="AQ93" s="1128"/>
    </row>
    <row r="94" spans="1:81" ht="13">
      <c r="A94" s="281" t="str">
        <f>IF('1'!$A$1=1,B94,C94)</f>
        <v xml:space="preserve">                  Африка</v>
      </c>
      <c r="B94" s="631" t="s">
        <v>28</v>
      </c>
      <c r="C94" s="653" t="s">
        <v>184</v>
      </c>
      <c r="D94" s="291">
        <f t="shared" ref="D94:N94" si="179">D82/D$76*100</f>
        <v>5.1392206210025169</v>
      </c>
      <c r="E94" s="292">
        <f t="shared" si="179"/>
        <v>8.4979899731479041</v>
      </c>
      <c r="F94" s="292">
        <f t="shared" si="179"/>
        <v>8.6150306229486002</v>
      </c>
      <c r="G94" s="292">
        <f t="shared" si="179"/>
        <v>10.074774489634436</v>
      </c>
      <c r="H94" s="292">
        <f t="shared" si="179"/>
        <v>10.601355166572558</v>
      </c>
      <c r="I94" s="304">
        <f t="shared" si="179"/>
        <v>11.471921930870083</v>
      </c>
      <c r="J94" s="304">
        <f t="shared" si="179"/>
        <v>10.140214765925293</v>
      </c>
      <c r="K94" s="304">
        <f t="shared" si="179"/>
        <v>9.3406848401744309</v>
      </c>
      <c r="L94" s="304">
        <f t="shared" si="179"/>
        <v>10.764207564687251</v>
      </c>
      <c r="M94" s="304">
        <f t="shared" si="179"/>
        <v>8.8568807698264695</v>
      </c>
      <c r="N94" s="304">
        <f t="shared" si="179"/>
        <v>8.7846438870813088</v>
      </c>
      <c r="O94" s="304">
        <f t="shared" ref="O94:P94" si="180">O82/O$76*100</f>
        <v>5.1400431280631453</v>
      </c>
      <c r="P94" s="304">
        <f t="shared" si="180"/>
        <v>4.7918923106471691</v>
      </c>
      <c r="Q94" s="304">
        <f t="shared" ref="Q94" si="181">Q82/Q$76*100</f>
        <v>7.4836057278783565</v>
      </c>
      <c r="R94" s="304"/>
      <c r="S94" s="304"/>
      <c r="T94" s="304"/>
      <c r="U94" s="304"/>
      <c r="V94" s="304"/>
      <c r="W94" s="304"/>
      <c r="X94" s="304"/>
      <c r="Y94" s="304"/>
      <c r="Z94" s="304"/>
      <c r="AA94" s="304"/>
      <c r="AB94" s="304"/>
      <c r="AC94" s="304"/>
      <c r="AD94" s="304"/>
      <c r="AE94" s="304"/>
      <c r="AF94" s="304"/>
      <c r="AG94" s="304"/>
      <c r="AH94" s="304"/>
      <c r="AI94" s="304"/>
      <c r="AJ94" s="304"/>
      <c r="AK94" s="304"/>
      <c r="AL94" s="304"/>
      <c r="AM94" s="304"/>
      <c r="AN94" s="304"/>
      <c r="AO94" s="304"/>
      <c r="AP94" s="304"/>
      <c r="AQ94" s="1128"/>
    </row>
    <row r="95" spans="1:81" ht="13">
      <c r="A95" s="281" t="str">
        <f>IF('1'!$A$1=1,B95,C95)</f>
        <v xml:space="preserve">                  Австралія і Океанія</v>
      </c>
      <c r="B95" s="631" t="s">
        <v>283</v>
      </c>
      <c r="C95" s="653" t="s">
        <v>284</v>
      </c>
      <c r="D95" s="291">
        <f t="shared" ref="D95:N95" si="182">D83/D$76*100</f>
        <v>4.809002452591251E-2</v>
      </c>
      <c r="E95" s="292">
        <f t="shared" si="182"/>
        <v>7.080782591149673E-2</v>
      </c>
      <c r="F95" s="292">
        <f t="shared" si="182"/>
        <v>6.0907522078976747E-2</v>
      </c>
      <c r="G95" s="292">
        <f t="shared" si="182"/>
        <v>4.1541383130242124E-2</v>
      </c>
      <c r="H95" s="292">
        <f t="shared" si="182"/>
        <v>3.9525691699604744E-2</v>
      </c>
      <c r="I95" s="304">
        <f t="shared" si="182"/>
        <v>5.0566150178784262E-2</v>
      </c>
      <c r="J95" s="304">
        <f t="shared" si="182"/>
        <v>5.2149303090602249E-2</v>
      </c>
      <c r="K95" s="304">
        <f t="shared" si="182"/>
        <v>8.4398721764610884E-2</v>
      </c>
      <c r="L95" s="304">
        <f t="shared" si="182"/>
        <v>0.12215337506237661</v>
      </c>
      <c r="M95" s="304">
        <f t="shared" si="182"/>
        <v>0.11786596518438891</v>
      </c>
      <c r="N95" s="304">
        <f t="shared" si="182"/>
        <v>0.11523917050973737</v>
      </c>
      <c r="O95" s="304">
        <f t="shared" ref="O95:P95" si="183">O83/O$76*100</f>
        <v>6.9347263849423191E-2</v>
      </c>
      <c r="P95" s="304">
        <f t="shared" si="183"/>
        <v>6.0729912634946016E-2</v>
      </c>
      <c r="Q95" s="304">
        <f t="shared" ref="Q95" si="184">Q83/Q$76*100</f>
        <v>6.0281160064076474E-2</v>
      </c>
      <c r="R95" s="304"/>
      <c r="S95" s="304"/>
      <c r="T95" s="304"/>
      <c r="U95" s="304"/>
      <c r="V95" s="304"/>
      <c r="W95" s="304"/>
      <c r="X95" s="304"/>
      <c r="Y95" s="304"/>
      <c r="Z95" s="304"/>
      <c r="AA95" s="304"/>
      <c r="AB95" s="304"/>
      <c r="AC95" s="304"/>
      <c r="AD95" s="304"/>
      <c r="AE95" s="304"/>
      <c r="AF95" s="304"/>
      <c r="AG95" s="304"/>
      <c r="AH95" s="304"/>
      <c r="AI95" s="304"/>
      <c r="AJ95" s="304"/>
      <c r="AK95" s="304"/>
      <c r="AL95" s="304"/>
      <c r="AM95" s="304"/>
      <c r="AN95" s="304"/>
      <c r="AO95" s="304"/>
      <c r="AP95" s="304"/>
      <c r="AQ95" s="1128"/>
    </row>
    <row r="96" spans="1:81" ht="13">
      <c r="A96" s="282" t="str">
        <f>IF('1'!$A$1=1,B96,C96)</f>
        <v xml:space="preserve"> Довідково: </v>
      </c>
      <c r="B96" s="635" t="s">
        <v>338</v>
      </c>
      <c r="C96" s="654" t="s">
        <v>339</v>
      </c>
      <c r="D96" s="291"/>
      <c r="E96" s="292"/>
      <c r="F96" s="292"/>
      <c r="G96" s="292"/>
      <c r="H96" s="292"/>
      <c r="I96" s="304"/>
      <c r="J96" s="304"/>
      <c r="K96" s="304"/>
      <c r="L96" s="304"/>
      <c r="M96" s="304"/>
      <c r="N96" s="304"/>
      <c r="O96" s="304"/>
      <c r="P96" s="304"/>
      <c r="Q96" s="304"/>
      <c r="R96" s="304"/>
      <c r="S96" s="304"/>
      <c r="T96" s="304"/>
      <c r="U96" s="304"/>
      <c r="V96" s="304"/>
      <c r="W96" s="304"/>
      <c r="X96" s="304"/>
      <c r="Y96" s="304"/>
      <c r="Z96" s="304"/>
      <c r="AA96" s="304"/>
      <c r="AB96" s="304"/>
      <c r="AC96" s="304"/>
      <c r="AD96" s="304"/>
      <c r="AE96" s="304"/>
      <c r="AF96" s="304"/>
      <c r="AG96" s="304"/>
      <c r="AH96" s="304"/>
      <c r="AI96" s="304"/>
      <c r="AJ96" s="304"/>
      <c r="AK96" s="304"/>
      <c r="AL96" s="304"/>
      <c r="AM96" s="304"/>
      <c r="AN96" s="304"/>
      <c r="AO96" s="304"/>
      <c r="AP96" s="304"/>
      <c r="AQ96" s="1128"/>
    </row>
    <row r="97" spans="1:81" ht="12.75" customHeight="1">
      <c r="A97" s="308" t="str">
        <f>IF('1'!$A$1=1,B97,C97)</f>
        <v xml:space="preserve">  країни ЄС</v>
      </c>
      <c r="B97" s="654" t="s">
        <v>340</v>
      </c>
      <c r="C97" s="654" t="s">
        <v>342</v>
      </c>
      <c r="D97" s="291">
        <f t="shared" ref="D97:N97" si="185">D85/D$76*100</f>
        <v>24.792500285334146</v>
      </c>
      <c r="E97" s="292">
        <f t="shared" si="185"/>
        <v>22.321563689136543</v>
      </c>
      <c r="F97" s="292">
        <f t="shared" si="185"/>
        <v>23.637194193482895</v>
      </c>
      <c r="G97" s="292">
        <f t="shared" si="185"/>
        <v>28.004826713087517</v>
      </c>
      <c r="H97" s="292">
        <f t="shared" si="185"/>
        <v>28.591191417278374</v>
      </c>
      <c r="I97" s="304">
        <f t="shared" si="185"/>
        <v>31.031308577830753</v>
      </c>
      <c r="J97" s="304">
        <f t="shared" si="185"/>
        <v>34.448362922949045</v>
      </c>
      <c r="K97" s="304">
        <f t="shared" si="185"/>
        <v>36.40354154929512</v>
      </c>
      <c r="L97" s="304">
        <f t="shared" si="185"/>
        <v>35.875141175001637</v>
      </c>
      <c r="M97" s="304">
        <f t="shared" si="185"/>
        <v>32.064210088256587</v>
      </c>
      <c r="N97" s="304">
        <f t="shared" si="185"/>
        <v>35.951028203879225</v>
      </c>
      <c r="O97" s="304">
        <f t="shared" ref="O97:P97" si="186">O85/O$76*100</f>
        <v>60.275724585379486</v>
      </c>
      <c r="P97" s="304">
        <f t="shared" si="186"/>
        <v>62.623572986034162</v>
      </c>
      <c r="Q97" s="304">
        <f t="shared" ref="Q97" si="187">Q85/Q$76*100</f>
        <v>56.352174386772781</v>
      </c>
      <c r="R97" s="304"/>
      <c r="S97" s="304"/>
      <c r="T97" s="304"/>
      <c r="U97" s="304"/>
      <c r="V97" s="304"/>
      <c r="W97" s="304"/>
      <c r="X97" s="304"/>
      <c r="Y97" s="304"/>
      <c r="Z97" s="304"/>
      <c r="AA97" s="304"/>
      <c r="AB97" s="304"/>
      <c r="AC97" s="304"/>
      <c r="AD97" s="304"/>
      <c r="AE97" s="304"/>
      <c r="AF97" s="304"/>
      <c r="AG97" s="304"/>
      <c r="AH97" s="304"/>
      <c r="AI97" s="304"/>
      <c r="AJ97" s="304"/>
      <c r="AK97" s="304"/>
      <c r="AL97" s="304"/>
      <c r="AM97" s="304"/>
      <c r="AN97" s="304"/>
      <c r="AO97" s="304"/>
      <c r="AP97" s="304"/>
      <c r="AQ97" s="1128"/>
    </row>
    <row r="98" spans="1:81" ht="13">
      <c r="A98" s="283" t="str">
        <f>IF('1'!$A$1=1,B98,C98)</f>
        <v xml:space="preserve">     країни СНД </v>
      </c>
      <c r="B98" s="798" t="s">
        <v>341</v>
      </c>
      <c r="C98" s="798" t="s">
        <v>343</v>
      </c>
      <c r="D98" s="293">
        <f t="shared" ref="D98:N98" si="188">D86/D$76*100</f>
        <v>36.615744674029784</v>
      </c>
      <c r="E98" s="294">
        <f t="shared" si="188"/>
        <v>37.211107144520156</v>
      </c>
      <c r="F98" s="294">
        <f t="shared" si="188"/>
        <v>35.111494602916792</v>
      </c>
      <c r="G98" s="294">
        <f t="shared" si="188"/>
        <v>28.73278999841747</v>
      </c>
      <c r="H98" s="294">
        <f t="shared" si="188"/>
        <v>21.821005081874649</v>
      </c>
      <c r="I98" s="305">
        <f t="shared" si="188"/>
        <v>17.753277711561381</v>
      </c>
      <c r="J98" s="305">
        <f t="shared" si="188"/>
        <v>17.485705649731745</v>
      </c>
      <c r="K98" s="305">
        <f t="shared" si="188"/>
        <v>16.111764841604948</v>
      </c>
      <c r="L98" s="305">
        <f t="shared" si="188"/>
        <v>14.408452843288277</v>
      </c>
      <c r="M98" s="305">
        <f t="shared" si="188"/>
        <v>12.269925191409078</v>
      </c>
      <c r="N98" s="305">
        <f t="shared" si="188"/>
        <v>10.570409141635624</v>
      </c>
      <c r="O98" s="305">
        <f t="shared" ref="O98:P98" si="189">O86/O$76*100</f>
        <v>5.5543412264723742</v>
      </c>
      <c r="P98" s="305">
        <f t="shared" si="189"/>
        <v>4.5381847261095567</v>
      </c>
      <c r="Q98" s="305">
        <f t="shared" ref="Q98" si="190">Q86/Q$76*100</f>
        <v>4.6430024410089503</v>
      </c>
      <c r="R98" s="304"/>
      <c r="S98" s="304"/>
      <c r="T98" s="304"/>
      <c r="U98" s="304"/>
      <c r="V98" s="304"/>
      <c r="W98" s="304"/>
      <c r="X98" s="304"/>
      <c r="Y98" s="304"/>
      <c r="Z98" s="304"/>
      <c r="AA98" s="304"/>
      <c r="AB98" s="304"/>
      <c r="AC98" s="304"/>
      <c r="AD98" s="304"/>
      <c r="AE98" s="304"/>
      <c r="AF98" s="304"/>
      <c r="AG98" s="304"/>
      <c r="AH98" s="304"/>
      <c r="AI98" s="304"/>
      <c r="AJ98" s="304"/>
      <c r="AK98" s="304"/>
      <c r="AL98" s="304"/>
      <c r="AM98" s="304"/>
      <c r="AN98" s="304"/>
      <c r="AO98" s="304"/>
      <c r="AP98" s="304"/>
      <c r="AQ98" s="1128"/>
    </row>
    <row r="99" spans="1:81" ht="16.25" customHeight="1">
      <c r="A99" s="910" t="str">
        <f>IF('1'!$A$1=1,B99,C99)</f>
        <v xml:space="preserve"> Імпорт товарів*</v>
      </c>
      <c r="B99" s="639" t="s">
        <v>583</v>
      </c>
      <c r="C99" s="657" t="s">
        <v>584</v>
      </c>
      <c r="D99" s="269">
        <v>80414</v>
      </c>
      <c r="E99" s="270">
        <v>86273</v>
      </c>
      <c r="F99" s="270">
        <v>81234</v>
      </c>
      <c r="G99" s="270">
        <v>57680</v>
      </c>
      <c r="H99" s="270">
        <v>38875</v>
      </c>
      <c r="I99" s="297">
        <v>40502</v>
      </c>
      <c r="J99" s="297">
        <v>49364</v>
      </c>
      <c r="K99" s="297">
        <v>56055</v>
      </c>
      <c r="L99" s="297">
        <v>60352</v>
      </c>
      <c r="M99" s="270">
        <v>53380</v>
      </c>
      <c r="N99" s="270">
        <v>71838</v>
      </c>
      <c r="O99" s="297">
        <v>56477</v>
      </c>
      <c r="P99" s="297">
        <v>65402</v>
      </c>
      <c r="Q99" s="297">
        <v>72320</v>
      </c>
      <c r="R99" s="300"/>
      <c r="S99" s="300"/>
      <c r="T99" s="300"/>
      <c r="U99" s="300"/>
      <c r="V99" s="300"/>
      <c r="W99" s="300"/>
      <c r="X99" s="300"/>
      <c r="Y99" s="300"/>
      <c r="Z99" s="300"/>
      <c r="AA99" s="300"/>
      <c r="AB99" s="300"/>
      <c r="AC99" s="300"/>
      <c r="AD99" s="300"/>
      <c r="AE99" s="300"/>
      <c r="AF99" s="300"/>
      <c r="AG99" s="300"/>
      <c r="AH99" s="300"/>
      <c r="AI99" s="300"/>
      <c r="AJ99" s="300"/>
      <c r="AK99" s="300"/>
      <c r="AL99" s="300"/>
      <c r="AM99" s="300"/>
      <c r="AN99" s="300"/>
      <c r="AO99" s="300"/>
      <c r="AP99" s="300"/>
      <c r="AQ99" s="1123"/>
    </row>
    <row r="100" spans="1:81" ht="2.4" hidden="1" customHeight="1">
      <c r="A100" s="307" t="str">
        <f>IF('1'!$A$1=1,B100,C100)</f>
        <v xml:space="preserve">           Інші  регіони світу</v>
      </c>
      <c r="B100" s="634" t="s">
        <v>63</v>
      </c>
      <c r="C100" s="653" t="s">
        <v>179</v>
      </c>
      <c r="D100" s="271">
        <v>44448</v>
      </c>
      <c r="E100" s="272">
        <v>49910</v>
      </c>
      <c r="F100" s="272">
        <v>50389</v>
      </c>
      <c r="G100" s="272">
        <v>37970</v>
      </c>
      <c r="H100" s="272">
        <v>26995</v>
      </c>
      <c r="I100" s="300">
        <v>30386</v>
      </c>
      <c r="J100" s="300">
        <v>36752</v>
      </c>
      <c r="K100" s="300">
        <v>41939</v>
      </c>
      <c r="L100" s="300">
        <v>47553</v>
      </c>
      <c r="M100" s="272">
        <v>43230</v>
      </c>
      <c r="N100" s="259"/>
      <c r="O100" s="1098">
        <v>27164</v>
      </c>
      <c r="P100" s="259"/>
      <c r="Q100" s="259">
        <v>725</v>
      </c>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59"/>
      <c r="AO100" s="259"/>
      <c r="AP100" s="259"/>
      <c r="AQ100" s="1116"/>
    </row>
    <row r="101" spans="1:81" ht="13">
      <c r="A101" s="307" t="str">
        <f>IF('1'!$A$1=1,B101,C101)</f>
        <v xml:space="preserve">                  Європа</v>
      </c>
      <c r="B101" s="631" t="s">
        <v>25</v>
      </c>
      <c r="C101" s="653" t="s">
        <v>180</v>
      </c>
      <c r="D101" s="273">
        <v>23936</v>
      </c>
      <c r="E101" s="274">
        <v>24343</v>
      </c>
      <c r="F101" s="274">
        <v>25335.752120999994</v>
      </c>
      <c r="G101" s="274">
        <v>19495.008456</v>
      </c>
      <c r="H101" s="274">
        <v>14499</v>
      </c>
      <c r="I101" s="303">
        <v>16202.108000000002</v>
      </c>
      <c r="J101" s="303">
        <v>20351.912</v>
      </c>
      <c r="K101" s="303">
        <v>22614</v>
      </c>
      <c r="L101" s="287">
        <v>25003</v>
      </c>
      <c r="M101" s="274">
        <v>22948</v>
      </c>
      <c r="N101" s="274">
        <v>30249</v>
      </c>
      <c r="O101" s="303">
        <v>26788</v>
      </c>
      <c r="P101" s="303">
        <v>32787</v>
      </c>
      <c r="Q101" s="303">
        <v>35385</v>
      </c>
      <c r="R101" s="303"/>
      <c r="S101" s="303"/>
      <c r="T101" s="303"/>
      <c r="U101" s="303"/>
      <c r="V101" s="303"/>
      <c r="W101" s="303"/>
      <c r="X101" s="303"/>
      <c r="Y101" s="303"/>
      <c r="Z101" s="303"/>
      <c r="AA101" s="303"/>
      <c r="AB101" s="303"/>
      <c r="AC101" s="303"/>
      <c r="AD101" s="303"/>
      <c r="AE101" s="303"/>
      <c r="AF101" s="303"/>
      <c r="AG101" s="303"/>
      <c r="AH101" s="303"/>
      <c r="AI101" s="303"/>
      <c r="AJ101" s="303"/>
      <c r="AK101" s="303"/>
      <c r="AL101" s="303"/>
      <c r="AM101" s="303"/>
      <c r="AN101" s="303"/>
      <c r="AO101" s="303"/>
      <c r="AP101" s="303"/>
      <c r="AQ101" s="1124"/>
    </row>
    <row r="102" spans="1:81" ht="13">
      <c r="A102" s="307" t="str">
        <f>IF('1'!$A$1=1,B102,C102)</f>
        <v xml:space="preserve">                  Азія </v>
      </c>
      <c r="B102" s="631" t="s">
        <v>26</v>
      </c>
      <c r="C102" s="653" t="s">
        <v>181</v>
      </c>
      <c r="D102" s="273">
        <v>12297.801838000001</v>
      </c>
      <c r="E102" s="274">
        <v>15400</v>
      </c>
      <c r="F102" s="274">
        <v>13567.827051</v>
      </c>
      <c r="G102" s="274">
        <v>9842</v>
      </c>
      <c r="H102" s="274">
        <v>6638</v>
      </c>
      <c r="I102" s="303">
        <v>8236.7389999999996</v>
      </c>
      <c r="J102" s="303">
        <v>9899.0360000000001</v>
      </c>
      <c r="K102" s="303">
        <v>12630.181</v>
      </c>
      <c r="L102" s="287">
        <v>15219</v>
      </c>
      <c r="M102" s="274">
        <v>14342</v>
      </c>
      <c r="N102" s="274">
        <v>18740</v>
      </c>
      <c r="O102" s="303">
        <v>15921</v>
      </c>
      <c r="P102" s="303">
        <v>20778</v>
      </c>
      <c r="Q102" s="303">
        <v>23985</v>
      </c>
      <c r="R102" s="303"/>
      <c r="S102" s="303"/>
      <c r="T102" s="303"/>
      <c r="U102" s="303"/>
      <c r="V102" s="303"/>
      <c r="W102" s="303"/>
      <c r="X102" s="303"/>
      <c r="Y102" s="303"/>
      <c r="Z102" s="303"/>
      <c r="AA102" s="303"/>
      <c r="AB102" s="303"/>
      <c r="AC102" s="303"/>
      <c r="AD102" s="303"/>
      <c r="AE102" s="303"/>
      <c r="AF102" s="303"/>
      <c r="AG102" s="303"/>
      <c r="AH102" s="303"/>
      <c r="AI102" s="303"/>
      <c r="AJ102" s="303"/>
      <c r="AK102" s="303"/>
      <c r="AL102" s="303"/>
      <c r="AM102" s="303"/>
      <c r="AN102" s="303"/>
      <c r="AO102" s="303"/>
      <c r="AP102" s="303"/>
      <c r="AQ102" s="1124"/>
    </row>
    <row r="103" spans="1:81" ht="13">
      <c r="A103" s="307" t="str">
        <f>IF('1'!$A$1=1,B103,C103)</f>
        <v xml:space="preserve">                  Америка</v>
      </c>
      <c r="B103" s="631" t="s">
        <v>27</v>
      </c>
      <c r="C103" s="653" t="s">
        <v>182</v>
      </c>
      <c r="D103" s="273">
        <v>3578.4940860000002</v>
      </c>
      <c r="E103" s="274">
        <v>4074.9063120000005</v>
      </c>
      <c r="F103" s="274">
        <v>3969.7014950000003</v>
      </c>
      <c r="G103" s="274">
        <v>2721</v>
      </c>
      <c r="H103" s="274">
        <v>2048</v>
      </c>
      <c r="I103" s="303">
        <v>2338.2370000000001</v>
      </c>
      <c r="J103" s="303">
        <v>3296.7559999999999</v>
      </c>
      <c r="K103" s="303">
        <v>3793.9079999999999</v>
      </c>
      <c r="L103" s="287">
        <v>4077</v>
      </c>
      <c r="M103" s="274">
        <v>3932</v>
      </c>
      <c r="N103" s="274">
        <v>4476</v>
      </c>
      <c r="O103" s="303">
        <v>2929</v>
      </c>
      <c r="P103" s="259">
        <v>3793</v>
      </c>
      <c r="Q103" s="259">
        <v>4501</v>
      </c>
      <c r="S103" s="259"/>
      <c r="T103" s="259"/>
      <c r="U103" s="259"/>
      <c r="V103" s="259"/>
      <c r="W103" s="259"/>
      <c r="X103" s="259"/>
      <c r="Y103" s="259"/>
      <c r="Z103" s="259"/>
      <c r="AA103" s="259"/>
      <c r="AB103" s="259"/>
      <c r="AC103" s="259"/>
      <c r="AD103" s="259"/>
      <c r="AE103" s="259"/>
      <c r="AF103" s="259"/>
      <c r="AG103" s="259"/>
      <c r="AH103" s="259"/>
      <c r="AI103" s="259"/>
      <c r="AJ103" s="259"/>
      <c r="AK103" s="259"/>
      <c r="AL103" s="259"/>
      <c r="AM103" s="259"/>
      <c r="AN103" s="259"/>
      <c r="AO103" s="259"/>
      <c r="AP103" s="259"/>
      <c r="AQ103" s="1116"/>
    </row>
    <row r="104" spans="1:81" ht="13">
      <c r="A104" s="308" t="str">
        <f>IF('1'!$A$1=1,B104,C104)</f>
        <v xml:space="preserve">                    у т.ч. США</v>
      </c>
      <c r="B104" s="638" t="s">
        <v>57</v>
      </c>
      <c r="C104" s="654" t="s">
        <v>183</v>
      </c>
      <c r="D104" s="273">
        <v>2405.0323250000001</v>
      </c>
      <c r="E104" s="274">
        <v>2686.7559000000001</v>
      </c>
      <c r="F104" s="274">
        <v>2566.8280519999998</v>
      </c>
      <c r="G104" s="274">
        <v>1799.7017019999998</v>
      </c>
      <c r="H104" s="791">
        <v>1396</v>
      </c>
      <c r="I104" s="808">
        <v>1605.6719999999998</v>
      </c>
      <c r="J104" s="808">
        <v>2413.7580000000003</v>
      </c>
      <c r="K104" s="808">
        <v>2844.0540000000001</v>
      </c>
      <c r="L104" s="799">
        <v>3138</v>
      </c>
      <c r="M104" s="791">
        <v>2970</v>
      </c>
      <c r="N104" s="791">
        <v>3218</v>
      </c>
      <c r="O104" s="808">
        <v>2075</v>
      </c>
      <c r="P104" s="811">
        <v>2736</v>
      </c>
      <c r="Q104" s="811">
        <v>3331</v>
      </c>
      <c r="R104" s="811"/>
      <c r="S104" s="811"/>
      <c r="T104" s="811"/>
      <c r="U104" s="811"/>
      <c r="V104" s="811"/>
      <c r="W104" s="811"/>
      <c r="X104" s="811"/>
      <c r="Y104" s="811"/>
      <c r="Z104" s="811"/>
      <c r="AA104" s="811"/>
      <c r="AB104" s="811"/>
      <c r="AC104" s="811"/>
      <c r="AD104" s="811"/>
      <c r="AE104" s="811"/>
      <c r="AF104" s="811"/>
      <c r="AG104" s="811"/>
      <c r="AH104" s="811"/>
      <c r="AI104" s="811"/>
      <c r="AJ104" s="811"/>
      <c r="AK104" s="811"/>
      <c r="AL104" s="811"/>
      <c r="AM104" s="811"/>
      <c r="AN104" s="811"/>
      <c r="AO104" s="811"/>
      <c r="AP104" s="811"/>
      <c r="AQ104" s="1126"/>
      <c r="AR104" s="260" t="s">
        <v>359</v>
      </c>
      <c r="AU104" s="260" t="s">
        <v>359</v>
      </c>
    </row>
    <row r="105" spans="1:81" ht="13">
      <c r="A105" s="307" t="str">
        <f>IF('1'!$A$1=1,B105,C105)</f>
        <v xml:space="preserve">                  Африка</v>
      </c>
      <c r="B105" s="631" t="s">
        <v>28</v>
      </c>
      <c r="C105" s="653" t="s">
        <v>184</v>
      </c>
      <c r="D105" s="273">
        <v>794.30149900000004</v>
      </c>
      <c r="E105" s="274">
        <v>688.10364000000004</v>
      </c>
      <c r="F105" s="274">
        <v>588.38375600000006</v>
      </c>
      <c r="G105" s="274">
        <v>540.21024200000011</v>
      </c>
      <c r="H105" s="274">
        <v>444</v>
      </c>
      <c r="I105" s="303">
        <v>425.464</v>
      </c>
      <c r="J105" s="303">
        <v>569.98399999999992</v>
      </c>
      <c r="K105" s="303">
        <v>583.976</v>
      </c>
      <c r="L105" s="287">
        <v>633</v>
      </c>
      <c r="M105" s="274">
        <v>567</v>
      </c>
      <c r="N105" s="259">
        <v>816</v>
      </c>
      <c r="O105" s="1098">
        <v>466</v>
      </c>
      <c r="P105" s="259">
        <v>643</v>
      </c>
      <c r="Q105" s="259">
        <v>944</v>
      </c>
      <c r="S105" s="259"/>
      <c r="T105" s="259"/>
      <c r="U105" s="259"/>
      <c r="V105" s="259"/>
      <c r="W105" s="259"/>
      <c r="X105" s="259"/>
      <c r="Y105" s="259"/>
      <c r="Z105" s="259"/>
      <c r="AA105" s="259"/>
      <c r="AB105" s="259"/>
      <c r="AC105" s="259"/>
      <c r="AD105" s="259"/>
      <c r="AE105" s="259"/>
      <c r="AF105" s="259"/>
      <c r="AG105" s="259"/>
      <c r="AH105" s="259"/>
      <c r="AI105" s="259"/>
      <c r="AJ105" s="259"/>
      <c r="AK105" s="259"/>
      <c r="AL105" s="259"/>
      <c r="AM105" s="259"/>
      <c r="AN105" s="259"/>
      <c r="AO105" s="259"/>
      <c r="AP105" s="259"/>
      <c r="AQ105" s="1116"/>
    </row>
    <row r="106" spans="1:81" ht="13">
      <c r="A106" s="307" t="str">
        <f>IF('1'!$A$1=1,B106,C106)</f>
        <v xml:space="preserve">                  Австралія і Океанія</v>
      </c>
      <c r="B106" s="631" t="s">
        <v>283</v>
      </c>
      <c r="C106" s="653" t="s">
        <v>284</v>
      </c>
      <c r="D106" s="273">
        <v>173</v>
      </c>
      <c r="E106" s="274">
        <v>167.30055899999999</v>
      </c>
      <c r="F106" s="274">
        <v>88.837159</v>
      </c>
      <c r="G106" s="274">
        <v>175.77647199999998</v>
      </c>
      <c r="H106" s="274">
        <v>162</v>
      </c>
      <c r="I106" s="303">
        <v>116.91700000000002</v>
      </c>
      <c r="J106" s="303">
        <v>139.18400000000003</v>
      </c>
      <c r="K106" s="303">
        <v>66.539000000000001</v>
      </c>
      <c r="L106" s="287">
        <v>115</v>
      </c>
      <c r="M106" s="274">
        <v>45.259133480000003</v>
      </c>
      <c r="N106" s="259">
        <v>133</v>
      </c>
      <c r="O106" s="1098">
        <v>218</v>
      </c>
      <c r="P106" s="259">
        <v>99</v>
      </c>
      <c r="Q106" s="259">
        <v>140</v>
      </c>
      <c r="S106" s="259"/>
      <c r="T106" s="259"/>
      <c r="U106" s="259"/>
      <c r="V106" s="259"/>
      <c r="W106" s="259"/>
      <c r="X106" s="259"/>
      <c r="Y106" s="259"/>
      <c r="Z106" s="259"/>
      <c r="AA106" s="259"/>
      <c r="AB106" s="259"/>
      <c r="AC106" s="259"/>
      <c r="AD106" s="259"/>
      <c r="AE106" s="259"/>
      <c r="AF106" s="259"/>
      <c r="AG106" s="259"/>
      <c r="AH106" s="259"/>
      <c r="AI106" s="259"/>
      <c r="AJ106" s="259"/>
      <c r="AK106" s="259"/>
      <c r="AL106" s="259"/>
      <c r="AM106" s="259"/>
      <c r="AN106" s="259"/>
      <c r="AO106" s="259"/>
      <c r="AP106" s="259"/>
      <c r="AQ106" s="1116"/>
    </row>
    <row r="107" spans="1:81" s="792" customFormat="1" ht="13">
      <c r="A107" s="282" t="str">
        <f>IF('1'!$A$1=1,B107,C107)</f>
        <v xml:space="preserve"> Довідково: </v>
      </c>
      <c r="B107" s="635" t="s">
        <v>338</v>
      </c>
      <c r="C107" s="654" t="s">
        <v>339</v>
      </c>
      <c r="D107" s="790"/>
      <c r="E107" s="791"/>
      <c r="F107" s="791"/>
      <c r="G107" s="791"/>
      <c r="H107" s="791"/>
      <c r="I107" s="808"/>
      <c r="J107" s="808"/>
      <c r="K107" s="808"/>
      <c r="L107" s="799"/>
      <c r="M107" s="791"/>
      <c r="N107" s="811"/>
      <c r="O107" s="1099"/>
      <c r="P107" s="811"/>
      <c r="Q107" s="811"/>
      <c r="R107" s="811"/>
      <c r="S107" s="811"/>
      <c r="T107" s="811"/>
      <c r="U107" s="811"/>
      <c r="V107" s="811"/>
      <c r="W107" s="811"/>
      <c r="X107" s="811"/>
      <c r="Y107" s="811"/>
      <c r="Z107" s="811"/>
      <c r="AA107" s="811"/>
      <c r="AB107" s="811"/>
      <c r="AC107" s="811"/>
      <c r="AD107" s="811"/>
      <c r="AE107" s="811"/>
      <c r="AF107" s="811"/>
      <c r="AG107" s="811"/>
      <c r="AH107" s="811"/>
      <c r="AI107" s="811"/>
      <c r="AJ107" s="811"/>
      <c r="AK107" s="811"/>
      <c r="AL107" s="811"/>
      <c r="AM107" s="811"/>
      <c r="AN107" s="811"/>
      <c r="AO107" s="811"/>
      <c r="AP107" s="811"/>
      <c r="AQ107" s="1126"/>
      <c r="AR107" s="793"/>
      <c r="AS107" s="793"/>
      <c r="AT107" s="793"/>
      <c r="AU107" s="793"/>
      <c r="AV107" s="793"/>
      <c r="AW107" s="793"/>
      <c r="AX107" s="793"/>
      <c r="AY107" s="793"/>
      <c r="AZ107" s="793"/>
      <c r="BA107" s="793"/>
      <c r="BB107" s="793"/>
      <c r="BC107" s="793"/>
      <c r="BD107" s="793"/>
      <c r="BE107" s="793"/>
      <c r="BF107" s="793"/>
      <c r="BG107" s="793"/>
      <c r="BH107" s="793"/>
      <c r="BI107" s="793"/>
      <c r="BJ107" s="793"/>
      <c r="BK107" s="793"/>
      <c r="BL107" s="793"/>
      <c r="BM107" s="793"/>
      <c r="BN107" s="793"/>
      <c r="BO107" s="793"/>
      <c r="BP107" s="793"/>
      <c r="BQ107" s="793"/>
      <c r="BR107" s="793"/>
      <c r="BS107" s="793"/>
      <c r="BT107" s="793"/>
      <c r="BU107" s="793"/>
      <c r="BV107" s="793"/>
      <c r="BW107" s="793"/>
      <c r="BX107" s="793"/>
      <c r="BY107" s="793"/>
      <c r="BZ107" s="793"/>
      <c r="CA107" s="793"/>
      <c r="CB107" s="793"/>
      <c r="CC107" s="793"/>
    </row>
    <row r="108" spans="1:81" s="792" customFormat="1" ht="13">
      <c r="A108" s="308" t="str">
        <f>IF('1'!$A$1=1,B108,C108)</f>
        <v xml:space="preserve">  країни ЄС</v>
      </c>
      <c r="B108" s="636" t="s">
        <v>340</v>
      </c>
      <c r="C108" s="654" t="s">
        <v>342</v>
      </c>
      <c r="D108" s="790">
        <v>22789.225462999999</v>
      </c>
      <c r="E108" s="791">
        <v>23178</v>
      </c>
      <c r="F108" s="791">
        <v>23986</v>
      </c>
      <c r="G108" s="791">
        <v>18296</v>
      </c>
      <c r="H108" s="807">
        <v>12706.552201999999</v>
      </c>
      <c r="I108" s="807">
        <v>14268.571959000001</v>
      </c>
      <c r="J108" s="812">
        <v>17581.773260999998</v>
      </c>
      <c r="K108" s="812">
        <v>19709.691188000001</v>
      </c>
      <c r="L108" s="799">
        <v>22040</v>
      </c>
      <c r="M108" s="812">
        <v>20922</v>
      </c>
      <c r="N108" s="812">
        <v>26171</v>
      </c>
      <c r="O108" s="812">
        <v>24706</v>
      </c>
      <c r="P108" s="812">
        <v>30273</v>
      </c>
      <c r="Q108" s="812">
        <v>33003</v>
      </c>
      <c r="R108" s="812"/>
      <c r="S108" s="812"/>
      <c r="T108" s="812"/>
      <c r="U108" s="812"/>
      <c r="V108" s="812"/>
      <c r="W108" s="812"/>
      <c r="X108" s="812"/>
      <c r="Y108" s="812"/>
      <c r="Z108" s="812"/>
      <c r="AA108" s="812"/>
      <c r="AB108" s="812"/>
      <c r="AC108" s="812"/>
      <c r="AD108" s="812"/>
      <c r="AE108" s="812"/>
      <c r="AF108" s="812"/>
      <c r="AG108" s="812"/>
      <c r="AH108" s="812"/>
      <c r="AI108" s="812"/>
      <c r="AJ108" s="812"/>
      <c r="AK108" s="812"/>
      <c r="AL108" s="812"/>
      <c r="AM108" s="812"/>
      <c r="AN108" s="812"/>
      <c r="AO108" s="812"/>
      <c r="AP108" s="812"/>
      <c r="AQ108" s="1125"/>
      <c r="AR108" s="814"/>
      <c r="AS108" s="793"/>
      <c r="AT108" s="793"/>
      <c r="AU108" s="793"/>
      <c r="AV108" s="793"/>
      <c r="AW108" s="793"/>
      <c r="AX108" s="793"/>
      <c r="AY108" s="793"/>
      <c r="AZ108" s="793"/>
      <c r="BA108" s="793"/>
      <c r="BB108" s="793"/>
      <c r="BC108" s="793"/>
      <c r="BD108" s="793"/>
      <c r="BE108" s="793"/>
      <c r="BF108" s="793"/>
      <c r="BG108" s="793"/>
      <c r="BH108" s="793"/>
      <c r="BI108" s="793"/>
      <c r="BJ108" s="793"/>
      <c r="BK108" s="793"/>
      <c r="BL108" s="793"/>
      <c r="BM108" s="793"/>
      <c r="BN108" s="793"/>
      <c r="BO108" s="793"/>
      <c r="BP108" s="793"/>
      <c r="BQ108" s="793"/>
      <c r="BR108" s="793"/>
      <c r="BS108" s="793"/>
      <c r="BT108" s="793"/>
      <c r="BU108" s="793"/>
      <c r="BV108" s="793"/>
      <c r="BW108" s="793"/>
      <c r="BX108" s="793"/>
      <c r="BY108" s="793"/>
      <c r="BZ108" s="793"/>
      <c r="CA108" s="793"/>
      <c r="CB108" s="793"/>
      <c r="CC108" s="793"/>
    </row>
    <row r="109" spans="1:81" s="792" customFormat="1" ht="13">
      <c r="A109" s="283" t="str">
        <f>IF('1'!$A$1=1,B109,C109)</f>
        <v xml:space="preserve">     країни СНД </v>
      </c>
      <c r="B109" s="801" t="s">
        <v>341</v>
      </c>
      <c r="C109" s="798" t="s">
        <v>343</v>
      </c>
      <c r="D109" s="794">
        <v>35966</v>
      </c>
      <c r="E109" s="795">
        <v>36363</v>
      </c>
      <c r="F109" s="795">
        <v>30845</v>
      </c>
      <c r="G109" s="795">
        <v>19710</v>
      </c>
      <c r="H109" s="791">
        <v>11880</v>
      </c>
      <c r="I109" s="808">
        <v>10116</v>
      </c>
      <c r="J109" s="808">
        <v>12612</v>
      </c>
      <c r="K109" s="808">
        <v>14116</v>
      </c>
      <c r="L109" s="808">
        <v>12799</v>
      </c>
      <c r="M109" s="791">
        <v>8691</v>
      </c>
      <c r="N109" s="812">
        <v>13492</v>
      </c>
      <c r="O109" s="812">
        <v>4495</v>
      </c>
      <c r="P109" s="812">
        <v>1096</v>
      </c>
      <c r="Q109" s="812">
        <v>725</v>
      </c>
      <c r="R109" s="812"/>
      <c r="S109" s="812"/>
      <c r="T109" s="812"/>
      <c r="U109" s="812"/>
      <c r="V109" s="812"/>
      <c r="W109" s="812"/>
      <c r="X109" s="812"/>
      <c r="Y109" s="812"/>
      <c r="Z109" s="812"/>
      <c r="AA109" s="812"/>
      <c r="AB109" s="812"/>
      <c r="AC109" s="812"/>
      <c r="AD109" s="812"/>
      <c r="AE109" s="812"/>
      <c r="AF109" s="812"/>
      <c r="AG109" s="812"/>
      <c r="AH109" s="812"/>
      <c r="AI109" s="812"/>
      <c r="AJ109" s="812"/>
      <c r="AK109" s="812"/>
      <c r="AL109" s="812"/>
      <c r="AM109" s="812"/>
      <c r="AN109" s="812"/>
      <c r="AO109" s="812"/>
      <c r="AP109" s="812"/>
      <c r="AQ109" s="1125"/>
      <c r="AR109" s="793"/>
      <c r="AS109" s="793"/>
      <c r="AT109" s="793"/>
      <c r="AU109" s="793"/>
      <c r="AV109" s="793"/>
      <c r="AW109" s="793"/>
      <c r="AX109" s="793"/>
      <c r="AY109" s="793"/>
      <c r="AZ109" s="793"/>
      <c r="BA109" s="793"/>
      <c r="BB109" s="793"/>
      <c r="BC109" s="793"/>
      <c r="BD109" s="793"/>
      <c r="BE109" s="793"/>
      <c r="BF109" s="793"/>
      <c r="BG109" s="793"/>
      <c r="BH109" s="793"/>
      <c r="BI109" s="793"/>
      <c r="BJ109" s="793"/>
      <c r="BK109" s="793"/>
      <c r="BL109" s="793"/>
      <c r="BM109" s="793"/>
      <c r="BN109" s="793"/>
      <c r="BO109" s="793"/>
      <c r="BP109" s="793"/>
      <c r="BQ109" s="793"/>
      <c r="BR109" s="793"/>
      <c r="BS109" s="793"/>
      <c r="BT109" s="793"/>
      <c r="BU109" s="793"/>
      <c r="BV109" s="793"/>
      <c r="BW109" s="793"/>
      <c r="BX109" s="793"/>
      <c r="BY109" s="793"/>
      <c r="BZ109" s="793"/>
      <c r="CA109" s="793"/>
      <c r="CB109" s="793"/>
      <c r="CC109" s="793"/>
    </row>
    <row r="110" spans="1:81" ht="13">
      <c r="A110" s="278" t="str">
        <f>IF('1'!$A$1=1,B110,C110)</f>
        <v>Структура, %</v>
      </c>
      <c r="B110" s="632" t="s">
        <v>15</v>
      </c>
      <c r="C110" s="683" t="s">
        <v>141</v>
      </c>
      <c r="D110" s="911"/>
      <c r="E110" s="259"/>
      <c r="F110" s="259"/>
      <c r="H110" s="277"/>
      <c r="I110" s="277"/>
      <c r="J110" s="277"/>
      <c r="K110" s="277"/>
      <c r="L110" s="277"/>
      <c r="M110" s="277"/>
      <c r="N110" s="277"/>
      <c r="O110" s="277"/>
      <c r="P110" s="277"/>
      <c r="Q110" s="277"/>
      <c r="S110" s="259"/>
      <c r="T110" s="259"/>
      <c r="U110" s="259"/>
      <c r="V110" s="259"/>
      <c r="W110" s="259"/>
      <c r="X110" s="259"/>
      <c r="Y110" s="259"/>
      <c r="Z110" s="259"/>
      <c r="AA110" s="259"/>
      <c r="AB110" s="259"/>
      <c r="AC110" s="259"/>
      <c r="AD110" s="259"/>
      <c r="AE110" s="259"/>
      <c r="AF110" s="259"/>
      <c r="AG110" s="259"/>
      <c r="AH110" s="259"/>
      <c r="AI110" s="259"/>
      <c r="AJ110" s="259"/>
      <c r="AK110" s="259"/>
      <c r="AL110" s="259"/>
      <c r="AM110" s="259"/>
      <c r="AN110" s="259"/>
      <c r="AO110" s="259"/>
      <c r="AP110" s="259"/>
      <c r="AQ110" s="1116"/>
    </row>
    <row r="111" spans="1:81" ht="13">
      <c r="A111" s="278" t="str">
        <f>IF('1'!$A$1=1,B111,C111)</f>
        <v>Усього</v>
      </c>
      <c r="B111" s="633" t="s">
        <v>58</v>
      </c>
      <c r="C111" s="681" t="s">
        <v>142</v>
      </c>
      <c r="D111" s="291">
        <v>100</v>
      </c>
      <c r="E111" s="292">
        <v>100</v>
      </c>
      <c r="F111" s="292">
        <v>100</v>
      </c>
      <c r="G111" s="292">
        <v>100</v>
      </c>
      <c r="H111" s="292">
        <v>100</v>
      </c>
      <c r="I111" s="304">
        <v>100</v>
      </c>
      <c r="J111" s="304">
        <v>100</v>
      </c>
      <c r="K111" s="304">
        <v>100</v>
      </c>
      <c r="L111" s="304">
        <v>100</v>
      </c>
      <c r="M111" s="304">
        <v>100</v>
      </c>
      <c r="N111" s="304">
        <v>100</v>
      </c>
      <c r="O111" s="304">
        <v>100</v>
      </c>
      <c r="P111" s="304">
        <v>100</v>
      </c>
      <c r="Q111" s="304">
        <v>100</v>
      </c>
      <c r="R111" s="304"/>
      <c r="S111" s="304"/>
      <c r="T111" s="304"/>
      <c r="U111" s="304"/>
      <c r="V111" s="304"/>
      <c r="W111" s="304"/>
      <c r="X111" s="304"/>
      <c r="Y111" s="304"/>
      <c r="Z111" s="304"/>
      <c r="AA111" s="304"/>
      <c r="AB111" s="304"/>
      <c r="AC111" s="304"/>
      <c r="AD111" s="304"/>
      <c r="AE111" s="304"/>
      <c r="AF111" s="304"/>
      <c r="AG111" s="304"/>
      <c r="AH111" s="304"/>
      <c r="AI111" s="304"/>
      <c r="AJ111" s="304"/>
      <c r="AK111" s="304"/>
      <c r="AL111" s="304"/>
      <c r="AM111" s="304"/>
      <c r="AN111" s="304"/>
      <c r="AO111" s="304"/>
      <c r="AP111" s="304"/>
      <c r="AQ111" s="1128"/>
    </row>
    <row r="112" spans="1:81" ht="13" hidden="1">
      <c r="A112" s="281" t="str">
        <f>IF('1'!$A$1=1,B112,C112)</f>
        <v xml:space="preserve">        Інші  регіони світу</v>
      </c>
      <c r="B112" s="634" t="s">
        <v>62</v>
      </c>
      <c r="C112" s="653" t="s">
        <v>179</v>
      </c>
      <c r="D112" s="291">
        <f t="shared" ref="D112:N112" si="191">D100/D$99*100</f>
        <v>55.273957271121944</v>
      </c>
      <c r="E112" s="292">
        <f t="shared" si="191"/>
        <v>57.851239669421481</v>
      </c>
      <c r="F112" s="292">
        <f t="shared" si="191"/>
        <v>62.029445798557262</v>
      </c>
      <c r="G112" s="292">
        <f t="shared" si="191"/>
        <v>65.828710124826628</v>
      </c>
      <c r="H112" s="292">
        <f t="shared" si="191"/>
        <v>69.440514469453376</v>
      </c>
      <c r="I112" s="304">
        <f t="shared" si="191"/>
        <v>75.023455631820639</v>
      </c>
      <c r="J112" s="304">
        <f t="shared" si="191"/>
        <v>74.451016935418522</v>
      </c>
      <c r="K112" s="304">
        <f t="shared" si="191"/>
        <v>74.81758986709481</v>
      </c>
      <c r="L112" s="304">
        <f t="shared" si="191"/>
        <v>78.792749204665952</v>
      </c>
      <c r="M112" s="304">
        <f t="shared" si="191"/>
        <v>80.985387785687522</v>
      </c>
      <c r="N112" s="304">
        <f t="shared" si="191"/>
        <v>0</v>
      </c>
      <c r="O112" s="259"/>
      <c r="P112" s="259"/>
      <c r="Q112" s="259"/>
      <c r="S112" s="259"/>
      <c r="T112" s="259"/>
      <c r="U112" s="259"/>
      <c r="V112" s="259"/>
      <c r="W112" s="259"/>
      <c r="X112" s="259"/>
      <c r="Y112" s="259"/>
      <c r="Z112" s="259"/>
      <c r="AA112" s="259"/>
      <c r="AB112" s="259"/>
      <c r="AC112" s="259"/>
      <c r="AD112" s="259"/>
      <c r="AE112" s="259"/>
      <c r="AF112" s="259"/>
      <c r="AG112" s="259"/>
      <c r="AH112" s="259"/>
      <c r="AI112" s="259"/>
      <c r="AJ112" s="259"/>
      <c r="AK112" s="259"/>
      <c r="AL112" s="259"/>
      <c r="AM112" s="259"/>
      <c r="AN112" s="259"/>
      <c r="AO112" s="259"/>
      <c r="AP112" s="259"/>
      <c r="AQ112" s="1116"/>
    </row>
    <row r="113" spans="1:43" ht="13">
      <c r="A113" s="281" t="str">
        <f>IF('1'!$A$1=1,B113,C113)</f>
        <v xml:space="preserve">                  Європа</v>
      </c>
      <c r="B113" s="631" t="s">
        <v>25</v>
      </c>
      <c r="C113" s="653" t="s">
        <v>180</v>
      </c>
      <c r="D113" s="291">
        <f t="shared" ref="D113:N113" si="192">D101/D$99*100</f>
        <v>29.765961151043353</v>
      </c>
      <c r="E113" s="292">
        <f t="shared" si="192"/>
        <v>28.216243784266226</v>
      </c>
      <c r="F113" s="292">
        <f t="shared" si="192"/>
        <v>31.188605905162852</v>
      </c>
      <c r="G113" s="292">
        <f t="shared" si="192"/>
        <v>33.798558349514565</v>
      </c>
      <c r="H113" s="292">
        <f t="shared" si="192"/>
        <v>37.296463022508036</v>
      </c>
      <c r="I113" s="304">
        <f t="shared" si="192"/>
        <v>40.003229470149627</v>
      </c>
      <c r="J113" s="304">
        <f t="shared" si="192"/>
        <v>41.228247305728871</v>
      </c>
      <c r="K113" s="304">
        <f t="shared" si="192"/>
        <v>40.342520738560346</v>
      </c>
      <c r="L113" s="304">
        <f t="shared" si="192"/>
        <v>41.42861876988335</v>
      </c>
      <c r="M113" s="304">
        <f t="shared" si="192"/>
        <v>42.98988385162982</v>
      </c>
      <c r="N113" s="304">
        <f t="shared" si="192"/>
        <v>42.107241292909045</v>
      </c>
      <c r="O113" s="304">
        <f t="shared" ref="O113:P113" si="193">O101/O$99*100</f>
        <v>47.431697859305558</v>
      </c>
      <c r="P113" s="304">
        <f t="shared" si="193"/>
        <v>50.13149444971102</v>
      </c>
      <c r="Q113" s="304">
        <f t="shared" ref="Q113" si="194">Q101/Q$99*100</f>
        <v>48.928373893805308</v>
      </c>
      <c r="R113" s="304"/>
      <c r="S113" s="304"/>
      <c r="T113" s="304"/>
      <c r="U113" s="304"/>
      <c r="V113" s="304"/>
      <c r="W113" s="304"/>
      <c r="X113" s="304"/>
      <c r="Y113" s="304"/>
      <c r="Z113" s="304"/>
      <c r="AA113" s="304"/>
      <c r="AB113" s="304"/>
      <c r="AC113" s="304"/>
      <c r="AD113" s="304"/>
      <c r="AE113" s="304"/>
      <c r="AF113" s="304"/>
      <c r="AG113" s="304"/>
      <c r="AH113" s="304"/>
      <c r="AI113" s="304"/>
      <c r="AJ113" s="304"/>
      <c r="AK113" s="304"/>
      <c r="AL113" s="304"/>
      <c r="AM113" s="304"/>
      <c r="AN113" s="304"/>
      <c r="AO113" s="304"/>
      <c r="AP113" s="304"/>
      <c r="AQ113" s="1128"/>
    </row>
    <row r="114" spans="1:43" ht="13">
      <c r="A114" s="281" t="str">
        <f>IF('1'!$A$1=1,B114,C114)</f>
        <v xml:space="preserve">                  Азія </v>
      </c>
      <c r="B114" s="631" t="s">
        <v>26</v>
      </c>
      <c r="C114" s="653" t="s">
        <v>181</v>
      </c>
      <c r="D114" s="291">
        <f t="shared" ref="D114:N114" si="195">D102/D$99*100</f>
        <v>15.293110450916508</v>
      </c>
      <c r="E114" s="292">
        <f t="shared" si="195"/>
        <v>17.850312380466658</v>
      </c>
      <c r="F114" s="292">
        <f t="shared" si="195"/>
        <v>16.702153102149346</v>
      </c>
      <c r="G114" s="292">
        <f t="shared" si="195"/>
        <v>17.063106796116507</v>
      </c>
      <c r="H114" s="292">
        <f t="shared" si="195"/>
        <v>17.07524115755627</v>
      </c>
      <c r="I114" s="304">
        <f t="shared" si="195"/>
        <v>20.336622882820603</v>
      </c>
      <c r="J114" s="304">
        <f t="shared" si="195"/>
        <v>20.053148043108337</v>
      </c>
      <c r="K114" s="304">
        <f t="shared" si="195"/>
        <v>22.531765230577115</v>
      </c>
      <c r="L114" s="304">
        <f t="shared" si="195"/>
        <v>25.21705991516437</v>
      </c>
      <c r="M114" s="304">
        <f t="shared" si="195"/>
        <v>26.867740726863993</v>
      </c>
      <c r="N114" s="304">
        <f t="shared" si="195"/>
        <v>26.086472340544002</v>
      </c>
      <c r="O114" s="304">
        <f t="shared" ref="O114:P114" si="196">O102/O$99*100</f>
        <v>28.190236733537542</v>
      </c>
      <c r="P114" s="304">
        <f t="shared" si="196"/>
        <v>31.769670652273629</v>
      </c>
      <c r="Q114" s="304">
        <f t="shared" ref="Q114" si="197">Q102/Q$99*100</f>
        <v>33.165099557522126</v>
      </c>
      <c r="R114" s="304"/>
      <c r="S114" s="304"/>
      <c r="T114" s="304"/>
      <c r="U114" s="304"/>
      <c r="V114" s="304"/>
      <c r="W114" s="304"/>
      <c r="X114" s="304"/>
      <c r="Y114" s="304"/>
      <c r="Z114" s="304"/>
      <c r="AA114" s="304"/>
      <c r="AB114" s="304"/>
      <c r="AC114" s="304"/>
      <c r="AD114" s="304"/>
      <c r="AE114" s="304"/>
      <c r="AF114" s="304"/>
      <c r="AG114" s="304"/>
      <c r="AH114" s="304"/>
      <c r="AI114" s="304"/>
      <c r="AJ114" s="304"/>
      <c r="AK114" s="304"/>
      <c r="AL114" s="304"/>
      <c r="AM114" s="304"/>
      <c r="AN114" s="304"/>
      <c r="AO114" s="304"/>
      <c r="AP114" s="304"/>
      <c r="AQ114" s="1128"/>
    </row>
    <row r="115" spans="1:43" ht="13">
      <c r="A115" s="281" t="str">
        <f>IF('1'!$A$1=1,B115,C115)</f>
        <v xml:space="preserve">                  Америка</v>
      </c>
      <c r="B115" s="631" t="s">
        <v>27</v>
      </c>
      <c r="C115" s="653" t="s">
        <v>182</v>
      </c>
      <c r="D115" s="291">
        <f t="shared" ref="D115:N115" si="198">D103/D$99*100</f>
        <v>4.4500884000298457</v>
      </c>
      <c r="E115" s="292">
        <f t="shared" si="198"/>
        <v>4.7232695188529439</v>
      </c>
      <c r="F115" s="292">
        <f t="shared" si="198"/>
        <v>4.8867487689883546</v>
      </c>
      <c r="G115" s="292">
        <f t="shared" si="198"/>
        <v>4.7174063800277395</v>
      </c>
      <c r="H115" s="292">
        <f t="shared" si="198"/>
        <v>5.2681672025723474</v>
      </c>
      <c r="I115" s="304">
        <f t="shared" si="198"/>
        <v>5.7731395980445406</v>
      </c>
      <c r="J115" s="304">
        <f t="shared" si="198"/>
        <v>6.6784620371120651</v>
      </c>
      <c r="K115" s="304">
        <f t="shared" si="198"/>
        <v>6.7681883864062087</v>
      </c>
      <c r="L115" s="304">
        <f t="shared" si="198"/>
        <v>6.7553685047720036</v>
      </c>
      <c r="M115" s="304">
        <f t="shared" si="198"/>
        <v>7.3660547021356315</v>
      </c>
      <c r="N115" s="304">
        <f t="shared" si="198"/>
        <v>6.2306857095130708</v>
      </c>
      <c r="O115" s="304">
        <f t="shared" ref="O115:P115" si="199">O103/O$99*100</f>
        <v>5.1861819855870532</v>
      </c>
      <c r="P115" s="304">
        <f t="shared" si="199"/>
        <v>5.7995168343475729</v>
      </c>
      <c r="Q115" s="304">
        <f t="shared" ref="Q115" si="200">Q103/Q$99*100</f>
        <v>6.2237278761061949</v>
      </c>
      <c r="R115" s="304"/>
      <c r="S115" s="304"/>
      <c r="T115" s="304"/>
      <c r="U115" s="304"/>
      <c r="V115" s="304"/>
      <c r="W115" s="304"/>
      <c r="X115" s="304"/>
      <c r="Y115" s="304"/>
      <c r="Z115" s="304"/>
      <c r="AA115" s="304"/>
      <c r="AB115" s="304"/>
      <c r="AC115" s="304"/>
      <c r="AD115" s="304"/>
      <c r="AE115" s="304"/>
      <c r="AF115" s="304"/>
      <c r="AG115" s="304"/>
      <c r="AH115" s="304"/>
      <c r="AI115" s="304"/>
      <c r="AJ115" s="304"/>
      <c r="AK115" s="304"/>
      <c r="AL115" s="304"/>
      <c r="AM115" s="304"/>
      <c r="AN115" s="304"/>
      <c r="AO115" s="304"/>
      <c r="AP115" s="304"/>
      <c r="AQ115" s="1128"/>
    </row>
    <row r="116" spans="1:43" ht="13">
      <c r="A116" s="282" t="str">
        <f>IF('1'!$A$1=1,B116,C116)</f>
        <v xml:space="preserve">                    у т.ч. США</v>
      </c>
      <c r="B116" s="635" t="s">
        <v>57</v>
      </c>
      <c r="C116" s="654" t="s">
        <v>183</v>
      </c>
      <c r="D116" s="291">
        <f t="shared" ref="D116:N116" si="201">D104/D$99*100</f>
        <v>2.9908129492376951</v>
      </c>
      <c r="E116" s="292">
        <f t="shared" si="201"/>
        <v>3.1142488379910285</v>
      </c>
      <c r="F116" s="292">
        <f t="shared" si="201"/>
        <v>3.1597952236748155</v>
      </c>
      <c r="G116" s="292">
        <f t="shared" si="201"/>
        <v>3.1201485818307901</v>
      </c>
      <c r="H116" s="292">
        <f t="shared" si="201"/>
        <v>3.5909967845659163</v>
      </c>
      <c r="I116" s="304">
        <f t="shared" si="201"/>
        <v>3.9644264480766376</v>
      </c>
      <c r="J116" s="304">
        <f t="shared" si="201"/>
        <v>4.8897131512843375</v>
      </c>
      <c r="K116" s="304">
        <f t="shared" si="201"/>
        <v>5.0736847738827935</v>
      </c>
      <c r="L116" s="304">
        <f t="shared" si="201"/>
        <v>5.1994962884411455</v>
      </c>
      <c r="M116" s="304">
        <f t="shared" si="201"/>
        <v>5.5638816035968528</v>
      </c>
      <c r="N116" s="304">
        <f t="shared" si="201"/>
        <v>4.4795233720315153</v>
      </c>
      <c r="O116" s="304">
        <f t="shared" ref="O116:P116" si="202">O104/O$99*100</f>
        <v>3.6740620075428936</v>
      </c>
      <c r="P116" s="304">
        <f t="shared" si="202"/>
        <v>4.1833583070854097</v>
      </c>
      <c r="Q116" s="304">
        <f t="shared" ref="Q116" si="203">Q104/Q$99*100</f>
        <v>4.6059181415929205</v>
      </c>
      <c r="R116" s="304"/>
      <c r="S116" s="304"/>
      <c r="T116" s="304"/>
      <c r="U116" s="304"/>
      <c r="V116" s="304"/>
      <c r="W116" s="304"/>
      <c r="X116" s="304"/>
      <c r="Y116" s="304"/>
      <c r="Z116" s="304"/>
      <c r="AA116" s="304"/>
      <c r="AB116" s="304"/>
      <c r="AC116" s="304"/>
      <c r="AD116" s="304"/>
      <c r="AE116" s="304"/>
      <c r="AF116" s="304"/>
      <c r="AG116" s="304"/>
      <c r="AH116" s="304"/>
      <c r="AI116" s="304"/>
      <c r="AJ116" s="304"/>
      <c r="AK116" s="304"/>
      <c r="AL116" s="304"/>
      <c r="AM116" s="304"/>
      <c r="AN116" s="304"/>
      <c r="AO116" s="304"/>
      <c r="AP116" s="304"/>
      <c r="AQ116" s="1128"/>
    </row>
    <row r="117" spans="1:43" ht="13">
      <c r="A117" s="281" t="str">
        <f>IF('1'!$A$1=1,B117,C117)</f>
        <v xml:space="preserve">                  Африка</v>
      </c>
      <c r="B117" s="631" t="s">
        <v>28</v>
      </c>
      <c r="C117" s="653" t="s">
        <v>184</v>
      </c>
      <c r="D117" s="291">
        <f t="shared" ref="D117:N117" si="204">D105/D$99*100</f>
        <v>0.98776518889745568</v>
      </c>
      <c r="E117" s="292">
        <f t="shared" si="204"/>
        <v>0.79758863143741376</v>
      </c>
      <c r="F117" s="292">
        <f t="shared" si="204"/>
        <v>0.72430725558263787</v>
      </c>
      <c r="G117" s="292">
        <f t="shared" si="204"/>
        <v>0.93656421983356464</v>
      </c>
      <c r="H117" s="292">
        <f t="shared" si="204"/>
        <v>1.1421221864951769</v>
      </c>
      <c r="I117" s="304">
        <f t="shared" si="204"/>
        <v>1.0504765196780406</v>
      </c>
      <c r="J117" s="304">
        <f t="shared" si="204"/>
        <v>1.1546552143262294</v>
      </c>
      <c r="K117" s="304">
        <f t="shared" si="204"/>
        <v>1.0417910980287219</v>
      </c>
      <c r="L117" s="304">
        <f t="shared" si="204"/>
        <v>1.0488467656415694</v>
      </c>
      <c r="M117" s="304">
        <f t="shared" si="204"/>
        <v>1.06219557886849</v>
      </c>
      <c r="N117" s="304">
        <f t="shared" si="204"/>
        <v>1.1358890837718199</v>
      </c>
      <c r="O117" s="304">
        <f t="shared" ref="O117:P117" si="205">O105/O$99*100</f>
        <v>0.82511464844095828</v>
      </c>
      <c r="P117" s="304">
        <f t="shared" si="205"/>
        <v>0.98315036237423925</v>
      </c>
      <c r="Q117" s="304">
        <f t="shared" ref="Q117" si="206">Q105/Q$99*100</f>
        <v>1.3053097345132743</v>
      </c>
      <c r="R117" s="304"/>
      <c r="S117" s="304"/>
      <c r="T117" s="304"/>
      <c r="U117" s="304"/>
      <c r="V117" s="304"/>
      <c r="W117" s="304"/>
      <c r="X117" s="304"/>
      <c r="Y117" s="304"/>
      <c r="Z117" s="304"/>
      <c r="AA117" s="304"/>
      <c r="AB117" s="304"/>
      <c r="AC117" s="304"/>
      <c r="AD117" s="304"/>
      <c r="AE117" s="304"/>
      <c r="AF117" s="304"/>
      <c r="AG117" s="304"/>
      <c r="AH117" s="304"/>
      <c r="AI117" s="304"/>
      <c r="AJ117" s="304"/>
      <c r="AK117" s="304"/>
      <c r="AL117" s="304"/>
      <c r="AM117" s="304"/>
      <c r="AN117" s="304"/>
      <c r="AO117" s="304"/>
      <c r="AP117" s="304"/>
      <c r="AQ117" s="1128"/>
    </row>
    <row r="118" spans="1:43" ht="13">
      <c r="A118" s="281" t="str">
        <f>IF('1'!$A$1=1,B118,C118)</f>
        <v xml:space="preserve">                  Австралія і Океанія</v>
      </c>
      <c r="B118" s="631" t="s">
        <v>283</v>
      </c>
      <c r="C118" s="653" t="s">
        <v>284</v>
      </c>
      <c r="D118" s="291">
        <f t="shared" ref="D118:N118" si="207">D106/D$99*100</f>
        <v>0.21513666774442261</v>
      </c>
      <c r="E118" s="292">
        <f t="shared" si="207"/>
        <v>0.19391995062186315</v>
      </c>
      <c r="F118" s="292">
        <f t="shared" si="207"/>
        <v>0.10935957727060099</v>
      </c>
      <c r="G118" s="292">
        <f t="shared" si="207"/>
        <v>0.30474423023578356</v>
      </c>
      <c r="H118" s="292">
        <f t="shared" si="207"/>
        <v>0.41672025723472667</v>
      </c>
      <c r="I118" s="304">
        <f t="shared" si="207"/>
        <v>0.28866969532368775</v>
      </c>
      <c r="J118" s="304">
        <f t="shared" si="207"/>
        <v>0.28195446074062075</v>
      </c>
      <c r="K118" s="304">
        <f t="shared" si="207"/>
        <v>0.11870305949513871</v>
      </c>
      <c r="L118" s="304">
        <f t="shared" si="207"/>
        <v>0.19054878048780488</v>
      </c>
      <c r="M118" s="304">
        <f t="shared" si="207"/>
        <v>8.4786686923941548E-2</v>
      </c>
      <c r="N118" s="304">
        <f t="shared" si="207"/>
        <v>0.18513878448731869</v>
      </c>
      <c r="O118" s="304">
        <f t="shared" ref="O118:P118" si="208">O106/O$99*100</f>
        <v>0.38599783982860281</v>
      </c>
      <c r="P118" s="304">
        <f t="shared" si="208"/>
        <v>0.15137151769059048</v>
      </c>
      <c r="Q118" s="304">
        <f t="shared" ref="Q118" si="209">Q106/Q$99*100</f>
        <v>0.19358407079646017</v>
      </c>
      <c r="R118" s="304"/>
      <c r="S118" s="304"/>
      <c r="T118" s="304"/>
      <c r="U118" s="304"/>
      <c r="V118" s="304"/>
      <c r="W118" s="304"/>
      <c r="X118" s="304"/>
      <c r="Y118" s="304"/>
      <c r="Z118" s="304"/>
      <c r="AA118" s="304"/>
      <c r="AB118" s="304"/>
      <c r="AC118" s="304"/>
      <c r="AD118" s="304"/>
      <c r="AE118" s="304"/>
      <c r="AF118" s="304"/>
      <c r="AG118" s="304"/>
      <c r="AH118" s="304"/>
      <c r="AI118" s="304"/>
      <c r="AJ118" s="304"/>
      <c r="AK118" s="304"/>
      <c r="AL118" s="304"/>
      <c r="AM118" s="304"/>
      <c r="AN118" s="304"/>
      <c r="AO118" s="304"/>
      <c r="AP118" s="304"/>
      <c r="AQ118" s="1128"/>
    </row>
    <row r="119" spans="1:43" ht="13">
      <c r="A119" s="282" t="str">
        <f>IF('1'!$A$1=1,B119,C119)</f>
        <v xml:space="preserve"> Довідково: </v>
      </c>
      <c r="B119" s="804" t="s">
        <v>338</v>
      </c>
      <c r="C119" s="653" t="s">
        <v>339</v>
      </c>
      <c r="D119" s="291"/>
      <c r="E119" s="292"/>
      <c r="F119" s="292"/>
      <c r="G119" s="292"/>
      <c r="H119" s="292"/>
      <c r="I119" s="304"/>
      <c r="J119" s="304"/>
      <c r="K119" s="304"/>
      <c r="L119" s="304"/>
      <c r="M119" s="304"/>
      <c r="N119" s="304"/>
      <c r="O119" s="304"/>
      <c r="P119" s="304"/>
      <c r="Q119" s="304"/>
      <c r="R119" s="304"/>
      <c r="S119" s="304"/>
      <c r="T119" s="304"/>
      <c r="U119" s="304"/>
      <c r="V119" s="304"/>
      <c r="W119" s="304"/>
      <c r="X119" s="304"/>
      <c r="Y119" s="304"/>
      <c r="Z119" s="304"/>
      <c r="AA119" s="304"/>
      <c r="AB119" s="304"/>
      <c r="AC119" s="304"/>
      <c r="AD119" s="304"/>
      <c r="AE119" s="304"/>
      <c r="AF119" s="304"/>
      <c r="AG119" s="304"/>
      <c r="AH119" s="304"/>
      <c r="AI119" s="304"/>
      <c r="AJ119" s="304"/>
      <c r="AK119" s="304"/>
      <c r="AL119" s="304"/>
      <c r="AM119" s="304"/>
      <c r="AN119" s="304"/>
      <c r="AO119" s="304"/>
      <c r="AP119" s="304"/>
      <c r="AQ119" s="1128"/>
    </row>
    <row r="120" spans="1:43" ht="13">
      <c r="A120" s="308" t="str">
        <f>IF('1'!$A$1=1,B120,C120)</f>
        <v xml:space="preserve">  країни ЄС</v>
      </c>
      <c r="B120" s="654" t="s">
        <v>340</v>
      </c>
      <c r="C120" s="654" t="s">
        <v>342</v>
      </c>
      <c r="D120" s="291">
        <f t="shared" ref="D120:N120" si="210">D108/D$99*100</f>
        <v>28.339872986047205</v>
      </c>
      <c r="E120" s="292">
        <f t="shared" si="210"/>
        <v>26.86587924379586</v>
      </c>
      <c r="F120" s="292">
        <f t="shared" si="210"/>
        <v>29.527045325848782</v>
      </c>
      <c r="G120" s="292">
        <f t="shared" si="210"/>
        <v>31.719833564493761</v>
      </c>
      <c r="H120" s="292">
        <f t="shared" si="210"/>
        <v>32.68566482829582</v>
      </c>
      <c r="I120" s="304">
        <f t="shared" si="210"/>
        <v>35.229302155449119</v>
      </c>
      <c r="J120" s="304">
        <f t="shared" si="210"/>
        <v>35.616589540961016</v>
      </c>
      <c r="K120" s="304">
        <f t="shared" si="210"/>
        <v>35.161343658906432</v>
      </c>
      <c r="L120" s="304">
        <f t="shared" si="210"/>
        <v>36.519088016967125</v>
      </c>
      <c r="M120" s="304">
        <f t="shared" si="210"/>
        <v>39.194454852004498</v>
      </c>
      <c r="N120" s="304">
        <f t="shared" si="210"/>
        <v>36.430579915921932</v>
      </c>
      <c r="O120" s="304">
        <f t="shared" ref="O120:P120" si="211">O108/O$99*100</f>
        <v>43.745241425713118</v>
      </c>
      <c r="P120" s="304">
        <f t="shared" si="211"/>
        <v>46.287575303507538</v>
      </c>
      <c r="Q120" s="304">
        <f t="shared" ref="Q120" si="212">Q108/Q$99*100</f>
        <v>45.634679203539825</v>
      </c>
      <c r="R120" s="304"/>
      <c r="S120" s="304"/>
      <c r="T120" s="304"/>
      <c r="U120" s="304"/>
      <c r="V120" s="304"/>
      <c r="W120" s="304"/>
      <c r="X120" s="304"/>
      <c r="Y120" s="304"/>
      <c r="Z120" s="304"/>
      <c r="AA120" s="304"/>
      <c r="AB120" s="304"/>
      <c r="AC120" s="304"/>
      <c r="AD120" s="304"/>
      <c r="AE120" s="304"/>
      <c r="AF120" s="304"/>
      <c r="AG120" s="304"/>
      <c r="AH120" s="304"/>
      <c r="AI120" s="304"/>
      <c r="AJ120" s="304"/>
      <c r="AK120" s="304"/>
      <c r="AL120" s="304"/>
      <c r="AM120" s="304"/>
      <c r="AN120" s="304"/>
      <c r="AO120" s="304"/>
      <c r="AP120" s="304"/>
      <c r="AQ120" s="1128"/>
    </row>
    <row r="121" spans="1:43" ht="13">
      <c r="A121" s="283" t="str">
        <f>IF('1'!$A$1=1,B121,C121)</f>
        <v xml:space="preserve">     країни СНД </v>
      </c>
      <c r="B121" s="798" t="s">
        <v>341</v>
      </c>
      <c r="C121" s="798" t="s">
        <v>343</v>
      </c>
      <c r="D121" s="291">
        <f t="shared" ref="D121:N121" si="213">D109/D$99*100</f>
        <v>44.726042728878056</v>
      </c>
      <c r="E121" s="292">
        <f t="shared" si="213"/>
        <v>42.148760330578511</v>
      </c>
      <c r="F121" s="292">
        <f t="shared" si="213"/>
        <v>37.970554201442745</v>
      </c>
      <c r="G121" s="292">
        <f t="shared" si="213"/>
        <v>34.171289875173372</v>
      </c>
      <c r="H121" s="292">
        <f t="shared" si="213"/>
        <v>30.559485530546628</v>
      </c>
      <c r="I121" s="304">
        <f t="shared" si="213"/>
        <v>24.976544368179347</v>
      </c>
      <c r="J121" s="304">
        <f t="shared" si="213"/>
        <v>25.548983064581478</v>
      </c>
      <c r="K121" s="304">
        <f t="shared" si="213"/>
        <v>25.182410132905179</v>
      </c>
      <c r="L121" s="304">
        <f t="shared" si="213"/>
        <v>21.207250795334041</v>
      </c>
      <c r="M121" s="304">
        <f t="shared" si="213"/>
        <v>16.281378793555639</v>
      </c>
      <c r="N121" s="304">
        <f t="shared" si="213"/>
        <v>18.781146468442884</v>
      </c>
      <c r="O121" s="304">
        <f t="shared" ref="O121:P121" si="214">O109/O$99*100</f>
        <v>7.9589921560989429</v>
      </c>
      <c r="P121" s="304">
        <f t="shared" si="214"/>
        <v>1.6757897312008809</v>
      </c>
      <c r="Q121" s="304">
        <f t="shared" ref="Q121" si="215">Q109/Q$99*100</f>
        <v>1.0024889380530972</v>
      </c>
      <c r="R121" s="304"/>
      <c r="S121" s="304"/>
      <c r="T121" s="304"/>
      <c r="U121" s="304"/>
      <c r="V121" s="304"/>
      <c r="W121" s="304"/>
      <c r="X121" s="304"/>
      <c r="Y121" s="304"/>
      <c r="Z121" s="304"/>
      <c r="AA121" s="304"/>
      <c r="AB121" s="304"/>
      <c r="AC121" s="304"/>
      <c r="AD121" s="304"/>
      <c r="AE121" s="304"/>
      <c r="AF121" s="304"/>
      <c r="AG121" s="304"/>
      <c r="AH121" s="304"/>
      <c r="AI121" s="304"/>
      <c r="AJ121" s="304"/>
      <c r="AK121" s="304"/>
      <c r="AL121" s="304"/>
      <c r="AM121" s="304"/>
      <c r="AN121" s="304"/>
      <c r="AO121" s="304"/>
      <c r="AP121" s="304"/>
      <c r="AQ121" s="1128"/>
    </row>
    <row r="122" spans="1:43" ht="14.4" customHeight="1">
      <c r="A122" s="306" t="str">
        <f>IF('1'!$A$1=1,B122,C122)</f>
        <v>Товарооборот*</v>
      </c>
      <c r="B122" s="640" t="s">
        <v>585</v>
      </c>
      <c r="C122" s="656" t="s">
        <v>586</v>
      </c>
      <c r="D122" s="269">
        <f t="shared" ref="D122:N122" si="216">D76+D99</f>
        <v>142797</v>
      </c>
      <c r="E122" s="270">
        <f t="shared" si="216"/>
        <v>150700</v>
      </c>
      <c r="F122" s="270">
        <f t="shared" si="216"/>
        <v>140340</v>
      </c>
      <c r="G122" s="270">
        <f t="shared" si="216"/>
        <v>108232</v>
      </c>
      <c r="H122" s="270">
        <f t="shared" si="216"/>
        <v>74295</v>
      </c>
      <c r="I122" s="270">
        <f t="shared" si="216"/>
        <v>74062</v>
      </c>
      <c r="J122" s="270">
        <f t="shared" si="216"/>
        <v>89065</v>
      </c>
      <c r="K122" s="270">
        <f t="shared" si="216"/>
        <v>99396</v>
      </c>
      <c r="L122" s="270">
        <f t="shared" si="216"/>
        <v>106443</v>
      </c>
      <c r="M122" s="270">
        <f t="shared" si="216"/>
        <v>98963</v>
      </c>
      <c r="N122" s="270">
        <f t="shared" si="216"/>
        <v>135459</v>
      </c>
      <c r="O122" s="270">
        <f t="shared" ref="O122:P122" si="217">O76+O99</f>
        <v>97652</v>
      </c>
      <c r="P122" s="270">
        <f t="shared" si="217"/>
        <v>100416</v>
      </c>
      <c r="Q122" s="270">
        <f t="shared" ref="Q122" si="218">Q76+Q99</f>
        <v>111648</v>
      </c>
      <c r="R122" s="272"/>
      <c r="S122" s="272"/>
      <c r="T122" s="272"/>
      <c r="U122" s="272"/>
      <c r="V122" s="272"/>
      <c r="W122" s="272"/>
      <c r="X122" s="272"/>
      <c r="Y122" s="272"/>
      <c r="Z122" s="272"/>
      <c r="AA122" s="272"/>
      <c r="AB122" s="272"/>
      <c r="AC122" s="272"/>
      <c r="AD122" s="272"/>
      <c r="AE122" s="272"/>
      <c r="AF122" s="272"/>
      <c r="AG122" s="272"/>
      <c r="AH122" s="272"/>
      <c r="AI122" s="272"/>
      <c r="AJ122" s="272"/>
      <c r="AK122" s="272"/>
      <c r="AL122" s="272"/>
      <c r="AM122" s="272"/>
      <c r="AN122" s="272"/>
      <c r="AO122" s="272"/>
      <c r="AP122" s="272"/>
      <c r="AQ122" s="1113"/>
    </row>
    <row r="123" spans="1:43" ht="0.65" customHeight="1">
      <c r="A123" s="307" t="str">
        <f>IF('1'!$A$1=1,B123,C123)</f>
        <v xml:space="preserve">    Інші  регіони світу</v>
      </c>
      <c r="B123" s="641" t="s">
        <v>24</v>
      </c>
      <c r="C123" s="653" t="s">
        <v>179</v>
      </c>
      <c r="D123" s="271">
        <f t="shared" ref="D123:N123" si="219">D77+D100</f>
        <v>83989</v>
      </c>
      <c r="E123" s="272">
        <f t="shared" si="219"/>
        <v>90363</v>
      </c>
      <c r="F123" s="272">
        <f t="shared" si="219"/>
        <v>88742</v>
      </c>
      <c r="G123" s="272">
        <f t="shared" si="219"/>
        <v>73997</v>
      </c>
      <c r="H123" s="272">
        <f t="shared" si="219"/>
        <v>54686</v>
      </c>
      <c r="I123" s="272">
        <f t="shared" si="219"/>
        <v>57988</v>
      </c>
      <c r="J123" s="272">
        <f t="shared" si="219"/>
        <v>69511</v>
      </c>
      <c r="K123" s="272">
        <f t="shared" si="219"/>
        <v>78297</v>
      </c>
      <c r="L123" s="272">
        <f t="shared" si="219"/>
        <v>87003</v>
      </c>
      <c r="M123" s="272">
        <f t="shared" si="219"/>
        <v>82780</v>
      </c>
      <c r="N123" s="272">
        <f t="shared" si="219"/>
        <v>0</v>
      </c>
      <c r="O123" s="272">
        <f t="shared" ref="O123:P123" si="220">O77+O100</f>
        <v>175281</v>
      </c>
      <c r="P123" s="272">
        <f t="shared" si="220"/>
        <v>0</v>
      </c>
      <c r="Q123" s="272">
        <f t="shared" ref="Q123" si="221">Q77+Q100</f>
        <v>725</v>
      </c>
      <c r="R123" s="272"/>
      <c r="S123" s="272"/>
      <c r="T123" s="272"/>
      <c r="U123" s="272"/>
      <c r="V123" s="272"/>
      <c r="W123" s="272"/>
      <c r="X123" s="272"/>
      <c r="Y123" s="272"/>
      <c r="Z123" s="272"/>
      <c r="AA123" s="272"/>
      <c r="AB123" s="272"/>
      <c r="AC123" s="272"/>
      <c r="AD123" s="272"/>
      <c r="AE123" s="272"/>
      <c r="AF123" s="272"/>
      <c r="AG123" s="272"/>
      <c r="AH123" s="272"/>
      <c r="AI123" s="272"/>
      <c r="AJ123" s="272"/>
      <c r="AK123" s="272"/>
      <c r="AL123" s="272"/>
      <c r="AM123" s="272"/>
      <c r="AN123" s="272"/>
      <c r="AO123" s="272"/>
      <c r="AP123" s="272"/>
      <c r="AQ123" s="1113"/>
    </row>
    <row r="124" spans="1:43" ht="13">
      <c r="A124" s="307" t="str">
        <f>IF('1'!$A$1=1,B124,C124)</f>
        <v xml:space="preserve">                  Європа</v>
      </c>
      <c r="B124" s="629" t="s">
        <v>25</v>
      </c>
      <c r="C124" s="653" t="s">
        <v>180</v>
      </c>
      <c r="D124" s="273">
        <f t="shared" ref="D124:N124" si="222">D78+D101</f>
        <v>39792</v>
      </c>
      <c r="E124" s="274">
        <f t="shared" si="222"/>
        <v>38934</v>
      </c>
      <c r="F124" s="274">
        <f t="shared" si="222"/>
        <v>39507.818494999992</v>
      </c>
      <c r="G124" s="274">
        <f t="shared" si="222"/>
        <v>33657.008455999996</v>
      </c>
      <c r="H124" s="274">
        <f t="shared" si="222"/>
        <v>25119</v>
      </c>
      <c r="I124" s="274">
        <f t="shared" si="222"/>
        <v>27152.108</v>
      </c>
      <c r="J124" s="274">
        <f t="shared" si="222"/>
        <v>34752.39324274</v>
      </c>
      <c r="K124" s="274">
        <f t="shared" si="222"/>
        <v>39333.841323280001</v>
      </c>
      <c r="L124" s="274">
        <f t="shared" si="222"/>
        <v>42514.5128749</v>
      </c>
      <c r="M124" s="274">
        <f t="shared" si="222"/>
        <v>38483.137393609999</v>
      </c>
      <c r="N124" s="274">
        <f t="shared" si="222"/>
        <v>54594.55002255</v>
      </c>
      <c r="O124" s="274">
        <f t="shared" ref="O124:P124" si="223">O78+O101</f>
        <v>52313.613895760005</v>
      </c>
      <c r="P124" s="274">
        <f t="shared" si="223"/>
        <v>55381.647655990004</v>
      </c>
      <c r="Q124" s="274">
        <f t="shared" ref="Q124" si="224">Q78+Q101</f>
        <v>58334.399371070002</v>
      </c>
      <c r="R124" s="274"/>
      <c r="S124" s="274"/>
      <c r="T124" s="274"/>
      <c r="U124" s="274"/>
      <c r="V124" s="274"/>
      <c r="W124" s="274"/>
      <c r="X124" s="274"/>
      <c r="Y124" s="274"/>
      <c r="Z124" s="274"/>
      <c r="AA124" s="274"/>
      <c r="AB124" s="274"/>
      <c r="AC124" s="274"/>
      <c r="AD124" s="274"/>
      <c r="AE124" s="274"/>
      <c r="AF124" s="274"/>
      <c r="AG124" s="274"/>
      <c r="AH124" s="274"/>
      <c r="AI124" s="274"/>
      <c r="AJ124" s="274"/>
      <c r="AK124" s="274"/>
      <c r="AL124" s="274"/>
      <c r="AM124" s="274"/>
      <c r="AN124" s="274"/>
      <c r="AO124" s="274"/>
      <c r="AP124" s="274"/>
      <c r="AQ124" s="1114"/>
    </row>
    <row r="125" spans="1:43" ht="13">
      <c r="A125" s="307" t="str">
        <f>IF('1'!$A$1=1,B125,C125)</f>
        <v xml:space="preserve">                  Азія</v>
      </c>
      <c r="B125" s="629" t="s">
        <v>56</v>
      </c>
      <c r="C125" s="653" t="s">
        <v>181</v>
      </c>
      <c r="D125" s="273">
        <f t="shared" ref="D125:N125" si="225">D79+D102</f>
        <v>29875.801837999999</v>
      </c>
      <c r="E125" s="274">
        <f t="shared" si="225"/>
        <v>32960</v>
      </c>
      <c r="F125" s="274">
        <f t="shared" si="225"/>
        <v>30312.827051</v>
      </c>
      <c r="G125" s="274">
        <f t="shared" si="225"/>
        <v>25081.925976999999</v>
      </c>
      <c r="H125" s="274">
        <f t="shared" si="225"/>
        <v>18914</v>
      </c>
      <c r="I125" s="274">
        <f t="shared" si="225"/>
        <v>19968.739000000001</v>
      </c>
      <c r="J125" s="274">
        <f t="shared" si="225"/>
        <v>22761.036</v>
      </c>
      <c r="K125" s="274">
        <f t="shared" si="225"/>
        <v>26317.632836479999</v>
      </c>
      <c r="L125" s="274">
        <f t="shared" si="225"/>
        <v>30417.185279689998</v>
      </c>
      <c r="M125" s="274">
        <f t="shared" si="225"/>
        <v>32614.844676569999</v>
      </c>
      <c r="N125" s="274">
        <f t="shared" si="225"/>
        <v>41687.302905520002</v>
      </c>
      <c r="O125" s="274">
        <f t="shared" ref="O125:P125" si="226">O79+O102</f>
        <v>25516.622034280001</v>
      </c>
      <c r="P125" s="274">
        <f t="shared" si="226"/>
        <v>28819.443714910001</v>
      </c>
      <c r="Q125" s="274">
        <f t="shared" ref="Q125" si="227">Q79+Q102</f>
        <v>33951.121509129996</v>
      </c>
      <c r="R125" s="274"/>
      <c r="S125" s="274"/>
      <c r="T125" s="274"/>
      <c r="U125" s="274"/>
      <c r="V125" s="274"/>
      <c r="W125" s="274"/>
      <c r="X125" s="274"/>
      <c r="Y125" s="274"/>
      <c r="Z125" s="274"/>
      <c r="AA125" s="274"/>
      <c r="AB125" s="274"/>
      <c r="AC125" s="274"/>
      <c r="AD125" s="274"/>
      <c r="AE125" s="274"/>
      <c r="AF125" s="274"/>
      <c r="AG125" s="274"/>
      <c r="AH125" s="274"/>
      <c r="AI125" s="274"/>
      <c r="AJ125" s="274"/>
      <c r="AK125" s="274"/>
      <c r="AL125" s="274"/>
      <c r="AM125" s="274"/>
      <c r="AN125" s="274"/>
      <c r="AO125" s="274"/>
      <c r="AP125" s="274"/>
      <c r="AQ125" s="1114"/>
    </row>
    <row r="126" spans="1:43" ht="13">
      <c r="A126" s="307" t="str">
        <f>IF('1'!$A$1=1,B126,C126)</f>
        <v xml:space="preserve">                  Америка</v>
      </c>
      <c r="B126" s="629" t="s">
        <v>27</v>
      </c>
      <c r="C126" s="653" t="s">
        <v>182</v>
      </c>
      <c r="D126" s="273">
        <f t="shared" ref="D126:N126" si="228">D80+D103</f>
        <v>6094.2195609999999</v>
      </c>
      <c r="E126" s="274">
        <f t="shared" si="228"/>
        <v>6484.8000760000004</v>
      </c>
      <c r="F126" s="274">
        <f t="shared" si="228"/>
        <v>5937.7014950000003</v>
      </c>
      <c r="G126" s="274">
        <f t="shared" si="228"/>
        <v>3969</v>
      </c>
      <c r="H126" s="274">
        <f t="shared" si="228"/>
        <v>2810</v>
      </c>
      <c r="I126" s="274">
        <f t="shared" si="228"/>
        <v>3057.8340000000003</v>
      </c>
      <c r="J126" s="274">
        <f t="shared" si="228"/>
        <v>4427.8644378899999</v>
      </c>
      <c r="K126" s="274">
        <f t="shared" si="228"/>
        <v>5347.7098068699997</v>
      </c>
      <c r="L126" s="274">
        <f t="shared" si="228"/>
        <v>5491.70971973</v>
      </c>
      <c r="M126" s="274">
        <f t="shared" si="228"/>
        <v>5424.6311249</v>
      </c>
      <c r="N126" s="274">
        <f t="shared" si="228"/>
        <v>7683.1319844099999</v>
      </c>
      <c r="O126" s="274">
        <f t="shared" ref="O126:P126" si="229">O80+O103</f>
        <v>4113.1747916000004</v>
      </c>
      <c r="P126" s="274">
        <f t="shared" si="229"/>
        <v>4519.3845103399999</v>
      </c>
      <c r="Q126" s="274">
        <f t="shared" ref="Q126" si="230">Q80+Q103</f>
        <v>5658.4974292500001</v>
      </c>
      <c r="R126" s="274"/>
      <c r="S126" s="274"/>
      <c r="T126" s="274"/>
      <c r="U126" s="274"/>
      <c r="V126" s="274"/>
      <c r="W126" s="274"/>
      <c r="X126" s="274"/>
      <c r="Y126" s="274"/>
      <c r="Z126" s="274"/>
      <c r="AA126" s="274"/>
      <c r="AB126" s="274"/>
      <c r="AC126" s="274"/>
      <c r="AD126" s="274"/>
      <c r="AE126" s="274"/>
      <c r="AF126" s="274"/>
      <c r="AG126" s="274"/>
      <c r="AH126" s="274"/>
      <c r="AI126" s="274"/>
      <c r="AJ126" s="274"/>
      <c r="AK126" s="274"/>
      <c r="AL126" s="274"/>
      <c r="AM126" s="274"/>
      <c r="AN126" s="274"/>
      <c r="AO126" s="274"/>
      <c r="AP126" s="274"/>
      <c r="AQ126" s="1114"/>
    </row>
    <row r="127" spans="1:43" ht="13">
      <c r="A127" s="308" t="str">
        <f>IF('1'!$A$1=1,B127,C127)</f>
        <v xml:space="preserve">                    у т.ч. США</v>
      </c>
      <c r="B127" s="630" t="s">
        <v>57</v>
      </c>
      <c r="C127" s="654" t="s">
        <v>183</v>
      </c>
      <c r="D127" s="273">
        <f t="shared" ref="D127:N127" si="231">D81+D104</f>
        <v>3506.9634150000002</v>
      </c>
      <c r="E127" s="274">
        <f t="shared" si="231"/>
        <v>3697.7559000000001</v>
      </c>
      <c r="F127" s="274">
        <f t="shared" si="231"/>
        <v>3400.9516839999997</v>
      </c>
      <c r="G127" s="274">
        <f t="shared" si="231"/>
        <v>2463.7017019999998</v>
      </c>
      <c r="H127" s="791">
        <f t="shared" si="231"/>
        <v>1858</v>
      </c>
      <c r="I127" s="791">
        <f t="shared" si="231"/>
        <v>2022.473</v>
      </c>
      <c r="J127" s="791">
        <f t="shared" si="231"/>
        <v>3230.3696027700003</v>
      </c>
      <c r="K127" s="791">
        <f t="shared" si="231"/>
        <v>3936.0139444200004</v>
      </c>
      <c r="L127" s="791">
        <f t="shared" si="231"/>
        <v>4093.4312013200001</v>
      </c>
      <c r="M127" s="791">
        <f t="shared" si="231"/>
        <v>3936.4989318500002</v>
      </c>
      <c r="N127" s="791">
        <f t="shared" si="231"/>
        <v>4813.41142898</v>
      </c>
      <c r="O127" s="791">
        <f t="shared" ref="O127:P127" si="232">O81+O104</f>
        <v>2930.63571542</v>
      </c>
      <c r="P127" s="791">
        <f t="shared" si="232"/>
        <v>3253.8430133900001</v>
      </c>
      <c r="Q127" s="791">
        <f t="shared" ref="Q127" si="233">Q81+Q104</f>
        <v>4200.1327110100001</v>
      </c>
      <c r="R127" s="791"/>
      <c r="S127" s="791"/>
      <c r="T127" s="791"/>
      <c r="U127" s="791"/>
      <c r="V127" s="791"/>
      <c r="W127" s="791"/>
      <c r="X127" s="791"/>
      <c r="Y127" s="791"/>
      <c r="Z127" s="791"/>
      <c r="AA127" s="791"/>
      <c r="AB127" s="791"/>
      <c r="AC127" s="791"/>
      <c r="AD127" s="791"/>
      <c r="AE127" s="791"/>
      <c r="AF127" s="791"/>
      <c r="AG127" s="791"/>
      <c r="AH127" s="791"/>
      <c r="AI127" s="791"/>
      <c r="AJ127" s="791"/>
      <c r="AK127" s="791"/>
      <c r="AL127" s="791"/>
      <c r="AM127" s="791"/>
      <c r="AN127" s="791"/>
      <c r="AO127" s="791"/>
      <c r="AP127" s="791"/>
      <c r="AQ127" s="1115"/>
    </row>
    <row r="128" spans="1:43" ht="13">
      <c r="A128" s="307" t="str">
        <f>IF('1'!$A$1=1,B128,C128)</f>
        <v xml:space="preserve">                  Африка</v>
      </c>
      <c r="B128" s="629" t="s">
        <v>28</v>
      </c>
      <c r="C128" s="653" t="s">
        <v>184</v>
      </c>
      <c r="D128" s="273">
        <f t="shared" ref="D128:N128" si="234">D82+D105</f>
        <v>4000.3014990000001</v>
      </c>
      <c r="E128" s="274">
        <f t="shared" si="234"/>
        <v>6163.1036400000003</v>
      </c>
      <c r="F128" s="274">
        <f t="shared" si="234"/>
        <v>5680.3837560000002</v>
      </c>
      <c r="G128" s="274">
        <f t="shared" si="234"/>
        <v>5633.2102420000001</v>
      </c>
      <c r="H128" s="274">
        <f t="shared" si="234"/>
        <v>4199</v>
      </c>
      <c r="I128" s="274">
        <f t="shared" si="234"/>
        <v>4275.4410000000007</v>
      </c>
      <c r="J128" s="274">
        <f t="shared" si="234"/>
        <v>4595.7506642200005</v>
      </c>
      <c r="K128" s="274">
        <f t="shared" si="234"/>
        <v>4632.3222165799998</v>
      </c>
      <c r="L128" s="274">
        <f t="shared" si="234"/>
        <v>5594.3309086400004</v>
      </c>
      <c r="M128" s="274">
        <f t="shared" si="234"/>
        <v>4604.2319613099999</v>
      </c>
      <c r="N128" s="274">
        <f t="shared" si="234"/>
        <v>6404.8782873999999</v>
      </c>
      <c r="O128" s="274">
        <f t="shared" ref="O128:P128" si="235">O82+O105</f>
        <v>2582.4127579800002</v>
      </c>
      <c r="P128" s="274">
        <f t="shared" si="235"/>
        <v>2320.8331736499999</v>
      </c>
      <c r="Q128" s="274">
        <f t="shared" ref="Q128" si="236">Q82+Q105</f>
        <v>3887.1524606600001</v>
      </c>
      <c r="R128" s="274"/>
      <c r="S128" s="274"/>
      <c r="T128" s="274"/>
      <c r="U128" s="274"/>
      <c r="V128" s="274"/>
      <c r="W128" s="274"/>
      <c r="X128" s="274"/>
      <c r="Y128" s="274"/>
      <c r="Z128" s="274"/>
      <c r="AA128" s="274"/>
      <c r="AB128" s="274"/>
      <c r="AC128" s="274"/>
      <c r="AD128" s="274"/>
      <c r="AE128" s="274"/>
      <c r="AF128" s="274"/>
      <c r="AG128" s="274"/>
      <c r="AH128" s="274"/>
      <c r="AI128" s="274"/>
      <c r="AJ128" s="274"/>
      <c r="AK128" s="274"/>
      <c r="AL128" s="274"/>
      <c r="AM128" s="274"/>
      <c r="AN128" s="274"/>
      <c r="AO128" s="274"/>
      <c r="AP128" s="274"/>
      <c r="AQ128" s="1114"/>
    </row>
    <row r="129" spans="1:81" ht="13">
      <c r="A129" s="307" t="str">
        <f>IF('1'!$A$1=1,B129,C129)</f>
        <v xml:space="preserve">                  Австралія і Океанія</v>
      </c>
      <c r="B129" s="631" t="s">
        <v>283</v>
      </c>
      <c r="C129" s="653" t="s">
        <v>284</v>
      </c>
      <c r="D129" s="273">
        <f t="shared" ref="D129:N129" si="237">D83+D106</f>
        <v>203</v>
      </c>
      <c r="E129" s="274">
        <f t="shared" si="237"/>
        <v>212.919917</v>
      </c>
      <c r="F129" s="274">
        <f t="shared" si="237"/>
        <v>124.837159</v>
      </c>
      <c r="G129" s="274">
        <f t="shared" si="237"/>
        <v>196.77647199999998</v>
      </c>
      <c r="H129" s="274">
        <f t="shared" si="237"/>
        <v>176</v>
      </c>
      <c r="I129" s="274">
        <f t="shared" si="237"/>
        <v>133.887</v>
      </c>
      <c r="J129" s="274">
        <f t="shared" si="237"/>
        <v>159.88779482000001</v>
      </c>
      <c r="K129" s="274">
        <f t="shared" si="237"/>
        <v>103.11825</v>
      </c>
      <c r="L129" s="274">
        <f t="shared" si="237"/>
        <v>171.3017121</v>
      </c>
      <c r="M129" s="274">
        <f t="shared" si="237"/>
        <v>98.98597638999999</v>
      </c>
      <c r="N129" s="274">
        <f t="shared" si="237"/>
        <v>206.31631267</v>
      </c>
      <c r="O129" s="274">
        <f t="shared" ref="O129:P129" si="238">O83+O106</f>
        <v>246.55373588999998</v>
      </c>
      <c r="P129" s="274">
        <f t="shared" si="238"/>
        <v>120.26397161</v>
      </c>
      <c r="Q129" s="274">
        <f t="shared" ref="Q129" si="239">Q83+Q106</f>
        <v>163.70737463</v>
      </c>
      <c r="R129" s="274"/>
      <c r="S129" s="274"/>
      <c r="T129" s="274"/>
      <c r="U129" s="274"/>
      <c r="V129" s="274"/>
      <c r="W129" s="274"/>
      <c r="X129" s="274"/>
      <c r="Y129" s="274"/>
      <c r="Z129" s="274"/>
      <c r="AA129" s="274"/>
      <c r="AB129" s="274"/>
      <c r="AC129" s="274"/>
      <c r="AD129" s="274"/>
      <c r="AE129" s="274"/>
      <c r="AF129" s="274"/>
      <c r="AG129" s="274"/>
      <c r="AH129" s="274"/>
      <c r="AI129" s="274"/>
      <c r="AJ129" s="274"/>
      <c r="AK129" s="274"/>
      <c r="AL129" s="274"/>
      <c r="AM129" s="274"/>
      <c r="AN129" s="274"/>
      <c r="AO129" s="274"/>
      <c r="AP129" s="274"/>
      <c r="AQ129" s="1114"/>
    </row>
    <row r="130" spans="1:81" s="792" customFormat="1" ht="13">
      <c r="A130" s="282" t="str">
        <f>IF('1'!$A$1=1,B130,C130)</f>
        <v xml:space="preserve"> Довідково: </v>
      </c>
      <c r="B130" s="636" t="s">
        <v>338</v>
      </c>
      <c r="C130" s="654" t="s">
        <v>339</v>
      </c>
      <c r="D130" s="790"/>
      <c r="E130" s="791"/>
      <c r="F130" s="791"/>
      <c r="G130" s="791"/>
      <c r="H130" s="791"/>
      <c r="I130" s="791"/>
      <c r="J130" s="791"/>
      <c r="K130" s="791"/>
      <c r="L130" s="791"/>
      <c r="M130" s="791"/>
      <c r="N130" s="791"/>
      <c r="O130" s="791"/>
      <c r="P130" s="791"/>
      <c r="Q130" s="791"/>
      <c r="R130" s="791"/>
      <c r="S130" s="791"/>
      <c r="T130" s="791"/>
      <c r="U130" s="791"/>
      <c r="V130" s="791"/>
      <c r="W130" s="791"/>
      <c r="X130" s="791"/>
      <c r="Y130" s="791"/>
      <c r="Z130" s="791"/>
      <c r="AA130" s="791"/>
      <c r="AB130" s="791"/>
      <c r="AC130" s="791"/>
      <c r="AD130" s="791"/>
      <c r="AE130" s="791"/>
      <c r="AF130" s="791"/>
      <c r="AG130" s="791"/>
      <c r="AH130" s="791"/>
      <c r="AI130" s="791"/>
      <c r="AJ130" s="791"/>
      <c r="AK130" s="791"/>
      <c r="AL130" s="791"/>
      <c r="AM130" s="791"/>
      <c r="AN130" s="791"/>
      <c r="AO130" s="791"/>
      <c r="AP130" s="791"/>
      <c r="AQ130" s="1115"/>
      <c r="AR130" s="793"/>
      <c r="AS130" s="793"/>
      <c r="AT130" s="793"/>
      <c r="AU130" s="793"/>
      <c r="AV130" s="793"/>
      <c r="AW130" s="793"/>
      <c r="AX130" s="793"/>
      <c r="AY130" s="793"/>
      <c r="AZ130" s="793"/>
      <c r="BA130" s="793"/>
      <c r="BB130" s="793"/>
      <c r="BC130" s="793"/>
      <c r="BD130" s="793"/>
      <c r="BE130" s="793"/>
      <c r="BF130" s="793"/>
      <c r="BG130" s="793"/>
      <c r="BH130" s="793"/>
      <c r="BI130" s="793"/>
      <c r="BJ130" s="793"/>
      <c r="BK130" s="793"/>
      <c r="BL130" s="793"/>
      <c r="BM130" s="793"/>
      <c r="BN130" s="793"/>
      <c r="BO130" s="793"/>
      <c r="BP130" s="793"/>
      <c r="BQ130" s="793"/>
      <c r="BR130" s="793"/>
      <c r="BS130" s="793"/>
      <c r="BT130" s="793"/>
      <c r="BU130" s="793"/>
      <c r="BV130" s="793"/>
      <c r="BW130" s="793"/>
      <c r="BX130" s="793"/>
      <c r="BY130" s="793"/>
      <c r="BZ130" s="793"/>
      <c r="CA130" s="793"/>
      <c r="CB130" s="793"/>
      <c r="CC130" s="793"/>
    </row>
    <row r="131" spans="1:81" s="792" customFormat="1" ht="13">
      <c r="A131" s="308" t="str">
        <f>IF('1'!$A$1=1,B131,C131)</f>
        <v xml:space="preserve">  країни ЄС</v>
      </c>
      <c r="B131" s="654" t="s">
        <v>340</v>
      </c>
      <c r="C131" s="654" t="s">
        <v>342</v>
      </c>
      <c r="D131" s="790">
        <f t="shared" ref="D131:N131" si="240">D85+D108</f>
        <v>38255.530916000003</v>
      </c>
      <c r="E131" s="791">
        <f t="shared" si="240"/>
        <v>37559.113837999997</v>
      </c>
      <c r="F131" s="791">
        <f t="shared" si="240"/>
        <v>37957</v>
      </c>
      <c r="G131" s="791">
        <f t="shared" si="240"/>
        <v>32453</v>
      </c>
      <c r="H131" s="791">
        <f t="shared" si="240"/>
        <v>22833.552201999999</v>
      </c>
      <c r="I131" s="791">
        <f t="shared" si="240"/>
        <v>24682.679117719999</v>
      </c>
      <c r="J131" s="791">
        <f t="shared" si="240"/>
        <v>31258.117825039997</v>
      </c>
      <c r="K131" s="791">
        <f t="shared" si="240"/>
        <v>35487.350130879997</v>
      </c>
      <c r="L131" s="791">
        <f t="shared" si="240"/>
        <v>38575.211318970003</v>
      </c>
      <c r="M131" s="791">
        <f t="shared" si="240"/>
        <v>35537.828884529998</v>
      </c>
      <c r="N131" s="791">
        <f t="shared" si="240"/>
        <v>49043.403653590001</v>
      </c>
      <c r="O131" s="791">
        <f t="shared" ref="O131:P131" si="241">O85+O108</f>
        <v>49524.52959803</v>
      </c>
      <c r="P131" s="791">
        <f t="shared" si="241"/>
        <v>52200.017845330003</v>
      </c>
      <c r="Q131" s="791">
        <f t="shared" ref="Q131" si="242">Q85+Q108</f>
        <v>55165.183142829999</v>
      </c>
      <c r="R131" s="791"/>
      <c r="S131" s="791"/>
      <c r="T131" s="791"/>
      <c r="U131" s="791"/>
      <c r="V131" s="791"/>
      <c r="W131" s="791"/>
      <c r="X131" s="791"/>
      <c r="Y131" s="791"/>
      <c r="Z131" s="791"/>
      <c r="AA131" s="791"/>
      <c r="AB131" s="791"/>
      <c r="AC131" s="791"/>
      <c r="AD131" s="791"/>
      <c r="AE131" s="791"/>
      <c r="AF131" s="791"/>
      <c r="AG131" s="791"/>
      <c r="AH131" s="791"/>
      <c r="AI131" s="791"/>
      <c r="AJ131" s="791"/>
      <c r="AK131" s="791"/>
      <c r="AL131" s="791"/>
      <c r="AM131" s="791"/>
      <c r="AN131" s="791"/>
      <c r="AO131" s="791"/>
      <c r="AP131" s="791"/>
      <c r="AQ131" s="1115"/>
      <c r="AR131" s="793"/>
      <c r="AS131" s="793"/>
      <c r="AT131" s="793"/>
      <c r="AU131" s="793"/>
      <c r="AV131" s="793"/>
      <c r="AW131" s="793"/>
      <c r="AX131" s="793"/>
      <c r="AY131" s="793"/>
      <c r="AZ131" s="793"/>
      <c r="BA131" s="793"/>
      <c r="BB131" s="793"/>
      <c r="BC131" s="793"/>
      <c r="BD131" s="793"/>
      <c r="BE131" s="793"/>
      <c r="BF131" s="793"/>
      <c r="BG131" s="793"/>
      <c r="BH131" s="793"/>
      <c r="BI131" s="793"/>
      <c r="BJ131" s="793"/>
      <c r="BK131" s="793"/>
      <c r="BL131" s="793"/>
      <c r="BM131" s="793"/>
      <c r="BN131" s="793"/>
      <c r="BO131" s="793"/>
      <c r="BP131" s="793"/>
      <c r="BQ131" s="793"/>
      <c r="BR131" s="793"/>
      <c r="BS131" s="793"/>
      <c r="BT131" s="793"/>
      <c r="BU131" s="793"/>
      <c r="BV131" s="793"/>
      <c r="BW131" s="793"/>
      <c r="BX131" s="793"/>
      <c r="BY131" s="793"/>
      <c r="BZ131" s="793"/>
      <c r="CA131" s="793"/>
      <c r="CB131" s="793"/>
      <c r="CC131" s="793"/>
    </row>
    <row r="132" spans="1:81" s="792" customFormat="1" ht="13">
      <c r="A132" s="283" t="str">
        <f>IF('1'!$A$1=1,B132,C132)</f>
        <v xml:space="preserve">     країни СНД </v>
      </c>
      <c r="B132" s="798" t="s">
        <v>341</v>
      </c>
      <c r="C132" s="798" t="s">
        <v>343</v>
      </c>
      <c r="D132" s="790">
        <f t="shared" ref="D132:N132" si="243">D86+D109</f>
        <v>58808</v>
      </c>
      <c r="E132" s="791">
        <f t="shared" si="243"/>
        <v>60337</v>
      </c>
      <c r="F132" s="791">
        <f t="shared" si="243"/>
        <v>51598</v>
      </c>
      <c r="G132" s="791">
        <f t="shared" si="243"/>
        <v>34235</v>
      </c>
      <c r="H132" s="791">
        <f t="shared" si="243"/>
        <v>19609</v>
      </c>
      <c r="I132" s="791">
        <f t="shared" si="243"/>
        <v>16074</v>
      </c>
      <c r="J132" s="791">
        <f t="shared" si="243"/>
        <v>19554</v>
      </c>
      <c r="K132" s="791">
        <f t="shared" si="243"/>
        <v>21099</v>
      </c>
      <c r="L132" s="791">
        <f t="shared" si="243"/>
        <v>19440</v>
      </c>
      <c r="M132" s="791">
        <f t="shared" si="243"/>
        <v>14284</v>
      </c>
      <c r="N132" s="791">
        <f t="shared" si="243"/>
        <v>20217</v>
      </c>
      <c r="O132" s="791">
        <f t="shared" ref="O132:P132" si="244">O86+O109</f>
        <v>6782</v>
      </c>
      <c r="P132" s="791">
        <f t="shared" si="244"/>
        <v>2685</v>
      </c>
      <c r="Q132" s="791">
        <f t="shared" ref="Q132" si="245">Q86+Q109</f>
        <v>2551</v>
      </c>
      <c r="R132" s="791"/>
      <c r="S132" s="791"/>
      <c r="T132" s="791"/>
      <c r="U132" s="791"/>
      <c r="V132" s="791"/>
      <c r="W132" s="791"/>
      <c r="X132" s="791"/>
      <c r="Y132" s="791"/>
      <c r="Z132" s="791"/>
      <c r="AA132" s="791"/>
      <c r="AB132" s="791"/>
      <c r="AC132" s="791"/>
      <c r="AD132" s="791"/>
      <c r="AE132" s="791"/>
      <c r="AF132" s="791"/>
      <c r="AG132" s="791"/>
      <c r="AH132" s="791"/>
      <c r="AI132" s="791"/>
      <c r="AJ132" s="791"/>
      <c r="AK132" s="791"/>
      <c r="AL132" s="791"/>
      <c r="AM132" s="791"/>
      <c r="AN132" s="791"/>
      <c r="AO132" s="791"/>
      <c r="AP132" s="791"/>
      <c r="AQ132" s="1115"/>
      <c r="AR132" s="793"/>
      <c r="AS132" s="793"/>
      <c r="AT132" s="793"/>
      <c r="AU132" s="793"/>
      <c r="AV132" s="793"/>
      <c r="AW132" s="793"/>
      <c r="AX132" s="793"/>
      <c r="AY132" s="793"/>
      <c r="AZ132" s="793"/>
      <c r="BA132" s="793"/>
      <c r="BB132" s="793"/>
      <c r="BC132" s="793"/>
      <c r="BD132" s="793"/>
      <c r="BE132" s="793"/>
      <c r="BF132" s="793"/>
      <c r="BG132" s="793"/>
      <c r="BH132" s="793"/>
      <c r="BI132" s="793"/>
      <c r="BJ132" s="793"/>
      <c r="BK132" s="793"/>
      <c r="BL132" s="793"/>
      <c r="BM132" s="793"/>
      <c r="BN132" s="793"/>
      <c r="BO132" s="793"/>
      <c r="BP132" s="793"/>
      <c r="BQ132" s="793"/>
      <c r="BR132" s="793"/>
      <c r="BS132" s="793"/>
      <c r="BT132" s="793"/>
      <c r="BU132" s="793"/>
      <c r="BV132" s="793"/>
      <c r="BW132" s="793"/>
      <c r="BX132" s="793"/>
      <c r="BY132" s="793"/>
      <c r="BZ132" s="793"/>
      <c r="CA132" s="793"/>
      <c r="CB132" s="793"/>
      <c r="CC132" s="793"/>
    </row>
    <row r="133" spans="1:81" ht="13">
      <c r="A133" s="275" t="str">
        <f>IF('1'!$A$1=1,B133,C133)</f>
        <v>Структура, %</v>
      </c>
      <c r="B133" s="796" t="s">
        <v>15</v>
      </c>
      <c r="C133" s="683" t="s">
        <v>141</v>
      </c>
      <c r="D133" s="276"/>
      <c r="E133" s="277"/>
      <c r="F133" s="277"/>
      <c r="G133" s="277"/>
      <c r="H133" s="277"/>
      <c r="I133" s="277"/>
      <c r="J133" s="277"/>
      <c r="K133" s="277"/>
      <c r="L133" s="277"/>
      <c r="M133" s="277"/>
      <c r="N133" s="277"/>
      <c r="O133" s="277"/>
      <c r="P133" s="277"/>
      <c r="Q133" s="277"/>
      <c r="S133" s="259"/>
      <c r="T133" s="259"/>
      <c r="U133" s="259"/>
      <c r="V133" s="259"/>
      <c r="W133" s="259"/>
      <c r="X133" s="259"/>
      <c r="Y133" s="259"/>
      <c r="Z133" s="259"/>
      <c r="AA133" s="259"/>
      <c r="AB133" s="259"/>
      <c r="AC133" s="259"/>
      <c r="AD133" s="259"/>
      <c r="AE133" s="259"/>
      <c r="AF133" s="259"/>
      <c r="AG133" s="259"/>
      <c r="AH133" s="259"/>
      <c r="AI133" s="259"/>
      <c r="AJ133" s="259"/>
      <c r="AK133" s="259"/>
      <c r="AL133" s="259"/>
      <c r="AM133" s="259"/>
      <c r="AN133" s="259"/>
      <c r="AO133" s="259"/>
      <c r="AP133" s="259"/>
      <c r="AQ133" s="1116"/>
    </row>
    <row r="134" spans="1:81" ht="13">
      <c r="A134" s="278" t="str">
        <f>IF('1'!$A$1=1,B134,C134)</f>
        <v>Усього</v>
      </c>
      <c r="B134" s="628" t="s">
        <v>58</v>
      </c>
      <c r="C134" s="681" t="s">
        <v>142</v>
      </c>
      <c r="D134" s="291">
        <v>100</v>
      </c>
      <c r="E134" s="292">
        <v>100</v>
      </c>
      <c r="F134" s="292">
        <v>100</v>
      </c>
      <c r="G134" s="292">
        <v>100</v>
      </c>
      <c r="H134" s="292">
        <v>100</v>
      </c>
      <c r="I134" s="292">
        <v>100</v>
      </c>
      <c r="J134" s="292">
        <v>100</v>
      </c>
      <c r="K134" s="292">
        <v>100</v>
      </c>
      <c r="L134" s="292">
        <v>100</v>
      </c>
      <c r="M134" s="292">
        <v>100</v>
      </c>
      <c r="N134" s="292">
        <v>100</v>
      </c>
      <c r="O134" s="292">
        <v>100</v>
      </c>
      <c r="P134" s="292">
        <v>100</v>
      </c>
      <c r="Q134" s="292">
        <v>100</v>
      </c>
      <c r="R134" s="292"/>
      <c r="S134" s="292"/>
      <c r="T134" s="292"/>
      <c r="U134" s="292"/>
      <c r="V134" s="292"/>
      <c r="W134" s="292"/>
      <c r="X134" s="292"/>
      <c r="Y134" s="292"/>
      <c r="Z134" s="292"/>
      <c r="AA134" s="292"/>
      <c r="AB134" s="292"/>
      <c r="AC134" s="292"/>
      <c r="AD134" s="292"/>
      <c r="AE134" s="292"/>
      <c r="AF134" s="292"/>
      <c r="AG134" s="292"/>
      <c r="AH134" s="292"/>
      <c r="AI134" s="292"/>
      <c r="AJ134" s="292"/>
      <c r="AK134" s="292"/>
      <c r="AL134" s="292"/>
      <c r="AM134" s="292"/>
      <c r="AN134" s="292"/>
      <c r="AO134" s="292"/>
      <c r="AP134" s="292"/>
      <c r="AQ134" s="1117"/>
    </row>
    <row r="135" spans="1:81" ht="13" hidden="1">
      <c r="A135" s="281" t="str">
        <f>IF('1'!$A$1=1,B135,C135)</f>
        <v xml:space="preserve">            Інші  регіони світу</v>
      </c>
      <c r="B135" s="629" t="s">
        <v>189</v>
      </c>
      <c r="C135" s="653" t="s">
        <v>179</v>
      </c>
      <c r="D135" s="291">
        <f t="shared" ref="D135:N135" si="246">D123/D$122*100</f>
        <v>58.817061983094888</v>
      </c>
      <c r="E135" s="292">
        <f t="shared" si="246"/>
        <v>59.96217650962177</v>
      </c>
      <c r="F135" s="292">
        <f t="shared" si="246"/>
        <v>63.233575602109163</v>
      </c>
      <c r="G135" s="292">
        <f t="shared" si="246"/>
        <v>68.368874270086479</v>
      </c>
      <c r="H135" s="292">
        <f t="shared" si="246"/>
        <v>73.606568409718022</v>
      </c>
      <c r="I135" s="304">
        <f t="shared" si="246"/>
        <v>78.296562339661364</v>
      </c>
      <c r="J135" s="304">
        <f t="shared" si="246"/>
        <v>78.045247852691858</v>
      </c>
      <c r="K135" s="304">
        <f t="shared" si="246"/>
        <v>78.772787637329472</v>
      </c>
      <c r="L135" s="304">
        <f t="shared" si="246"/>
        <v>81.736704151517714</v>
      </c>
      <c r="M135" s="304">
        <f t="shared" si="246"/>
        <v>83.64742378464679</v>
      </c>
      <c r="N135" s="304">
        <f t="shared" si="246"/>
        <v>0</v>
      </c>
      <c r="O135" s="259"/>
      <c r="P135" s="259"/>
      <c r="Q135" s="259"/>
      <c r="S135" s="259"/>
      <c r="T135" s="259"/>
      <c r="U135" s="259"/>
      <c r="V135" s="259"/>
      <c r="W135" s="259"/>
      <c r="X135" s="259"/>
      <c r="Y135" s="259"/>
      <c r="Z135" s="259"/>
      <c r="AA135" s="259"/>
      <c r="AB135" s="259"/>
      <c r="AC135" s="259"/>
      <c r="AD135" s="259"/>
      <c r="AE135" s="259"/>
      <c r="AF135" s="259"/>
      <c r="AG135" s="259"/>
      <c r="AH135" s="259"/>
      <c r="AI135" s="259"/>
      <c r="AJ135" s="259"/>
      <c r="AK135" s="259"/>
      <c r="AL135" s="259"/>
      <c r="AM135" s="259"/>
      <c r="AN135" s="259"/>
      <c r="AO135" s="259"/>
      <c r="AP135" s="259"/>
      <c r="AQ135" s="1116"/>
    </row>
    <row r="136" spans="1:81" ht="13">
      <c r="A136" s="281" t="str">
        <f>IF('1'!$A$1=1,B136,C136)</f>
        <v xml:space="preserve">                  Європа</v>
      </c>
      <c r="B136" s="629" t="s">
        <v>25</v>
      </c>
      <c r="C136" s="653" t="s">
        <v>180</v>
      </c>
      <c r="D136" s="291">
        <f t="shared" ref="D136:N136" si="247">D124/D$122*100</f>
        <v>27.866131641421038</v>
      </c>
      <c r="E136" s="292">
        <f t="shared" si="247"/>
        <v>25.83543463835435</v>
      </c>
      <c r="F136" s="292">
        <f t="shared" si="247"/>
        <v>28.151502419124974</v>
      </c>
      <c r="G136" s="292">
        <f t="shared" si="247"/>
        <v>31.097095550299354</v>
      </c>
      <c r="H136" s="292">
        <f t="shared" si="247"/>
        <v>33.809812235009083</v>
      </c>
      <c r="I136" s="304">
        <f t="shared" si="247"/>
        <v>36.661321595420056</v>
      </c>
      <c r="J136" s="304">
        <f t="shared" si="247"/>
        <v>39.019135735406721</v>
      </c>
      <c r="K136" s="304">
        <f t="shared" si="247"/>
        <v>39.572861406173288</v>
      </c>
      <c r="L136" s="304">
        <f t="shared" si="247"/>
        <v>39.941107329650613</v>
      </c>
      <c r="M136" s="304">
        <f t="shared" si="247"/>
        <v>38.886389250133888</v>
      </c>
      <c r="N136" s="304">
        <f t="shared" si="247"/>
        <v>40.30337594589507</v>
      </c>
      <c r="O136" s="304">
        <f t="shared" ref="O136:P136" si="248">O124/O$122*100</f>
        <v>53.571472059722282</v>
      </c>
      <c r="P136" s="304">
        <f t="shared" si="248"/>
        <v>55.152214443903368</v>
      </c>
      <c r="Q136" s="304">
        <f t="shared" ref="Q136" si="249">Q124/Q$122*100</f>
        <v>52.248494707536189</v>
      </c>
      <c r="R136" s="304"/>
      <c r="S136" s="304"/>
      <c r="T136" s="304"/>
      <c r="U136" s="304"/>
      <c r="V136" s="304"/>
      <c r="W136" s="304"/>
      <c r="X136" s="304"/>
      <c r="Y136" s="304"/>
      <c r="Z136" s="304"/>
      <c r="AA136" s="304"/>
      <c r="AB136" s="304"/>
      <c r="AC136" s="304"/>
      <c r="AD136" s="304"/>
      <c r="AE136" s="304"/>
      <c r="AF136" s="304"/>
      <c r="AG136" s="304"/>
      <c r="AH136" s="304"/>
      <c r="AI136" s="304"/>
      <c r="AJ136" s="304"/>
      <c r="AK136" s="304"/>
      <c r="AL136" s="304"/>
      <c r="AM136" s="304"/>
      <c r="AN136" s="304"/>
      <c r="AO136" s="304"/>
      <c r="AP136" s="304"/>
      <c r="AQ136" s="1128"/>
    </row>
    <row r="137" spans="1:81" ht="13">
      <c r="A137" s="281" t="str">
        <f>IF('1'!$A$1=1,B137,C137)</f>
        <v xml:space="preserve">                  Азія</v>
      </c>
      <c r="B137" s="629" t="s">
        <v>56</v>
      </c>
      <c r="C137" s="653" t="s">
        <v>181</v>
      </c>
      <c r="D137" s="291">
        <f t="shared" ref="D137:N137" si="250">D125/D$122*100</f>
        <v>20.921869393614713</v>
      </c>
      <c r="E137" s="292">
        <f t="shared" si="250"/>
        <v>21.871267418712677</v>
      </c>
      <c r="F137" s="292">
        <f t="shared" si="250"/>
        <v>21.599563239988601</v>
      </c>
      <c r="G137" s="292">
        <f t="shared" si="250"/>
        <v>23.174223868172071</v>
      </c>
      <c r="H137" s="292">
        <f t="shared" si="250"/>
        <v>25.457971599703882</v>
      </c>
      <c r="I137" s="304">
        <f t="shared" si="250"/>
        <v>26.962192487375443</v>
      </c>
      <c r="J137" s="304">
        <f t="shared" si="250"/>
        <v>25.555533599056869</v>
      </c>
      <c r="K137" s="304">
        <f t="shared" si="250"/>
        <v>26.477557282466098</v>
      </c>
      <c r="L137" s="304">
        <f t="shared" si="250"/>
        <v>28.576031565899118</v>
      </c>
      <c r="M137" s="304">
        <f t="shared" si="250"/>
        <v>32.956604666966442</v>
      </c>
      <c r="N137" s="304">
        <f t="shared" si="250"/>
        <v>30.774849146620014</v>
      </c>
      <c r="O137" s="304">
        <f t="shared" ref="O137:P137" si="251">O125/O$122*100</f>
        <v>26.130158147585302</v>
      </c>
      <c r="P137" s="304">
        <f t="shared" si="251"/>
        <v>28.700051500667222</v>
      </c>
      <c r="Q137" s="304">
        <f t="shared" ref="Q137" si="252">Q125/Q$122*100</f>
        <v>30.409072718839564</v>
      </c>
      <c r="R137" s="304"/>
      <c r="S137" s="304"/>
      <c r="T137" s="304"/>
      <c r="U137" s="304"/>
      <c r="V137" s="304"/>
      <c r="W137" s="304"/>
      <c r="X137" s="304"/>
      <c r="Y137" s="304"/>
      <c r="Z137" s="304"/>
      <c r="AA137" s="304"/>
      <c r="AB137" s="304"/>
      <c r="AC137" s="304"/>
      <c r="AD137" s="304"/>
      <c r="AE137" s="304"/>
      <c r="AF137" s="304"/>
      <c r="AG137" s="304"/>
      <c r="AH137" s="304"/>
      <c r="AI137" s="304"/>
      <c r="AJ137" s="304"/>
      <c r="AK137" s="304"/>
      <c r="AL137" s="304"/>
      <c r="AM137" s="304"/>
      <c r="AN137" s="304"/>
      <c r="AO137" s="304"/>
      <c r="AP137" s="304"/>
      <c r="AQ137" s="1128"/>
    </row>
    <row r="138" spans="1:81" ht="13">
      <c r="A138" s="281" t="str">
        <f>IF('1'!$A$1=1,B138,C138)</f>
        <v xml:space="preserve">                  Америка</v>
      </c>
      <c r="B138" s="629" t="s">
        <v>27</v>
      </c>
      <c r="C138" s="653" t="s">
        <v>182</v>
      </c>
      <c r="D138" s="291">
        <f t="shared" ref="D138:N138" si="253">D126/D$122*100</f>
        <v>4.2677504156249784</v>
      </c>
      <c r="E138" s="292">
        <f t="shared" si="253"/>
        <v>4.3031188294625089</v>
      </c>
      <c r="F138" s="292">
        <f t="shared" si="253"/>
        <v>4.2309402130540112</v>
      </c>
      <c r="G138" s="292">
        <f t="shared" si="253"/>
        <v>3.6671224776406239</v>
      </c>
      <c r="H138" s="292">
        <f t="shared" si="253"/>
        <v>3.7822195302510262</v>
      </c>
      <c r="I138" s="304">
        <f t="shared" si="253"/>
        <v>4.12874888606843</v>
      </c>
      <c r="J138" s="304">
        <f t="shared" si="253"/>
        <v>4.9714977127827993</v>
      </c>
      <c r="K138" s="304">
        <f t="shared" si="253"/>
        <v>5.3802062526359204</v>
      </c>
      <c r="L138" s="304">
        <f t="shared" si="253"/>
        <v>5.1592962615954079</v>
      </c>
      <c r="M138" s="304">
        <f t="shared" si="253"/>
        <v>5.4814740103877204</v>
      </c>
      <c r="N138" s="304">
        <f t="shared" si="253"/>
        <v>5.6719243346030899</v>
      </c>
      <c r="O138" s="304">
        <f t="shared" ref="O138:P138" si="254">O126/O$122*100</f>
        <v>4.2120742960717656</v>
      </c>
      <c r="P138" s="304">
        <f t="shared" si="254"/>
        <v>4.5006617574290946</v>
      </c>
      <c r="Q138" s="304">
        <f t="shared" ref="Q138" si="255">Q126/Q$122*100</f>
        <v>5.0681583452009891</v>
      </c>
      <c r="R138" s="304"/>
      <c r="S138" s="304"/>
      <c r="T138" s="304"/>
      <c r="U138" s="304"/>
      <c r="V138" s="304"/>
      <c r="W138" s="304"/>
      <c r="X138" s="304"/>
      <c r="Y138" s="304"/>
      <c r="Z138" s="304"/>
      <c r="AA138" s="304"/>
      <c r="AB138" s="304"/>
      <c r="AC138" s="304"/>
      <c r="AD138" s="304"/>
      <c r="AE138" s="304"/>
      <c r="AF138" s="304"/>
      <c r="AG138" s="304"/>
      <c r="AH138" s="304"/>
      <c r="AI138" s="304"/>
      <c r="AJ138" s="304"/>
      <c r="AK138" s="304"/>
      <c r="AL138" s="304"/>
      <c r="AM138" s="304"/>
      <c r="AN138" s="304"/>
      <c r="AO138" s="304"/>
      <c r="AP138" s="304"/>
      <c r="AQ138" s="1128"/>
    </row>
    <row r="139" spans="1:81" ht="13">
      <c r="A139" s="282" t="str">
        <f>IF('1'!$A$1=1,B139,C139)</f>
        <v xml:space="preserve">                    у т.ч. США</v>
      </c>
      <c r="B139" s="636" t="s">
        <v>57</v>
      </c>
      <c r="C139" s="654" t="s">
        <v>183</v>
      </c>
      <c r="D139" s="291">
        <f t="shared" ref="D139:N139" si="256">D127/D$122*100</f>
        <v>2.4559083279060485</v>
      </c>
      <c r="E139" s="292">
        <f t="shared" si="256"/>
        <v>2.4537199071001989</v>
      </c>
      <c r="F139" s="292">
        <f t="shared" si="256"/>
        <v>2.4233658857061422</v>
      </c>
      <c r="G139" s="292">
        <f t="shared" si="256"/>
        <v>2.276315416882253</v>
      </c>
      <c r="H139" s="292">
        <f t="shared" si="256"/>
        <v>2.5008412409987213</v>
      </c>
      <c r="I139" s="304">
        <f t="shared" si="256"/>
        <v>2.7307836677378412</v>
      </c>
      <c r="J139" s="304">
        <f t="shared" si="256"/>
        <v>3.6269798492898451</v>
      </c>
      <c r="K139" s="304">
        <f t="shared" si="256"/>
        <v>3.9599319332971152</v>
      </c>
      <c r="L139" s="304">
        <f t="shared" si="256"/>
        <v>3.8456556103454433</v>
      </c>
      <c r="M139" s="304">
        <f t="shared" si="256"/>
        <v>3.9777481804815946</v>
      </c>
      <c r="N139" s="304">
        <f t="shared" si="256"/>
        <v>3.5534083589720877</v>
      </c>
      <c r="O139" s="304">
        <f t="shared" ref="O139:P139" si="257">O127/O$122*100</f>
        <v>3.001101580530865</v>
      </c>
      <c r="P139" s="304">
        <f t="shared" si="257"/>
        <v>3.2403631028820108</v>
      </c>
      <c r="Q139" s="304">
        <f t="shared" ref="Q139" si="258">Q127/Q$122*100</f>
        <v>3.7619417374337201</v>
      </c>
      <c r="R139" s="304"/>
      <c r="S139" s="304"/>
      <c r="T139" s="304"/>
      <c r="U139" s="304"/>
      <c r="V139" s="304"/>
      <c r="W139" s="304"/>
      <c r="X139" s="304"/>
      <c r="Y139" s="304"/>
      <c r="Z139" s="304"/>
      <c r="AA139" s="304"/>
      <c r="AB139" s="304"/>
      <c r="AC139" s="304"/>
      <c r="AD139" s="304"/>
      <c r="AE139" s="304"/>
      <c r="AF139" s="304"/>
      <c r="AG139" s="304"/>
      <c r="AH139" s="304"/>
      <c r="AI139" s="304"/>
      <c r="AJ139" s="304"/>
      <c r="AK139" s="304"/>
      <c r="AL139" s="304"/>
      <c r="AM139" s="304"/>
      <c r="AN139" s="304"/>
      <c r="AO139" s="304"/>
      <c r="AP139" s="304"/>
      <c r="AQ139" s="1128"/>
    </row>
    <row r="140" spans="1:81" ht="13">
      <c r="A140" s="281" t="str">
        <f>IF('1'!$A$1=1,B140,C140)</f>
        <v xml:space="preserve">                  Африка</v>
      </c>
      <c r="B140" s="629" t="s">
        <v>28</v>
      </c>
      <c r="C140" s="653" t="s">
        <v>184</v>
      </c>
      <c r="D140" s="291">
        <f t="shared" ref="D140:N140" si="259">D128/D$122*100</f>
        <v>2.8013904346729972</v>
      </c>
      <c r="E140" s="292">
        <f t="shared" si="259"/>
        <v>4.0896507232913075</v>
      </c>
      <c r="F140" s="292">
        <f t="shared" si="259"/>
        <v>4.0475871141513471</v>
      </c>
      <c r="G140" s="292">
        <f t="shared" si="259"/>
        <v>5.204754824820756</v>
      </c>
      <c r="H140" s="292">
        <f t="shared" si="259"/>
        <v>5.651793525809274</v>
      </c>
      <c r="I140" s="304">
        <f t="shared" si="259"/>
        <v>5.7727863141692106</v>
      </c>
      <c r="J140" s="304">
        <f t="shared" si="259"/>
        <v>5.1599962546679397</v>
      </c>
      <c r="K140" s="304">
        <f t="shared" si="259"/>
        <v>4.660471464223912</v>
      </c>
      <c r="L140" s="304">
        <f t="shared" si="259"/>
        <v>5.2557057849177493</v>
      </c>
      <c r="M140" s="304">
        <f t="shared" si="259"/>
        <v>4.6524781598274094</v>
      </c>
      <c r="N140" s="304">
        <f t="shared" si="259"/>
        <v>4.728278141282602</v>
      </c>
      <c r="O140" s="304">
        <f t="shared" ref="O140:P140" si="260">O128/O$122*100</f>
        <v>2.6445057530618934</v>
      </c>
      <c r="P140" s="304">
        <f t="shared" si="260"/>
        <v>2.3112185046705704</v>
      </c>
      <c r="Q140" s="304">
        <f t="shared" ref="Q140" si="261">Q128/Q$122*100</f>
        <v>3.4816140554779307</v>
      </c>
      <c r="R140" s="304"/>
      <c r="S140" s="304"/>
      <c r="T140" s="304"/>
      <c r="U140" s="304"/>
      <c r="V140" s="304"/>
      <c r="W140" s="304"/>
      <c r="X140" s="304"/>
      <c r="Y140" s="304"/>
      <c r="Z140" s="304"/>
      <c r="AA140" s="304"/>
      <c r="AB140" s="304"/>
      <c r="AC140" s="304"/>
      <c r="AD140" s="304"/>
      <c r="AE140" s="304"/>
      <c r="AF140" s="304"/>
      <c r="AG140" s="304"/>
      <c r="AH140" s="304"/>
      <c r="AI140" s="304"/>
      <c r="AJ140" s="304"/>
      <c r="AK140" s="304"/>
      <c r="AL140" s="304"/>
      <c r="AM140" s="304"/>
      <c r="AN140" s="304"/>
      <c r="AO140" s="304"/>
      <c r="AP140" s="304"/>
      <c r="AQ140" s="1128"/>
    </row>
    <row r="141" spans="1:81" ht="13">
      <c r="A141" s="281" t="str">
        <f>IF('1'!$A$1=1,B141,C141)</f>
        <v xml:space="preserve">                  Австралія і Океанія</v>
      </c>
      <c r="B141" s="629" t="s">
        <v>283</v>
      </c>
      <c r="C141" s="653" t="s">
        <v>284</v>
      </c>
      <c r="D141" s="291">
        <f t="shared" ref="D141:N141" si="262">D129/D$122*100</f>
        <v>0.14215984929655384</v>
      </c>
      <c r="E141" s="292">
        <f t="shared" si="262"/>
        <v>0.14128727073656272</v>
      </c>
      <c r="F141" s="292">
        <f t="shared" si="262"/>
        <v>8.8953369673649696E-2</v>
      </c>
      <c r="G141" s="292">
        <f t="shared" si="262"/>
        <v>0.18180988247468399</v>
      </c>
      <c r="H141" s="292">
        <f t="shared" si="262"/>
        <v>0.23689346523992194</v>
      </c>
      <c r="I141" s="304">
        <f t="shared" si="262"/>
        <v>0.18077691663741191</v>
      </c>
      <c r="J141" s="304">
        <f t="shared" si="262"/>
        <v>0.17951809893897716</v>
      </c>
      <c r="K141" s="304">
        <f t="shared" si="262"/>
        <v>0.10374486900881323</v>
      </c>
      <c r="L141" s="304">
        <f t="shared" si="262"/>
        <v>0.16093281108198756</v>
      </c>
      <c r="M141" s="304">
        <f t="shared" si="262"/>
        <v>0.10002321715186482</v>
      </c>
      <c r="N141" s="304">
        <f t="shared" si="262"/>
        <v>0.15230904751253146</v>
      </c>
      <c r="O141" s="304">
        <f t="shared" ref="O141:P141" si="263">O129/O$122*100</f>
        <v>0.25248201356859051</v>
      </c>
      <c r="P141" s="304">
        <f t="shared" si="263"/>
        <v>0.11976574610619822</v>
      </c>
      <c r="Q141" s="304">
        <f t="shared" ref="Q141" si="264">Q129/Q$122*100</f>
        <v>0.14662813004263398</v>
      </c>
      <c r="R141" s="304"/>
      <c r="S141" s="304"/>
      <c r="T141" s="304"/>
      <c r="U141" s="304"/>
      <c r="V141" s="304"/>
      <c r="W141" s="304"/>
      <c r="X141" s="304"/>
      <c r="Y141" s="304"/>
      <c r="Z141" s="304"/>
      <c r="AA141" s="304"/>
      <c r="AB141" s="304"/>
      <c r="AC141" s="304"/>
      <c r="AD141" s="304"/>
      <c r="AE141" s="304"/>
      <c r="AF141" s="304"/>
      <c r="AG141" s="304"/>
      <c r="AH141" s="304"/>
      <c r="AI141" s="304"/>
      <c r="AJ141" s="304"/>
      <c r="AK141" s="304"/>
      <c r="AL141" s="304"/>
      <c r="AM141" s="304"/>
      <c r="AN141" s="304"/>
      <c r="AO141" s="304"/>
      <c r="AP141" s="304"/>
      <c r="AQ141" s="1128"/>
    </row>
    <row r="142" spans="1:81" ht="13">
      <c r="A142" s="282" t="str">
        <f>IF('1'!$A$1=1,B142,C142)</f>
        <v xml:space="preserve"> Довідково: </v>
      </c>
      <c r="B142" s="636" t="s">
        <v>338</v>
      </c>
      <c r="C142" s="654" t="s">
        <v>339</v>
      </c>
      <c r="D142" s="291"/>
      <c r="E142" s="292"/>
      <c r="F142" s="292"/>
      <c r="G142" s="292"/>
      <c r="H142" s="292"/>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4"/>
      <c r="AK142" s="304"/>
      <c r="AL142" s="304"/>
      <c r="AM142" s="304"/>
      <c r="AN142" s="304"/>
      <c r="AO142" s="304"/>
      <c r="AP142" s="304"/>
      <c r="AQ142" s="1128"/>
    </row>
    <row r="143" spans="1:81" ht="13">
      <c r="A143" s="308" t="str">
        <f>IF('1'!$A$1=1,B143,C143)</f>
        <v xml:space="preserve">  країни ЄС</v>
      </c>
      <c r="B143" s="654" t="s">
        <v>340</v>
      </c>
      <c r="C143" s="654" t="s">
        <v>342</v>
      </c>
      <c r="D143" s="291">
        <f t="shared" ref="D143:N143" si="265">D131/D$122*100</f>
        <v>26.790150294473975</v>
      </c>
      <c r="E143" s="292">
        <f t="shared" si="265"/>
        <v>24.923101418712672</v>
      </c>
      <c r="F143" s="292">
        <f t="shared" si="265"/>
        <v>27.046458600541541</v>
      </c>
      <c r="G143" s="292">
        <f t="shared" si="265"/>
        <v>29.984662576687114</v>
      </c>
      <c r="H143" s="292">
        <f t="shared" si="265"/>
        <v>30.73363241402517</v>
      </c>
      <c r="I143" s="304">
        <f t="shared" si="265"/>
        <v>33.327049117928219</v>
      </c>
      <c r="J143" s="304">
        <f t="shared" si="265"/>
        <v>35.095848902531856</v>
      </c>
      <c r="K143" s="304">
        <f t="shared" si="265"/>
        <v>35.702996228097703</v>
      </c>
      <c r="L143" s="304">
        <f t="shared" si="265"/>
        <v>36.240251889715623</v>
      </c>
      <c r="M143" s="304">
        <f t="shared" si="265"/>
        <v>35.910217843567793</v>
      </c>
      <c r="N143" s="304">
        <f t="shared" si="265"/>
        <v>36.205348964328692</v>
      </c>
      <c r="O143" s="304">
        <f t="shared" ref="O143:P143" si="266">O131/O$122*100</f>
        <v>50.71532543934584</v>
      </c>
      <c r="P143" s="304">
        <f t="shared" si="266"/>
        <v>51.983765381343616</v>
      </c>
      <c r="Q143" s="304">
        <f t="shared" ref="Q143" si="267">Q131/Q$122*100</f>
        <v>49.409916113884712</v>
      </c>
      <c r="R143" s="304"/>
      <c r="S143" s="304"/>
      <c r="T143" s="304"/>
      <c r="U143" s="304"/>
      <c r="V143" s="304"/>
      <c r="W143" s="304"/>
      <c r="X143" s="304"/>
      <c r="Y143" s="304"/>
      <c r="Z143" s="304"/>
      <c r="AA143" s="304"/>
      <c r="AB143" s="304"/>
      <c r="AC143" s="304"/>
      <c r="AD143" s="304"/>
      <c r="AE143" s="304"/>
      <c r="AF143" s="304"/>
      <c r="AG143" s="304"/>
      <c r="AH143" s="304"/>
      <c r="AI143" s="304"/>
      <c r="AJ143" s="304"/>
      <c r="AK143" s="304"/>
      <c r="AL143" s="304"/>
      <c r="AM143" s="304"/>
      <c r="AN143" s="304"/>
      <c r="AO143" s="304"/>
      <c r="AP143" s="304"/>
      <c r="AQ143" s="1128"/>
    </row>
    <row r="144" spans="1:81" ht="13">
      <c r="A144" s="283" t="str">
        <f>IF('1'!$A$1=1,B144,C144)</f>
        <v xml:space="preserve">     країни СНД </v>
      </c>
      <c r="B144" s="798" t="s">
        <v>341</v>
      </c>
      <c r="C144" s="803" t="s">
        <v>343</v>
      </c>
      <c r="D144" s="293">
        <f t="shared" ref="D144:N144" si="268">D132/D$122*100</f>
        <v>41.182938016905119</v>
      </c>
      <c r="E144" s="294">
        <f t="shared" si="268"/>
        <v>40.03782349037823</v>
      </c>
      <c r="F144" s="294">
        <f t="shared" si="268"/>
        <v>36.766424397890837</v>
      </c>
      <c r="G144" s="294">
        <f t="shared" si="268"/>
        <v>31.631125729913517</v>
      </c>
      <c r="H144" s="294">
        <f t="shared" si="268"/>
        <v>26.393431590281985</v>
      </c>
      <c r="I144" s="305">
        <f t="shared" si="268"/>
        <v>21.703437660338633</v>
      </c>
      <c r="J144" s="305">
        <f t="shared" si="268"/>
        <v>21.954752147308145</v>
      </c>
      <c r="K144" s="305">
        <f t="shared" si="268"/>
        <v>21.227212362670532</v>
      </c>
      <c r="L144" s="305">
        <f t="shared" si="268"/>
        <v>18.263295848482286</v>
      </c>
      <c r="M144" s="305">
        <f t="shared" si="268"/>
        <v>14.433677232905225</v>
      </c>
      <c r="N144" s="305">
        <f t="shared" si="268"/>
        <v>14.924811197484109</v>
      </c>
      <c r="O144" s="305">
        <f t="shared" ref="O144:P144" si="269">O132/O$122*100</f>
        <v>6.9450702494572569</v>
      </c>
      <c r="P144" s="305">
        <f t="shared" si="269"/>
        <v>2.6738766730401529</v>
      </c>
      <c r="Q144" s="305">
        <f t="shared" ref="Q144" si="270">Q132/Q$122*100</f>
        <v>2.2848595586127831</v>
      </c>
      <c r="R144" s="304"/>
      <c r="S144" s="304"/>
      <c r="T144" s="304"/>
      <c r="U144" s="304"/>
      <c r="V144" s="304"/>
      <c r="W144" s="304"/>
      <c r="X144" s="304"/>
      <c r="Y144" s="304"/>
      <c r="Z144" s="304"/>
      <c r="AA144" s="304"/>
      <c r="AB144" s="304"/>
      <c r="AC144" s="304"/>
      <c r="AD144" s="304"/>
      <c r="AE144" s="304"/>
      <c r="AF144" s="304"/>
      <c r="AG144" s="304"/>
      <c r="AH144" s="304"/>
      <c r="AI144" s="304"/>
      <c r="AJ144" s="304"/>
      <c r="AK144" s="304"/>
      <c r="AL144" s="304"/>
      <c r="AM144" s="304"/>
      <c r="AN144" s="304"/>
      <c r="AO144" s="304"/>
      <c r="AP144" s="304"/>
      <c r="AQ144" s="1128"/>
    </row>
    <row r="145" spans="1:81" s="263" customFormat="1" ht="13">
      <c r="A145" s="306" t="str">
        <f>IF('1'!$A$1=1,B145,C145)</f>
        <v xml:space="preserve"> Експорт послуг</v>
      </c>
      <c r="B145" s="639" t="s">
        <v>64</v>
      </c>
      <c r="C145" s="653" t="s">
        <v>187</v>
      </c>
      <c r="D145" s="269">
        <v>21269</v>
      </c>
      <c r="E145" s="270">
        <v>22089</v>
      </c>
      <c r="F145" s="270">
        <v>22613</v>
      </c>
      <c r="G145" s="270">
        <v>14884</v>
      </c>
      <c r="H145" s="270">
        <v>12442</v>
      </c>
      <c r="I145" s="270">
        <v>12448</v>
      </c>
      <c r="J145" s="284">
        <v>14243</v>
      </c>
      <c r="K145" s="284">
        <v>15836</v>
      </c>
      <c r="L145" s="284">
        <v>17465</v>
      </c>
      <c r="M145" s="270">
        <v>15564</v>
      </c>
      <c r="N145" s="270">
        <v>18391</v>
      </c>
      <c r="O145" s="270">
        <v>16618</v>
      </c>
      <c r="P145" s="297">
        <v>16602</v>
      </c>
      <c r="Q145" s="297">
        <v>17311</v>
      </c>
      <c r="R145" s="856"/>
      <c r="S145" s="856"/>
      <c r="T145" s="856"/>
      <c r="U145" s="856"/>
      <c r="V145" s="856"/>
      <c r="W145" s="856"/>
      <c r="X145" s="856"/>
      <c r="Y145" s="856"/>
      <c r="Z145" s="856"/>
      <c r="AA145" s="856"/>
      <c r="AB145" s="856"/>
      <c r="AC145" s="856"/>
      <c r="AD145" s="856"/>
      <c r="AE145" s="856"/>
      <c r="AF145" s="856"/>
      <c r="AG145" s="856"/>
      <c r="AH145" s="856"/>
      <c r="AI145" s="856"/>
      <c r="AJ145" s="856"/>
      <c r="AK145" s="856"/>
      <c r="AL145" s="856"/>
      <c r="AM145" s="856"/>
      <c r="AN145" s="856"/>
      <c r="AO145" s="856"/>
      <c r="AP145" s="856"/>
      <c r="AQ145" s="1129"/>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c r="BN145" s="285"/>
      <c r="BO145" s="285"/>
      <c r="BP145" s="285"/>
      <c r="BQ145" s="285"/>
      <c r="BR145" s="285"/>
      <c r="BS145" s="285"/>
      <c r="BT145" s="285"/>
      <c r="BU145" s="285"/>
      <c r="BV145" s="285"/>
      <c r="BW145" s="285"/>
      <c r="BX145" s="285"/>
      <c r="BY145" s="285"/>
      <c r="BZ145" s="285"/>
      <c r="CA145" s="285"/>
      <c r="CB145" s="285"/>
      <c r="CC145" s="285"/>
    </row>
    <row r="146" spans="1:81" s="263" customFormat="1" ht="13" hidden="1">
      <c r="A146" s="307" t="str">
        <f>IF('1'!$A$1=1,B146,C146)</f>
        <v xml:space="preserve"> Інші  регіони світу</v>
      </c>
      <c r="B146" s="642" t="s">
        <v>190</v>
      </c>
      <c r="C146" s="653" t="s">
        <v>179</v>
      </c>
      <c r="D146" s="271">
        <v>10698</v>
      </c>
      <c r="E146" s="272">
        <v>10706</v>
      </c>
      <c r="F146" s="272">
        <v>10584</v>
      </c>
      <c r="G146" s="272">
        <v>8777</v>
      </c>
      <c r="H146" s="272">
        <v>8248</v>
      </c>
      <c r="I146" s="272">
        <v>8399</v>
      </c>
      <c r="J146" s="286">
        <f>J145-J155</f>
        <v>9783</v>
      </c>
      <c r="K146" s="286">
        <f>K145-K155</f>
        <v>11359</v>
      </c>
      <c r="L146" s="286">
        <v>13052</v>
      </c>
      <c r="M146" s="272">
        <v>12429</v>
      </c>
      <c r="N146" s="856"/>
      <c r="O146" s="856"/>
      <c r="P146" s="1194">
        <v>8463</v>
      </c>
      <c r="Q146" s="1194">
        <v>9107</v>
      </c>
      <c r="R146" s="856"/>
      <c r="S146" s="856"/>
      <c r="T146" s="856"/>
      <c r="U146" s="856"/>
      <c r="V146" s="856"/>
      <c r="W146" s="856"/>
      <c r="X146" s="856"/>
      <c r="Y146" s="856"/>
      <c r="Z146" s="856"/>
      <c r="AA146" s="856"/>
      <c r="AB146" s="856"/>
      <c r="AC146" s="856"/>
      <c r="AD146" s="856"/>
      <c r="AE146" s="856"/>
      <c r="AF146" s="856"/>
      <c r="AG146" s="856"/>
      <c r="AH146" s="856"/>
      <c r="AI146" s="856"/>
      <c r="AJ146" s="856"/>
      <c r="AK146" s="856"/>
      <c r="AL146" s="856"/>
      <c r="AM146" s="856"/>
      <c r="AN146" s="856"/>
      <c r="AO146" s="856"/>
      <c r="AP146" s="856"/>
      <c r="AQ146" s="1129"/>
      <c r="AR146" s="285"/>
      <c r="AS146" s="285"/>
      <c r="AT146" s="285"/>
      <c r="AU146" s="285"/>
      <c r="AV146" s="285"/>
      <c r="AW146" s="285"/>
      <c r="AX146" s="285"/>
      <c r="AY146" s="285"/>
      <c r="AZ146" s="285"/>
      <c r="BA146" s="285"/>
      <c r="BB146" s="285"/>
      <c r="BC146" s="285"/>
      <c r="BD146" s="285"/>
      <c r="BE146" s="285"/>
      <c r="BF146" s="285"/>
      <c r="BG146" s="285"/>
      <c r="BH146" s="285"/>
      <c r="BI146" s="285"/>
      <c r="BJ146" s="285"/>
      <c r="BK146" s="285"/>
      <c r="BL146" s="285"/>
      <c r="BM146" s="285"/>
      <c r="BN146" s="285"/>
      <c r="BO146" s="285"/>
      <c r="BP146" s="285"/>
      <c r="BQ146" s="285"/>
      <c r="BR146" s="285"/>
      <c r="BS146" s="285"/>
      <c r="BT146" s="285"/>
      <c r="BU146" s="285"/>
      <c r="BV146" s="285"/>
      <c r="BW146" s="285"/>
      <c r="BX146" s="285"/>
      <c r="BY146" s="285"/>
      <c r="BZ146" s="285"/>
      <c r="CA146" s="285"/>
      <c r="CB146" s="285"/>
      <c r="CC146" s="285"/>
    </row>
    <row r="147" spans="1:81" ht="13">
      <c r="A147" s="307" t="str">
        <f>IF('1'!$A$1=1,B147,C147)</f>
        <v xml:space="preserve">                  Європа</v>
      </c>
      <c r="B147" s="631" t="s">
        <v>25</v>
      </c>
      <c r="C147" s="653" t="s">
        <v>180</v>
      </c>
      <c r="D147" s="273">
        <v>6390</v>
      </c>
      <c r="E147" s="274">
        <v>6188</v>
      </c>
      <c r="F147" s="274">
        <v>6174</v>
      </c>
      <c r="G147" s="274">
        <v>5151</v>
      </c>
      <c r="H147" s="274">
        <v>4636</v>
      </c>
      <c r="I147" s="274">
        <v>4777</v>
      </c>
      <c r="J147" s="274">
        <v>5488</v>
      </c>
      <c r="K147" s="274">
        <v>6490</v>
      </c>
      <c r="L147" s="274">
        <v>7325</v>
      </c>
      <c r="M147" s="274">
        <v>6794</v>
      </c>
      <c r="N147" s="274">
        <v>8563</v>
      </c>
      <c r="O147" s="274">
        <v>8444</v>
      </c>
      <c r="P147" s="303">
        <v>8463</v>
      </c>
      <c r="Q147" s="303">
        <v>9147</v>
      </c>
      <c r="S147" s="259"/>
      <c r="T147" s="259"/>
      <c r="U147" s="259"/>
      <c r="V147" s="259"/>
      <c r="W147" s="259"/>
      <c r="X147" s="259"/>
      <c r="Y147" s="259"/>
      <c r="Z147" s="259"/>
      <c r="AA147" s="259"/>
      <c r="AB147" s="259"/>
      <c r="AC147" s="259"/>
      <c r="AD147" s="259"/>
      <c r="AE147" s="259"/>
      <c r="AF147" s="259"/>
      <c r="AG147" s="259"/>
      <c r="AH147" s="259"/>
      <c r="AI147" s="259"/>
      <c r="AJ147" s="259"/>
      <c r="AK147" s="259"/>
      <c r="AL147" s="259"/>
      <c r="AM147" s="259"/>
      <c r="AN147" s="259"/>
      <c r="AO147" s="259"/>
      <c r="AP147" s="259"/>
      <c r="AQ147" s="1116"/>
    </row>
    <row r="148" spans="1:81" ht="13">
      <c r="A148" s="307" t="str">
        <f>IF('1'!$A$1=1,B148,C148)</f>
        <v xml:space="preserve">                  Азія</v>
      </c>
      <c r="B148" s="631" t="s">
        <v>56</v>
      </c>
      <c r="C148" s="653" t="s">
        <v>181</v>
      </c>
      <c r="D148" s="273">
        <v>1524</v>
      </c>
      <c r="E148" s="274">
        <v>1731</v>
      </c>
      <c r="F148" s="274">
        <v>1892</v>
      </c>
      <c r="G148" s="274">
        <v>1595</v>
      </c>
      <c r="H148" s="274">
        <v>1446</v>
      </c>
      <c r="I148" s="274">
        <v>1382</v>
      </c>
      <c r="J148" s="274">
        <v>1673</v>
      </c>
      <c r="K148" s="274">
        <v>1904</v>
      </c>
      <c r="L148" s="274">
        <v>2305</v>
      </c>
      <c r="M148" s="274">
        <v>1976</v>
      </c>
      <c r="N148" s="274">
        <v>2701</v>
      </c>
      <c r="O148" s="287">
        <v>1872</v>
      </c>
      <c r="P148" s="303">
        <v>1738</v>
      </c>
      <c r="Q148" s="303">
        <v>1926</v>
      </c>
      <c r="S148" s="259"/>
      <c r="T148" s="259"/>
      <c r="U148" s="259"/>
      <c r="V148" s="259"/>
      <c r="W148" s="259"/>
      <c r="X148" s="259"/>
      <c r="Y148" s="259"/>
      <c r="Z148" s="259"/>
      <c r="AA148" s="259"/>
      <c r="AB148" s="259"/>
      <c r="AC148" s="259"/>
      <c r="AD148" s="259"/>
      <c r="AE148" s="259"/>
      <c r="AF148" s="259"/>
      <c r="AG148" s="259"/>
      <c r="AH148" s="259"/>
      <c r="AI148" s="259"/>
      <c r="AJ148" s="259"/>
      <c r="AK148" s="259"/>
      <c r="AL148" s="259"/>
      <c r="AM148" s="259"/>
      <c r="AN148" s="259"/>
      <c r="AO148" s="259"/>
      <c r="AP148" s="259"/>
      <c r="AQ148" s="1116"/>
    </row>
    <row r="149" spans="1:81" ht="13">
      <c r="A149" s="307" t="str">
        <f>IF('1'!$A$1=1,B149,C149)</f>
        <v xml:space="preserve">                  Америка</v>
      </c>
      <c r="B149" s="631" t="s">
        <v>27</v>
      </c>
      <c r="C149" s="653" t="s">
        <v>182</v>
      </c>
      <c r="D149" s="273">
        <v>1994</v>
      </c>
      <c r="E149" s="274">
        <v>2064</v>
      </c>
      <c r="F149" s="274">
        <v>2153</v>
      </c>
      <c r="G149" s="274">
        <v>1757</v>
      </c>
      <c r="H149" s="274">
        <v>1711</v>
      </c>
      <c r="I149" s="274">
        <v>1847</v>
      </c>
      <c r="J149" s="274">
        <v>2136</v>
      </c>
      <c r="K149" s="274">
        <v>2447</v>
      </c>
      <c r="L149" s="274">
        <v>2957</v>
      </c>
      <c r="M149" s="274">
        <v>3305</v>
      </c>
      <c r="N149" s="274">
        <v>4203</v>
      </c>
      <c r="O149" s="287">
        <v>4372</v>
      </c>
      <c r="P149" s="303">
        <v>4589</v>
      </c>
      <c r="Q149" s="303">
        <v>4502</v>
      </c>
      <c r="S149" s="259"/>
      <c r="T149" s="259"/>
      <c r="U149" s="259"/>
      <c r="V149" s="259"/>
      <c r="W149" s="259"/>
      <c r="X149" s="259"/>
      <c r="Y149" s="259"/>
      <c r="Z149" s="259"/>
      <c r="AA149" s="259"/>
      <c r="AB149" s="259"/>
      <c r="AC149" s="259"/>
      <c r="AD149" s="259"/>
      <c r="AE149" s="259"/>
      <c r="AF149" s="259"/>
      <c r="AG149" s="259"/>
      <c r="AH149" s="259"/>
      <c r="AI149" s="259"/>
      <c r="AJ149" s="259"/>
      <c r="AK149" s="259"/>
      <c r="AL149" s="259"/>
      <c r="AM149" s="259"/>
      <c r="AN149" s="259"/>
      <c r="AO149" s="259"/>
      <c r="AP149" s="259"/>
      <c r="AQ149" s="1116"/>
    </row>
    <row r="150" spans="1:81" ht="13">
      <c r="A150" s="308" t="str">
        <f>IF('1'!$A$1=1,B150,C150)</f>
        <v xml:space="preserve">                      у т.ч. США</v>
      </c>
      <c r="B150" s="638" t="s">
        <v>65</v>
      </c>
      <c r="C150" s="654" t="s">
        <v>183</v>
      </c>
      <c r="D150" s="273">
        <v>1066</v>
      </c>
      <c r="E150" s="274">
        <v>1139</v>
      </c>
      <c r="F150" s="274">
        <v>1165</v>
      </c>
      <c r="G150" s="274">
        <v>1076</v>
      </c>
      <c r="H150" s="791">
        <v>1084</v>
      </c>
      <c r="I150" s="791">
        <v>1275</v>
      </c>
      <c r="J150" s="791">
        <v>1575</v>
      </c>
      <c r="K150" s="791">
        <v>1965</v>
      </c>
      <c r="L150" s="791">
        <v>2484.9</v>
      </c>
      <c r="M150" s="791">
        <v>2877.9659626900002</v>
      </c>
      <c r="N150" s="791">
        <v>3800.9157769306985</v>
      </c>
      <c r="O150" s="799">
        <v>4088.9235970337277</v>
      </c>
      <c r="P150" s="808">
        <v>4381</v>
      </c>
      <c r="Q150" s="303">
        <v>4298.1000000000004</v>
      </c>
      <c r="S150" s="259"/>
      <c r="T150" s="259"/>
      <c r="U150" s="259"/>
      <c r="V150" s="259"/>
      <c r="W150" s="259"/>
      <c r="X150" s="259"/>
      <c r="Y150" s="259"/>
      <c r="Z150" s="259"/>
      <c r="AA150" s="259"/>
      <c r="AB150" s="259"/>
      <c r="AC150" s="259"/>
      <c r="AD150" s="259"/>
      <c r="AE150" s="259"/>
      <c r="AF150" s="259"/>
      <c r="AG150" s="259"/>
      <c r="AH150" s="259"/>
      <c r="AI150" s="259"/>
      <c r="AJ150" s="259"/>
      <c r="AK150" s="259"/>
      <c r="AL150" s="259"/>
      <c r="AM150" s="259"/>
      <c r="AN150" s="259"/>
      <c r="AO150" s="259"/>
      <c r="AP150" s="259"/>
      <c r="AQ150" s="1116"/>
    </row>
    <row r="151" spans="1:81" ht="13">
      <c r="A151" s="307" t="str">
        <f>IF('1'!$A$1=1,B151,C151)</f>
        <v xml:space="preserve">                  Африка</v>
      </c>
      <c r="B151" s="631" t="s">
        <v>28</v>
      </c>
      <c r="C151" s="653" t="s">
        <v>184</v>
      </c>
      <c r="D151" s="273">
        <v>175</v>
      </c>
      <c r="E151" s="274">
        <v>202</v>
      </c>
      <c r="F151" s="274">
        <v>279</v>
      </c>
      <c r="G151" s="274">
        <v>202</v>
      </c>
      <c r="H151" s="274">
        <v>179</v>
      </c>
      <c r="I151" s="259">
        <v>160</v>
      </c>
      <c r="J151" s="259">
        <v>187</v>
      </c>
      <c r="K151" s="259">
        <v>212</v>
      </c>
      <c r="L151" s="274">
        <v>192</v>
      </c>
      <c r="M151" s="274">
        <v>156</v>
      </c>
      <c r="N151" s="274">
        <v>243</v>
      </c>
      <c r="O151" s="287">
        <v>122</v>
      </c>
      <c r="P151" s="1098">
        <v>60</v>
      </c>
      <c r="Q151" s="1098">
        <v>62</v>
      </c>
      <c r="S151" s="259"/>
      <c r="T151" s="259"/>
      <c r="U151" s="259"/>
      <c r="V151" s="259"/>
      <c r="W151" s="259"/>
      <c r="X151" s="259"/>
      <c r="Y151" s="259"/>
      <c r="Z151" s="259"/>
      <c r="AA151" s="259"/>
      <c r="AB151" s="259"/>
      <c r="AC151" s="259"/>
      <c r="AD151" s="259"/>
      <c r="AE151" s="259"/>
      <c r="AF151" s="259"/>
      <c r="AG151" s="259"/>
      <c r="AH151" s="259"/>
      <c r="AI151" s="259"/>
      <c r="AJ151" s="259"/>
      <c r="AK151" s="259"/>
      <c r="AL151" s="259"/>
      <c r="AM151" s="259"/>
      <c r="AN151" s="259"/>
      <c r="AO151" s="259"/>
      <c r="AP151" s="259"/>
      <c r="AQ151" s="1116"/>
    </row>
    <row r="152" spans="1:81" ht="13">
      <c r="A152" s="307" t="str">
        <f>IF('1'!$A$1=1,B152,C152)</f>
        <v xml:space="preserve">                  Австралія і Океанія</v>
      </c>
      <c r="B152" s="631" t="s">
        <v>283</v>
      </c>
      <c r="C152" s="653" t="s">
        <v>284</v>
      </c>
      <c r="D152" s="273">
        <v>140</v>
      </c>
      <c r="E152" s="274">
        <v>236</v>
      </c>
      <c r="F152" s="274">
        <v>84</v>
      </c>
      <c r="G152" s="274">
        <v>72</v>
      </c>
      <c r="H152" s="274">
        <v>96</v>
      </c>
      <c r="I152" s="259">
        <v>41</v>
      </c>
      <c r="J152" s="259">
        <v>33</v>
      </c>
      <c r="K152" s="259">
        <v>39</v>
      </c>
      <c r="L152" s="274">
        <v>55</v>
      </c>
      <c r="M152" s="274">
        <v>65</v>
      </c>
      <c r="N152" s="274">
        <v>96</v>
      </c>
      <c r="O152" s="287">
        <v>86</v>
      </c>
      <c r="P152" s="1098">
        <v>79</v>
      </c>
      <c r="Q152" s="1098">
        <v>71</v>
      </c>
      <c r="S152" s="259"/>
      <c r="T152" s="259"/>
      <c r="U152" s="259"/>
      <c r="V152" s="259"/>
      <c r="W152" s="259"/>
      <c r="X152" s="259"/>
      <c r="Y152" s="259"/>
      <c r="Z152" s="259"/>
      <c r="AA152" s="259"/>
      <c r="AB152" s="259"/>
      <c r="AC152" s="259"/>
      <c r="AD152" s="259"/>
      <c r="AE152" s="259"/>
      <c r="AF152" s="259"/>
      <c r="AG152" s="259"/>
      <c r="AH152" s="259"/>
      <c r="AI152" s="259"/>
      <c r="AJ152" s="259"/>
      <c r="AK152" s="259"/>
      <c r="AL152" s="259"/>
      <c r="AM152" s="259"/>
      <c r="AN152" s="259"/>
      <c r="AO152" s="259"/>
      <c r="AP152" s="259"/>
      <c r="AQ152" s="1116"/>
    </row>
    <row r="153" spans="1:81" ht="13">
      <c r="A153" s="282" t="str">
        <f>IF('1'!$A$1=1,B153,C153)</f>
        <v xml:space="preserve"> Довідково: </v>
      </c>
      <c r="B153" s="636" t="s">
        <v>338</v>
      </c>
      <c r="C153" s="654" t="s">
        <v>339</v>
      </c>
      <c r="D153" s="273"/>
      <c r="E153" s="274"/>
      <c r="F153" s="274"/>
      <c r="G153" s="274"/>
      <c r="H153" s="274"/>
      <c r="I153" s="259"/>
      <c r="J153" s="259"/>
      <c r="K153" s="259"/>
      <c r="L153" s="274"/>
      <c r="M153" s="274"/>
      <c r="N153" s="274"/>
      <c r="O153" s="287"/>
      <c r="P153" s="1098"/>
      <c r="Q153" s="1098"/>
      <c r="S153" s="259"/>
      <c r="T153" s="259"/>
      <c r="U153" s="259"/>
      <c r="V153" s="259"/>
      <c r="W153" s="259"/>
      <c r="X153" s="259"/>
      <c r="Y153" s="259"/>
      <c r="Z153" s="259"/>
      <c r="AA153" s="259"/>
      <c r="AB153" s="259"/>
      <c r="AC153" s="259"/>
      <c r="AD153" s="259"/>
      <c r="AE153" s="259"/>
      <c r="AF153" s="259"/>
      <c r="AG153" s="259"/>
      <c r="AH153" s="259"/>
      <c r="AI153" s="259"/>
      <c r="AJ153" s="259"/>
      <c r="AK153" s="259"/>
      <c r="AL153" s="259"/>
      <c r="AM153" s="259"/>
      <c r="AN153" s="259"/>
      <c r="AO153" s="259"/>
      <c r="AP153" s="259"/>
      <c r="AQ153" s="1116"/>
    </row>
    <row r="154" spans="1:81" ht="13">
      <c r="A154" s="308" t="str">
        <f>IF('1'!$A$1=1,B154,C154)</f>
        <v xml:space="preserve">  країни ЄС</v>
      </c>
      <c r="B154" s="654" t="s">
        <v>340</v>
      </c>
      <c r="C154" s="654" t="s">
        <v>342</v>
      </c>
      <c r="D154" s="273">
        <v>5395</v>
      </c>
      <c r="E154" s="274">
        <v>5552</v>
      </c>
      <c r="F154" s="274">
        <v>5629</v>
      </c>
      <c r="G154" s="274">
        <v>4791</v>
      </c>
      <c r="H154" s="274">
        <v>3156</v>
      </c>
      <c r="I154" s="274">
        <v>3357</v>
      </c>
      <c r="J154" s="274">
        <v>3986</v>
      </c>
      <c r="K154" s="274">
        <v>4807</v>
      </c>
      <c r="L154" s="274">
        <v>5606</v>
      </c>
      <c r="M154" s="274">
        <v>5232</v>
      </c>
      <c r="N154" s="791">
        <v>6358</v>
      </c>
      <c r="O154" s="799">
        <v>6519</v>
      </c>
      <c r="P154" s="808">
        <v>6586</v>
      </c>
      <c r="Q154" s="808">
        <v>7282</v>
      </c>
      <c r="S154" s="259"/>
      <c r="T154" s="259"/>
      <c r="U154" s="259"/>
      <c r="V154" s="259"/>
      <c r="W154" s="259"/>
      <c r="X154" s="259"/>
      <c r="Y154" s="259"/>
      <c r="Z154" s="259"/>
      <c r="AA154" s="259"/>
      <c r="AB154" s="259"/>
      <c r="AC154" s="259"/>
      <c r="AD154" s="259"/>
      <c r="AE154" s="259"/>
      <c r="AF154" s="259"/>
      <c r="AG154" s="259"/>
      <c r="AH154" s="259"/>
      <c r="AI154" s="259"/>
      <c r="AJ154" s="259"/>
      <c r="AK154" s="259"/>
      <c r="AL154" s="259"/>
      <c r="AM154" s="259"/>
      <c r="AN154" s="259"/>
      <c r="AO154" s="259"/>
      <c r="AP154" s="259"/>
      <c r="AQ154" s="1116"/>
    </row>
    <row r="155" spans="1:81" s="263" customFormat="1" ht="13">
      <c r="A155" s="283" t="str">
        <f>IF('1'!$A$1=1,B155,C155)</f>
        <v xml:space="preserve">     країни СНД </v>
      </c>
      <c r="B155" s="798" t="s">
        <v>341</v>
      </c>
      <c r="C155" s="803" t="s">
        <v>343</v>
      </c>
      <c r="D155" s="790">
        <v>10571</v>
      </c>
      <c r="E155" s="791">
        <v>11383</v>
      </c>
      <c r="F155" s="791">
        <v>12029</v>
      </c>
      <c r="G155" s="791">
        <v>6107</v>
      </c>
      <c r="H155" s="795">
        <v>4194</v>
      </c>
      <c r="I155" s="795">
        <v>4049</v>
      </c>
      <c r="J155" s="795">
        <v>4460</v>
      </c>
      <c r="K155" s="795">
        <v>4477</v>
      </c>
      <c r="L155" s="1274">
        <v>4413</v>
      </c>
      <c r="M155" s="795">
        <v>3135</v>
      </c>
      <c r="N155" s="795">
        <v>2585</v>
      </c>
      <c r="O155" s="1274">
        <v>1713</v>
      </c>
      <c r="P155" s="1275">
        <v>1661</v>
      </c>
      <c r="Q155" s="1275">
        <v>1589</v>
      </c>
      <c r="R155" s="856"/>
      <c r="S155" s="856"/>
      <c r="T155" s="856"/>
      <c r="U155" s="856"/>
      <c r="V155" s="856"/>
      <c r="W155" s="856"/>
      <c r="X155" s="856"/>
      <c r="Y155" s="856"/>
      <c r="Z155" s="856"/>
      <c r="AA155" s="856"/>
      <c r="AB155" s="856"/>
      <c r="AC155" s="856"/>
      <c r="AD155" s="856"/>
      <c r="AE155" s="856"/>
      <c r="AF155" s="856"/>
      <c r="AG155" s="856"/>
      <c r="AH155" s="856"/>
      <c r="AI155" s="856"/>
      <c r="AJ155" s="856"/>
      <c r="AK155" s="856"/>
      <c r="AL155" s="856"/>
      <c r="AM155" s="856"/>
      <c r="AN155" s="856"/>
      <c r="AO155" s="856"/>
      <c r="AP155" s="856"/>
      <c r="AQ155" s="1129"/>
      <c r="AR155" s="285"/>
      <c r="AS155" s="285"/>
      <c r="AT155" s="285"/>
      <c r="AU155" s="285"/>
      <c r="AV155" s="285"/>
      <c r="AW155" s="285"/>
      <c r="AX155" s="285"/>
      <c r="AY155" s="285"/>
      <c r="AZ155" s="285"/>
      <c r="BA155" s="285"/>
      <c r="BB155" s="285"/>
      <c r="BC155" s="285"/>
      <c r="BD155" s="285"/>
      <c r="BE155" s="285"/>
      <c r="BF155" s="285"/>
      <c r="BG155" s="285"/>
      <c r="BH155" s="285"/>
      <c r="BI155" s="285"/>
      <c r="BJ155" s="285"/>
      <c r="BK155" s="285"/>
      <c r="BL155" s="285"/>
      <c r="BM155" s="285"/>
      <c r="BN155" s="285"/>
      <c r="BO155" s="285"/>
      <c r="BP155" s="285"/>
      <c r="BQ155" s="285"/>
      <c r="BR155" s="285"/>
      <c r="BS155" s="285"/>
      <c r="BT155" s="285"/>
      <c r="BU155" s="285"/>
      <c r="BV155" s="285"/>
      <c r="BW155" s="285"/>
      <c r="BX155" s="285"/>
      <c r="BY155" s="285"/>
      <c r="BZ155" s="285"/>
      <c r="CA155" s="285"/>
      <c r="CB155" s="285"/>
      <c r="CC155" s="285"/>
    </row>
    <row r="156" spans="1:81" ht="13">
      <c r="A156" s="275" t="str">
        <f>IF('1'!$A$1=1,B156,C156)</f>
        <v>Структура, %</v>
      </c>
      <c r="B156" s="632" t="s">
        <v>15</v>
      </c>
      <c r="C156" s="683" t="s">
        <v>141</v>
      </c>
      <c r="D156" s="276"/>
      <c r="E156" s="277"/>
      <c r="F156" s="277"/>
      <c r="G156" s="277"/>
      <c r="I156" s="259"/>
      <c r="J156" s="259"/>
      <c r="K156" s="259"/>
      <c r="L156" s="259"/>
      <c r="M156" s="259"/>
      <c r="N156" s="259"/>
      <c r="O156" s="259"/>
      <c r="P156" s="1098"/>
      <c r="Q156" s="1098"/>
      <c r="S156" s="259"/>
      <c r="T156" s="259"/>
      <c r="U156" s="259"/>
      <c r="V156" s="259"/>
      <c r="W156" s="259"/>
      <c r="X156" s="259"/>
      <c r="Y156" s="259"/>
      <c r="Z156" s="259"/>
      <c r="AA156" s="259"/>
      <c r="AB156" s="259"/>
      <c r="AC156" s="259"/>
      <c r="AD156" s="259"/>
      <c r="AE156" s="259"/>
      <c r="AF156" s="259"/>
      <c r="AG156" s="259"/>
      <c r="AH156" s="259"/>
      <c r="AI156" s="259"/>
      <c r="AJ156" s="259"/>
      <c r="AK156" s="259"/>
      <c r="AL156" s="259"/>
      <c r="AM156" s="259"/>
      <c r="AN156" s="259"/>
      <c r="AO156" s="259"/>
      <c r="AP156" s="259"/>
      <c r="AQ156" s="1116"/>
    </row>
    <row r="157" spans="1:81" ht="13">
      <c r="A157" s="278" t="str">
        <f>IF('1'!$A$1=1,B157,C157)</f>
        <v>Усього</v>
      </c>
      <c r="B157" s="633" t="s">
        <v>58</v>
      </c>
      <c r="C157" s="681" t="s">
        <v>142</v>
      </c>
      <c r="D157" s="291">
        <v>100</v>
      </c>
      <c r="E157" s="292">
        <v>100</v>
      </c>
      <c r="F157" s="292">
        <v>100</v>
      </c>
      <c r="G157" s="292">
        <v>100</v>
      </c>
      <c r="H157" s="292">
        <v>100</v>
      </c>
      <c r="I157" s="304">
        <v>100</v>
      </c>
      <c r="J157" s="304">
        <v>100</v>
      </c>
      <c r="K157" s="304">
        <v>100</v>
      </c>
      <c r="L157" s="304">
        <v>100</v>
      </c>
      <c r="M157" s="304">
        <v>100</v>
      </c>
      <c r="N157" s="304">
        <v>100</v>
      </c>
      <c r="O157" s="304">
        <v>100</v>
      </c>
      <c r="P157" s="304">
        <v>100</v>
      </c>
      <c r="Q157" s="304">
        <v>100</v>
      </c>
      <c r="R157" s="304"/>
      <c r="S157" s="304"/>
      <c r="T157" s="304"/>
      <c r="U157" s="304"/>
      <c r="V157" s="304"/>
      <c r="W157" s="304"/>
      <c r="X157" s="304"/>
      <c r="Y157" s="304"/>
      <c r="Z157" s="304"/>
      <c r="AA157" s="304"/>
      <c r="AB157" s="304"/>
      <c r="AC157" s="304"/>
      <c r="AD157" s="304"/>
      <c r="AE157" s="304"/>
      <c r="AF157" s="304"/>
      <c r="AG157" s="304"/>
      <c r="AH157" s="304"/>
      <c r="AI157" s="304"/>
      <c r="AJ157" s="304"/>
      <c r="AK157" s="304"/>
      <c r="AL157" s="304"/>
      <c r="AM157" s="304"/>
      <c r="AN157" s="304"/>
      <c r="AO157" s="304"/>
      <c r="AP157" s="304"/>
      <c r="AQ157" s="1128"/>
    </row>
    <row r="158" spans="1:81" ht="13" hidden="1">
      <c r="A158" s="281" t="str">
        <f>IF('1'!$A$1=1,B158,C158)</f>
        <v xml:space="preserve">        Інші  регіони світу</v>
      </c>
      <c r="B158" s="634" t="s">
        <v>62</v>
      </c>
      <c r="C158" s="653" t="s">
        <v>179</v>
      </c>
      <c r="D158" s="291">
        <f t="shared" ref="D158:N158" si="271">D146/D$145*100</f>
        <v>50.298556584700741</v>
      </c>
      <c r="E158" s="292">
        <f t="shared" si="271"/>
        <v>48.467563040427365</v>
      </c>
      <c r="F158" s="292">
        <f t="shared" si="271"/>
        <v>46.804935214257284</v>
      </c>
      <c r="G158" s="292">
        <f t="shared" si="271"/>
        <v>58.969363074442349</v>
      </c>
      <c r="H158" s="292">
        <f t="shared" si="271"/>
        <v>66.291592991480471</v>
      </c>
      <c r="I158" s="304">
        <f t="shared" si="271"/>
        <v>67.472686375321331</v>
      </c>
      <c r="J158" s="304">
        <f t="shared" si="271"/>
        <v>68.686372253036581</v>
      </c>
      <c r="K158" s="304">
        <f t="shared" si="271"/>
        <v>71.728971962616825</v>
      </c>
      <c r="L158" s="304">
        <f t="shared" si="271"/>
        <v>74.732321786430006</v>
      </c>
      <c r="M158" s="304">
        <f t="shared" si="271"/>
        <v>79.857363145720896</v>
      </c>
      <c r="N158" s="304">
        <f t="shared" si="271"/>
        <v>0</v>
      </c>
      <c r="O158" s="259"/>
      <c r="P158" s="259"/>
      <c r="Q158" s="259"/>
      <c r="S158" s="259"/>
      <c r="T158" s="259"/>
      <c r="U158" s="259"/>
      <c r="V158" s="259"/>
      <c r="W158" s="259"/>
      <c r="X158" s="259"/>
      <c r="Y158" s="259"/>
      <c r="Z158" s="259"/>
      <c r="AA158" s="259"/>
      <c r="AB158" s="259"/>
      <c r="AC158" s="259"/>
      <c r="AD158" s="259"/>
      <c r="AE158" s="259"/>
      <c r="AF158" s="259"/>
      <c r="AG158" s="259"/>
      <c r="AH158" s="259"/>
      <c r="AI158" s="259"/>
      <c r="AJ158" s="259"/>
      <c r="AK158" s="259"/>
      <c r="AL158" s="259"/>
      <c r="AM158" s="259"/>
      <c r="AN158" s="259"/>
      <c r="AO158" s="259"/>
      <c r="AP158" s="259"/>
      <c r="AQ158" s="1116"/>
    </row>
    <row r="159" spans="1:81" ht="13">
      <c r="A159" s="281" t="str">
        <f>IF('1'!$A$1=1,B159,C159)</f>
        <v xml:space="preserve">                  Європа</v>
      </c>
      <c r="B159" s="631" t="s">
        <v>25</v>
      </c>
      <c r="C159" s="653" t="s">
        <v>180</v>
      </c>
      <c r="D159" s="291">
        <f t="shared" ref="D159:N159" si="272">D147/D$145*100</f>
        <v>30.043725610042788</v>
      </c>
      <c r="E159" s="292">
        <f t="shared" si="272"/>
        <v>28.013943591833041</v>
      </c>
      <c r="F159" s="292">
        <f t="shared" si="272"/>
        <v>27.302878874983417</v>
      </c>
      <c r="G159" s="292">
        <f t="shared" si="272"/>
        <v>34.607632356893312</v>
      </c>
      <c r="H159" s="292">
        <f t="shared" si="272"/>
        <v>37.2608905320688</v>
      </c>
      <c r="I159" s="304">
        <f t="shared" si="272"/>
        <v>38.375642673521853</v>
      </c>
      <c r="J159" s="304">
        <f t="shared" si="272"/>
        <v>38.531208312855433</v>
      </c>
      <c r="K159" s="304">
        <f t="shared" si="272"/>
        <v>40.982571356403128</v>
      </c>
      <c r="L159" s="304">
        <f t="shared" si="272"/>
        <v>41.94102490695677</v>
      </c>
      <c r="M159" s="304">
        <f t="shared" si="272"/>
        <v>43.652017476227186</v>
      </c>
      <c r="N159" s="304">
        <f t="shared" si="272"/>
        <v>46.560817791310967</v>
      </c>
      <c r="O159" s="304">
        <f t="shared" ref="O159:P159" si="273">O147/O$145*100</f>
        <v>50.812372126609695</v>
      </c>
      <c r="P159" s="304">
        <f t="shared" si="273"/>
        <v>50.975786049873506</v>
      </c>
      <c r="Q159" s="304">
        <f t="shared" ref="Q159" si="274">Q147/Q$145*100</f>
        <v>52.83923516839004</v>
      </c>
      <c r="R159" s="304"/>
      <c r="S159" s="304"/>
      <c r="T159" s="304"/>
      <c r="U159" s="304"/>
      <c r="V159" s="304"/>
      <c r="W159" s="304"/>
      <c r="X159" s="304"/>
      <c r="Y159" s="304"/>
      <c r="Z159" s="304"/>
      <c r="AA159" s="304"/>
      <c r="AB159" s="304"/>
      <c r="AC159" s="304"/>
      <c r="AD159" s="304"/>
      <c r="AE159" s="304"/>
      <c r="AF159" s="304"/>
      <c r="AG159" s="304"/>
      <c r="AH159" s="304"/>
      <c r="AI159" s="304"/>
      <c r="AJ159" s="304"/>
      <c r="AK159" s="304"/>
      <c r="AL159" s="304"/>
      <c r="AM159" s="304"/>
      <c r="AN159" s="304"/>
      <c r="AO159" s="304"/>
      <c r="AP159" s="304"/>
      <c r="AQ159" s="1128"/>
    </row>
    <row r="160" spans="1:81" ht="13">
      <c r="A160" s="281" t="str">
        <f>IF('1'!$A$1=1,B160,C160)</f>
        <v xml:space="preserve">                  Азія</v>
      </c>
      <c r="B160" s="631" t="s">
        <v>56</v>
      </c>
      <c r="C160" s="653" t="s">
        <v>181</v>
      </c>
      <c r="D160" s="291">
        <f t="shared" ref="D160:N160" si="275">D148/D$145*100</f>
        <v>7.165358032817716</v>
      </c>
      <c r="E160" s="292">
        <f t="shared" si="275"/>
        <v>7.8364796957761786</v>
      </c>
      <c r="F160" s="292">
        <f t="shared" si="275"/>
        <v>8.3668686153982215</v>
      </c>
      <c r="G160" s="292">
        <f t="shared" si="275"/>
        <v>10.716205321150229</v>
      </c>
      <c r="H160" s="292">
        <f t="shared" si="275"/>
        <v>11.621925735412313</v>
      </c>
      <c r="I160" s="304">
        <f t="shared" si="275"/>
        <v>11.102185089974292</v>
      </c>
      <c r="J160" s="304">
        <f t="shared" si="275"/>
        <v>11.746120901495472</v>
      </c>
      <c r="K160" s="304">
        <f t="shared" si="275"/>
        <v>12.02323819146249</v>
      </c>
      <c r="L160" s="304">
        <f t="shared" si="275"/>
        <v>13.197824219868309</v>
      </c>
      <c r="M160" s="304">
        <f t="shared" si="275"/>
        <v>12.695965047545618</v>
      </c>
      <c r="N160" s="304">
        <f t="shared" si="275"/>
        <v>14.686531455603285</v>
      </c>
      <c r="O160" s="304">
        <f t="shared" ref="O160:P160" si="276">O148/O$145*100</f>
        <v>11.264893488987845</v>
      </c>
      <c r="P160" s="304">
        <f t="shared" si="276"/>
        <v>10.468618238766414</v>
      </c>
      <c r="Q160" s="304">
        <f t="shared" ref="Q160" si="277">Q148/Q$145*100</f>
        <v>11.125873721910924</v>
      </c>
      <c r="R160" s="304"/>
      <c r="S160" s="304"/>
      <c r="T160" s="304"/>
      <c r="U160" s="304"/>
      <c r="V160" s="304"/>
      <c r="W160" s="304"/>
      <c r="X160" s="304"/>
      <c r="Y160" s="304"/>
      <c r="Z160" s="304"/>
      <c r="AA160" s="304"/>
      <c r="AB160" s="304"/>
      <c r="AC160" s="304"/>
      <c r="AD160" s="304"/>
      <c r="AE160" s="304"/>
      <c r="AF160" s="304"/>
      <c r="AG160" s="304"/>
      <c r="AH160" s="304"/>
      <c r="AI160" s="304"/>
      <c r="AJ160" s="304"/>
      <c r="AK160" s="304"/>
      <c r="AL160" s="304"/>
      <c r="AM160" s="304"/>
      <c r="AN160" s="304"/>
      <c r="AO160" s="304"/>
      <c r="AP160" s="304"/>
      <c r="AQ160" s="1128"/>
    </row>
    <row r="161" spans="1:81" ht="13">
      <c r="A161" s="281" t="str">
        <f>IF('1'!$A$1=1,B161,C161)</f>
        <v xml:space="preserve">                  Америка</v>
      </c>
      <c r="B161" s="631" t="s">
        <v>27</v>
      </c>
      <c r="C161" s="653" t="s">
        <v>182</v>
      </c>
      <c r="D161" s="291">
        <f t="shared" ref="D161:N161" si="278">D149/D$145*100</f>
        <v>9.3751469274531019</v>
      </c>
      <c r="E161" s="292">
        <f t="shared" si="278"/>
        <v>9.3440173842183896</v>
      </c>
      <c r="F161" s="292">
        <f t="shared" si="278"/>
        <v>9.5210719497634102</v>
      </c>
      <c r="G161" s="292">
        <f t="shared" si="278"/>
        <v>11.804622413329751</v>
      </c>
      <c r="H161" s="292">
        <f t="shared" si="278"/>
        <v>13.751808390933935</v>
      </c>
      <c r="I161" s="304">
        <f t="shared" si="278"/>
        <v>14.837724935732648</v>
      </c>
      <c r="J161" s="304">
        <f t="shared" si="278"/>
        <v>14.996840553254231</v>
      </c>
      <c r="K161" s="304">
        <f t="shared" si="278"/>
        <v>15.45213437736802</v>
      </c>
      <c r="L161" s="304">
        <f t="shared" si="278"/>
        <v>16.931004866876613</v>
      </c>
      <c r="M161" s="304">
        <f t="shared" si="278"/>
        <v>21.234901053713699</v>
      </c>
      <c r="N161" s="304">
        <f t="shared" si="278"/>
        <v>22.85356968082214</v>
      </c>
      <c r="O161" s="304">
        <f t="shared" ref="O161:P161" si="279">O149/O$145*100</f>
        <v>26.30882175953785</v>
      </c>
      <c r="P161" s="304">
        <f t="shared" si="279"/>
        <v>27.641248042404531</v>
      </c>
      <c r="Q161" s="304">
        <f t="shared" ref="Q161" si="280">Q149/Q$145*100</f>
        <v>26.006585408122003</v>
      </c>
      <c r="R161" s="304"/>
      <c r="S161" s="304"/>
      <c r="T161" s="304"/>
      <c r="U161" s="304"/>
      <c r="V161" s="304"/>
      <c r="W161" s="304"/>
      <c r="X161" s="304"/>
      <c r="Y161" s="304"/>
      <c r="Z161" s="304"/>
      <c r="AA161" s="304"/>
      <c r="AB161" s="304"/>
      <c r="AC161" s="304"/>
      <c r="AD161" s="304"/>
      <c r="AE161" s="304"/>
      <c r="AF161" s="304"/>
      <c r="AG161" s="304"/>
      <c r="AH161" s="304"/>
      <c r="AI161" s="304"/>
      <c r="AJ161" s="304"/>
      <c r="AK161" s="304"/>
      <c r="AL161" s="304"/>
      <c r="AM161" s="304"/>
      <c r="AN161" s="304"/>
      <c r="AO161" s="304"/>
      <c r="AP161" s="304"/>
      <c r="AQ161" s="1128"/>
    </row>
    <row r="162" spans="1:81" ht="13">
      <c r="A162" s="282" t="str">
        <f>IF('1'!$A$1=1,B162,C162)</f>
        <v xml:space="preserve">                      у т.ч. США</v>
      </c>
      <c r="B162" s="635" t="s">
        <v>65</v>
      </c>
      <c r="C162" s="654" t="s">
        <v>183</v>
      </c>
      <c r="D162" s="291">
        <f t="shared" ref="D162:N162" si="281">D150/D$145*100</f>
        <v>5.0119892801730215</v>
      </c>
      <c r="E162" s="292">
        <f t="shared" si="281"/>
        <v>5.1564126941011361</v>
      </c>
      <c r="F162" s="292">
        <f t="shared" si="281"/>
        <v>5.1519037721664533</v>
      </c>
      <c r="G162" s="292">
        <f t="shared" si="281"/>
        <v>7.2292394517602787</v>
      </c>
      <c r="H162" s="292">
        <f t="shared" si="281"/>
        <v>8.7124256550393824</v>
      </c>
      <c r="I162" s="304">
        <f t="shared" si="281"/>
        <v>10.242609254498715</v>
      </c>
      <c r="J162" s="304">
        <f t="shared" si="281"/>
        <v>11.05806361019448</v>
      </c>
      <c r="K162" s="304">
        <f t="shared" si="281"/>
        <v>12.408436473857035</v>
      </c>
      <c r="L162" s="304">
        <f t="shared" si="281"/>
        <v>14.22788434010879</v>
      </c>
      <c r="M162" s="304">
        <f t="shared" si="281"/>
        <v>18.491171695515295</v>
      </c>
      <c r="N162" s="304">
        <f t="shared" si="281"/>
        <v>20.667259947423734</v>
      </c>
      <c r="O162" s="304">
        <f t="shared" ref="O162:P162" si="282">O150/O$145*100</f>
        <v>24.605389319013888</v>
      </c>
      <c r="P162" s="304">
        <f t="shared" si="282"/>
        <v>26.388386941332371</v>
      </c>
      <c r="Q162" s="304">
        <f t="shared" ref="Q162" si="283">Q150/Q$145*100</f>
        <v>24.828721622090004</v>
      </c>
      <c r="R162" s="304"/>
      <c r="S162" s="304"/>
      <c r="T162" s="304"/>
      <c r="U162" s="304"/>
      <c r="V162" s="304"/>
      <c r="W162" s="304"/>
      <c r="X162" s="304"/>
      <c r="Y162" s="304"/>
      <c r="Z162" s="304"/>
      <c r="AA162" s="304"/>
      <c r="AB162" s="304"/>
      <c r="AC162" s="304"/>
      <c r="AD162" s="304"/>
      <c r="AE162" s="304"/>
      <c r="AF162" s="304"/>
      <c r="AG162" s="304"/>
      <c r="AH162" s="304"/>
      <c r="AI162" s="304"/>
      <c r="AJ162" s="304"/>
      <c r="AK162" s="304"/>
      <c r="AL162" s="304"/>
      <c r="AM162" s="304"/>
      <c r="AN162" s="304"/>
      <c r="AO162" s="304"/>
      <c r="AP162" s="304"/>
      <c r="AQ162" s="1128"/>
    </row>
    <row r="163" spans="1:81" ht="13">
      <c r="A163" s="281" t="str">
        <f>IF('1'!$A$1=1,B163,C163)</f>
        <v xml:space="preserve">                  Африка</v>
      </c>
      <c r="B163" s="631" t="s">
        <v>28</v>
      </c>
      <c r="C163" s="653" t="s">
        <v>184</v>
      </c>
      <c r="D163" s="291">
        <f t="shared" ref="D163:N163" si="284">D151/D$145*100</f>
        <v>0.82279373736423911</v>
      </c>
      <c r="E163" s="292">
        <f t="shared" si="284"/>
        <v>0.91448232151749731</v>
      </c>
      <c r="F163" s="292">
        <f t="shared" si="284"/>
        <v>1.233803564321408</v>
      </c>
      <c r="G163" s="292">
        <f t="shared" si="284"/>
        <v>1.3571620532115023</v>
      </c>
      <c r="H163" s="292">
        <f t="shared" si="284"/>
        <v>1.4386754541070568</v>
      </c>
      <c r="I163" s="304">
        <f t="shared" si="284"/>
        <v>1.2853470437017995</v>
      </c>
      <c r="J163" s="304">
        <f t="shared" si="284"/>
        <v>1.3129256476865829</v>
      </c>
      <c r="K163" s="304">
        <f t="shared" si="284"/>
        <v>1.3387218994695631</v>
      </c>
      <c r="L163" s="304">
        <f t="shared" si="284"/>
        <v>1.0993415402233038</v>
      </c>
      <c r="M163" s="304">
        <f t="shared" si="284"/>
        <v>1.002313030069391</v>
      </c>
      <c r="N163" s="304">
        <f t="shared" si="284"/>
        <v>1.3212984612038496</v>
      </c>
      <c r="O163" s="304">
        <f t="shared" ref="O163:P163" si="285">O151/O$145*100</f>
        <v>0.73414369960284032</v>
      </c>
      <c r="P163" s="304">
        <f t="shared" si="285"/>
        <v>0.36140224069389226</v>
      </c>
      <c r="Q163" s="304">
        <f t="shared" ref="Q163" si="286">Q151/Q$145*100</f>
        <v>0.35815377505632257</v>
      </c>
      <c r="R163" s="304"/>
      <c r="S163" s="304"/>
      <c r="T163" s="304"/>
      <c r="U163" s="304"/>
      <c r="V163" s="304"/>
      <c r="W163" s="304"/>
      <c r="X163" s="304"/>
      <c r="Y163" s="304"/>
      <c r="Z163" s="304"/>
      <c r="AA163" s="304"/>
      <c r="AB163" s="304"/>
      <c r="AC163" s="304"/>
      <c r="AD163" s="304"/>
      <c r="AE163" s="304"/>
      <c r="AF163" s="304"/>
      <c r="AG163" s="304"/>
      <c r="AH163" s="304"/>
      <c r="AI163" s="304"/>
      <c r="AJ163" s="304"/>
      <c r="AK163" s="304"/>
      <c r="AL163" s="304"/>
      <c r="AM163" s="304"/>
      <c r="AN163" s="304"/>
      <c r="AO163" s="304"/>
      <c r="AP163" s="304"/>
      <c r="AQ163" s="1128"/>
    </row>
    <row r="164" spans="1:81" ht="13">
      <c r="A164" s="281" t="str">
        <f>IF('1'!$A$1=1,B164,C164)</f>
        <v xml:space="preserve">                  Австралія і Океанія</v>
      </c>
      <c r="B164" s="631" t="s">
        <v>283</v>
      </c>
      <c r="C164" s="653" t="s">
        <v>284</v>
      </c>
      <c r="D164" s="291">
        <f t="shared" ref="D164:N164" si="287">D152/D$145*100</f>
        <v>0.65823498989139129</v>
      </c>
      <c r="E164" s="292">
        <f t="shared" si="287"/>
        <v>1.0684050885055911</v>
      </c>
      <c r="F164" s="292">
        <f t="shared" si="287"/>
        <v>0.37146773979569275</v>
      </c>
      <c r="G164" s="292">
        <f t="shared" si="287"/>
        <v>0.48374092985756523</v>
      </c>
      <c r="H164" s="292">
        <f t="shared" si="287"/>
        <v>0.77158013181160578</v>
      </c>
      <c r="I164" s="304">
        <f t="shared" si="287"/>
        <v>0.32937017994858614</v>
      </c>
      <c r="J164" s="304">
        <f t="shared" si="287"/>
        <v>0.23169276135645581</v>
      </c>
      <c r="K164" s="304">
        <f t="shared" si="287"/>
        <v>0.24627431169487243</v>
      </c>
      <c r="L164" s="304">
        <f t="shared" si="287"/>
        <v>0.31491554537646727</v>
      </c>
      <c r="M164" s="304">
        <f t="shared" si="287"/>
        <v>0.41763042919557952</v>
      </c>
      <c r="N164" s="304">
        <f t="shared" si="287"/>
        <v>0.52199445380892828</v>
      </c>
      <c r="O164" s="304">
        <f t="shared" ref="O164:P164" si="288">O152/O$145*100</f>
        <v>0.51751113250692016</v>
      </c>
      <c r="P164" s="304">
        <f t="shared" si="288"/>
        <v>0.47584628358029152</v>
      </c>
      <c r="Q164" s="304">
        <f t="shared" ref="Q164" si="289">Q152/Q$145*100</f>
        <v>0.41014383917740166</v>
      </c>
      <c r="R164" s="304"/>
      <c r="S164" s="304"/>
      <c r="T164" s="304"/>
      <c r="U164" s="304"/>
      <c r="V164" s="304"/>
      <c r="W164" s="304"/>
      <c r="X164" s="304"/>
      <c r="Y164" s="304"/>
      <c r="Z164" s="304"/>
      <c r="AA164" s="304"/>
      <c r="AB164" s="304"/>
      <c r="AC164" s="304"/>
      <c r="AD164" s="304"/>
      <c r="AE164" s="304"/>
      <c r="AF164" s="304"/>
      <c r="AG164" s="304"/>
      <c r="AH164" s="304"/>
      <c r="AI164" s="304"/>
      <c r="AJ164" s="304"/>
      <c r="AK164" s="304"/>
      <c r="AL164" s="304"/>
      <c r="AM164" s="304"/>
      <c r="AN164" s="304"/>
      <c r="AO164" s="304"/>
      <c r="AP164" s="304"/>
      <c r="AQ164" s="1128"/>
    </row>
    <row r="165" spans="1:81" s="792" customFormat="1" ht="13">
      <c r="A165" s="282" t="str">
        <f>IF('1'!$A$1=1,B165,C165)</f>
        <v xml:space="preserve"> Довідково: </v>
      </c>
      <c r="B165" s="635" t="s">
        <v>338</v>
      </c>
      <c r="C165" s="654" t="s">
        <v>339</v>
      </c>
      <c r="D165" s="291"/>
      <c r="E165" s="292"/>
      <c r="F165" s="292"/>
      <c r="G165" s="292"/>
      <c r="H165" s="292"/>
      <c r="I165" s="304"/>
      <c r="J165" s="304"/>
      <c r="K165" s="304"/>
      <c r="L165" s="304"/>
      <c r="M165" s="304"/>
      <c r="N165" s="304"/>
      <c r="O165" s="304"/>
      <c r="P165" s="304"/>
      <c r="Q165" s="304"/>
      <c r="R165" s="304"/>
      <c r="S165" s="304"/>
      <c r="T165" s="304"/>
      <c r="U165" s="304"/>
      <c r="V165" s="304"/>
      <c r="W165" s="304"/>
      <c r="X165" s="304"/>
      <c r="Y165" s="304"/>
      <c r="Z165" s="304"/>
      <c r="AA165" s="304"/>
      <c r="AB165" s="304"/>
      <c r="AC165" s="304"/>
      <c r="AD165" s="304"/>
      <c r="AE165" s="304"/>
      <c r="AF165" s="304"/>
      <c r="AG165" s="304"/>
      <c r="AH165" s="304"/>
      <c r="AI165" s="304"/>
      <c r="AJ165" s="304"/>
      <c r="AK165" s="304"/>
      <c r="AL165" s="304"/>
      <c r="AM165" s="304"/>
      <c r="AN165" s="304"/>
      <c r="AO165" s="304"/>
      <c r="AP165" s="304"/>
      <c r="AQ165" s="1128"/>
      <c r="AR165" s="793"/>
      <c r="AS165" s="793"/>
      <c r="AT165" s="793"/>
      <c r="AU165" s="793"/>
      <c r="AV165" s="793"/>
      <c r="AW165" s="793"/>
      <c r="AX165" s="793"/>
      <c r="AY165" s="793"/>
      <c r="AZ165" s="793"/>
      <c r="BA165" s="793"/>
      <c r="BB165" s="793"/>
      <c r="BC165" s="793"/>
      <c r="BD165" s="793"/>
      <c r="BE165" s="793"/>
      <c r="BF165" s="793"/>
      <c r="BG165" s="793"/>
      <c r="BH165" s="793"/>
      <c r="BI165" s="793"/>
      <c r="BJ165" s="793"/>
      <c r="BK165" s="793"/>
      <c r="BL165" s="793"/>
      <c r="BM165" s="793"/>
      <c r="BN165" s="793"/>
      <c r="BO165" s="793"/>
      <c r="BP165" s="793"/>
      <c r="BQ165" s="793"/>
      <c r="BR165" s="793"/>
      <c r="BS165" s="793"/>
      <c r="BT165" s="793"/>
      <c r="BU165" s="793"/>
      <c r="BV165" s="793"/>
      <c r="BW165" s="793"/>
      <c r="BX165" s="793"/>
      <c r="BY165" s="793"/>
      <c r="BZ165" s="793"/>
      <c r="CA165" s="793"/>
      <c r="CB165" s="793"/>
      <c r="CC165" s="793"/>
    </row>
    <row r="166" spans="1:81" s="792" customFormat="1" ht="13">
      <c r="A166" s="308" t="str">
        <f>IF('1'!$A$1=1,B166,C166)</f>
        <v xml:space="preserve">  країни ЄС</v>
      </c>
      <c r="B166" s="654" t="s">
        <v>340</v>
      </c>
      <c r="C166" s="654" t="s">
        <v>342</v>
      </c>
      <c r="D166" s="291">
        <f t="shared" ref="D166:N166" si="290">D154/D$145*100</f>
        <v>25.365555503314685</v>
      </c>
      <c r="E166" s="292">
        <f t="shared" si="290"/>
        <v>25.134682421114579</v>
      </c>
      <c r="F166" s="292">
        <f t="shared" si="290"/>
        <v>24.892760801308984</v>
      </c>
      <c r="G166" s="292">
        <f t="shared" si="290"/>
        <v>32.18892770760548</v>
      </c>
      <c r="H166" s="292">
        <f t="shared" si="290"/>
        <v>25.365696833306544</v>
      </c>
      <c r="I166" s="304">
        <f t="shared" si="290"/>
        <v>26.968187660668381</v>
      </c>
      <c r="J166" s="304">
        <f t="shared" si="290"/>
        <v>27.98567717475251</v>
      </c>
      <c r="K166" s="304">
        <f t="shared" si="290"/>
        <v>30.35488759787825</v>
      </c>
      <c r="L166" s="304">
        <f t="shared" si="290"/>
        <v>32.098482679645002</v>
      </c>
      <c r="M166" s="304">
        <f t="shared" si="290"/>
        <v>33.616037008481108</v>
      </c>
      <c r="N166" s="304">
        <f t="shared" si="290"/>
        <v>34.571257680387149</v>
      </c>
      <c r="O166" s="304">
        <f t="shared" ref="O166:P166" si="291">O154/O$145*100</f>
        <v>39.2285473582862</v>
      </c>
      <c r="P166" s="304">
        <f t="shared" si="291"/>
        <v>39.669919286832908</v>
      </c>
      <c r="Q166" s="304">
        <f t="shared" ref="Q166" si="292">Q154/Q$145*100</f>
        <v>42.065738547744211</v>
      </c>
      <c r="R166" s="304"/>
      <c r="S166" s="304"/>
      <c r="T166" s="304"/>
      <c r="U166" s="304"/>
      <c r="V166" s="304"/>
      <c r="W166" s="304"/>
      <c r="X166" s="304"/>
      <c r="Y166" s="304"/>
      <c r="Z166" s="304"/>
      <c r="AA166" s="304"/>
      <c r="AB166" s="304"/>
      <c r="AC166" s="304"/>
      <c r="AD166" s="304"/>
      <c r="AE166" s="304"/>
      <c r="AF166" s="304"/>
      <c r="AG166" s="304"/>
      <c r="AH166" s="304"/>
      <c r="AI166" s="304"/>
      <c r="AJ166" s="304"/>
      <c r="AK166" s="304"/>
      <c r="AL166" s="304"/>
      <c r="AM166" s="304"/>
      <c r="AN166" s="304"/>
      <c r="AO166" s="304"/>
      <c r="AP166" s="304"/>
      <c r="AQ166" s="1128"/>
      <c r="AR166" s="793"/>
      <c r="AS166" s="793"/>
      <c r="AT166" s="793"/>
      <c r="AU166" s="793"/>
      <c r="AV166" s="793"/>
      <c r="AW166" s="793"/>
      <c r="AX166" s="793"/>
      <c r="AY166" s="793"/>
      <c r="AZ166" s="793"/>
      <c r="BA166" s="793"/>
      <c r="BB166" s="793"/>
      <c r="BC166" s="793"/>
      <c r="BD166" s="793"/>
      <c r="BE166" s="793"/>
      <c r="BF166" s="793"/>
      <c r="BG166" s="793"/>
      <c r="BH166" s="793"/>
      <c r="BI166" s="793"/>
      <c r="BJ166" s="793"/>
      <c r="BK166" s="793"/>
      <c r="BL166" s="793"/>
      <c r="BM166" s="793"/>
      <c r="BN166" s="793"/>
      <c r="BO166" s="793"/>
      <c r="BP166" s="793"/>
      <c r="BQ166" s="793"/>
      <c r="BR166" s="793"/>
      <c r="BS166" s="793"/>
      <c r="BT166" s="793"/>
      <c r="BU166" s="793"/>
      <c r="BV166" s="793"/>
      <c r="BW166" s="793"/>
      <c r="BX166" s="793"/>
      <c r="BY166" s="793"/>
      <c r="BZ166" s="793"/>
      <c r="CA166" s="793"/>
      <c r="CB166" s="793"/>
      <c r="CC166" s="793"/>
    </row>
    <row r="167" spans="1:81" s="792" customFormat="1" ht="13">
      <c r="A167" s="283" t="str">
        <f>IF('1'!$A$1=1,B167,C167)</f>
        <v xml:space="preserve">     країни СНД </v>
      </c>
      <c r="B167" s="798" t="s">
        <v>341</v>
      </c>
      <c r="C167" s="803" t="s">
        <v>343</v>
      </c>
      <c r="D167" s="291">
        <f t="shared" ref="D167:N167" si="293">D155/D$145*100</f>
        <v>49.701443415299259</v>
      </c>
      <c r="E167" s="292">
        <f t="shared" si="293"/>
        <v>51.532436959572635</v>
      </c>
      <c r="F167" s="292">
        <f t="shared" si="293"/>
        <v>53.195064785742716</v>
      </c>
      <c r="G167" s="292">
        <f t="shared" si="293"/>
        <v>41.030636925557644</v>
      </c>
      <c r="H167" s="292">
        <f t="shared" si="293"/>
        <v>33.708407008519529</v>
      </c>
      <c r="I167" s="304">
        <f t="shared" si="293"/>
        <v>32.527313624678662</v>
      </c>
      <c r="J167" s="304">
        <f t="shared" si="293"/>
        <v>31.313627746963419</v>
      </c>
      <c r="K167" s="304">
        <f t="shared" si="293"/>
        <v>28.271028037383179</v>
      </c>
      <c r="L167" s="304">
        <f t="shared" si="293"/>
        <v>25.267678213570001</v>
      </c>
      <c r="M167" s="304">
        <f t="shared" si="293"/>
        <v>20.142636854279104</v>
      </c>
      <c r="N167" s="304">
        <f t="shared" si="293"/>
        <v>14.055788157250829</v>
      </c>
      <c r="O167" s="304">
        <f t="shared" ref="O167:P167" si="294">O155/O$145*100</f>
        <v>10.308099650980864</v>
      </c>
      <c r="P167" s="304">
        <f t="shared" si="294"/>
        <v>10.004818696542586</v>
      </c>
      <c r="Q167" s="304">
        <f t="shared" ref="Q167" si="295">Q155/Q$145*100</f>
        <v>9.1791346542660737</v>
      </c>
      <c r="R167" s="304"/>
      <c r="S167" s="304"/>
      <c r="T167" s="304"/>
      <c r="U167" s="304"/>
      <c r="V167" s="304"/>
      <c r="W167" s="304"/>
      <c r="X167" s="304"/>
      <c r="Y167" s="304"/>
      <c r="Z167" s="304"/>
      <c r="AA167" s="304"/>
      <c r="AB167" s="304"/>
      <c r="AC167" s="304"/>
      <c r="AD167" s="304"/>
      <c r="AE167" s="304"/>
      <c r="AF167" s="304"/>
      <c r="AG167" s="304"/>
      <c r="AH167" s="304"/>
      <c r="AI167" s="304"/>
      <c r="AJ167" s="304"/>
      <c r="AK167" s="304"/>
      <c r="AL167" s="304"/>
      <c r="AM167" s="304"/>
      <c r="AN167" s="304"/>
      <c r="AO167" s="304"/>
      <c r="AP167" s="304"/>
      <c r="AQ167" s="1128"/>
      <c r="AR167" s="793"/>
      <c r="AS167" s="793"/>
      <c r="AT167" s="793"/>
      <c r="AU167" s="793"/>
      <c r="AV167" s="793"/>
      <c r="AW167" s="793"/>
      <c r="AX167" s="793"/>
      <c r="AY167" s="793"/>
      <c r="AZ167" s="793"/>
      <c r="BA167" s="793"/>
      <c r="BB167" s="793"/>
      <c r="BC167" s="793"/>
      <c r="BD167" s="793"/>
      <c r="BE167" s="793"/>
      <c r="BF167" s="793"/>
      <c r="BG167" s="793"/>
      <c r="BH167" s="793"/>
      <c r="BI167" s="793"/>
      <c r="BJ167" s="793"/>
      <c r="BK167" s="793"/>
      <c r="BL167" s="793"/>
      <c r="BM167" s="793"/>
      <c r="BN167" s="793"/>
      <c r="BO167" s="793"/>
      <c r="BP167" s="793"/>
      <c r="BQ167" s="793"/>
      <c r="BR167" s="793"/>
      <c r="BS167" s="793"/>
      <c r="BT167" s="793"/>
      <c r="BU167" s="793"/>
      <c r="BV167" s="793"/>
      <c r="BW167" s="793"/>
      <c r="BX167" s="793"/>
      <c r="BY167" s="793"/>
      <c r="BZ167" s="793"/>
      <c r="CA167" s="793"/>
      <c r="CB167" s="793"/>
      <c r="CC167" s="793"/>
    </row>
    <row r="168" spans="1:81" s="263" customFormat="1" ht="13">
      <c r="A168" s="306" t="str">
        <f>IF('1'!$A$1=1,B168,C168)</f>
        <v xml:space="preserve"> Імпорт послуг</v>
      </c>
      <c r="B168" s="639" t="s">
        <v>66</v>
      </c>
      <c r="C168" s="657" t="s">
        <v>188</v>
      </c>
      <c r="D168" s="269">
        <v>13383</v>
      </c>
      <c r="E168" s="270">
        <v>14589</v>
      </c>
      <c r="F168" s="270">
        <v>16119</v>
      </c>
      <c r="G168" s="270">
        <v>12362</v>
      </c>
      <c r="H168" s="270">
        <v>11349</v>
      </c>
      <c r="I168" s="270">
        <v>11959</v>
      </c>
      <c r="J168" s="270">
        <v>13324</v>
      </c>
      <c r="K168" s="270">
        <v>14500</v>
      </c>
      <c r="L168" s="270">
        <v>15715</v>
      </c>
      <c r="M168" s="270">
        <v>11164</v>
      </c>
      <c r="N168" s="270">
        <v>14420</v>
      </c>
      <c r="O168" s="270">
        <v>27703</v>
      </c>
      <c r="P168" s="270">
        <v>23870</v>
      </c>
      <c r="Q168" s="270">
        <v>23095</v>
      </c>
      <c r="R168" s="856"/>
      <c r="S168" s="856"/>
      <c r="T168" s="856"/>
      <c r="U168" s="856"/>
      <c r="V168" s="856"/>
      <c r="W168" s="856"/>
      <c r="X168" s="856"/>
      <c r="Y168" s="856"/>
      <c r="Z168" s="856"/>
      <c r="AA168" s="856"/>
      <c r="AB168" s="856"/>
      <c r="AC168" s="856"/>
      <c r="AD168" s="856"/>
      <c r="AE168" s="856"/>
      <c r="AF168" s="856"/>
      <c r="AG168" s="856"/>
      <c r="AH168" s="856"/>
      <c r="AI168" s="856"/>
      <c r="AJ168" s="856"/>
      <c r="AK168" s="856"/>
      <c r="AL168" s="856"/>
      <c r="AM168" s="856"/>
      <c r="AN168" s="856"/>
      <c r="AO168" s="856"/>
      <c r="AP168" s="856"/>
      <c r="AQ168" s="1129"/>
      <c r="AR168" s="285"/>
      <c r="AS168" s="285"/>
      <c r="AT168" s="285"/>
      <c r="AU168" s="285"/>
      <c r="AV168" s="285"/>
      <c r="AW168" s="285"/>
      <c r="AX168" s="285"/>
      <c r="AY168" s="285"/>
      <c r="AZ168" s="285"/>
      <c r="BA168" s="285"/>
      <c r="BB168" s="285"/>
      <c r="BC168" s="285"/>
      <c r="BD168" s="285"/>
      <c r="BE168" s="285"/>
      <c r="BF168" s="285"/>
      <c r="BG168" s="285"/>
      <c r="BH168" s="285"/>
      <c r="BI168" s="285"/>
      <c r="BJ168" s="285"/>
      <c r="BK168" s="285"/>
      <c r="BL168" s="285"/>
      <c r="BM168" s="285"/>
      <c r="BN168" s="285"/>
      <c r="BO168" s="285"/>
      <c r="BP168" s="285"/>
      <c r="BQ168" s="285"/>
      <c r="BR168" s="285"/>
      <c r="BS168" s="285"/>
      <c r="BT168" s="285"/>
      <c r="BU168" s="285"/>
      <c r="BV168" s="285"/>
      <c r="BW168" s="285"/>
      <c r="BX168" s="285"/>
      <c r="BY168" s="285"/>
      <c r="BZ168" s="285"/>
      <c r="CA168" s="285"/>
      <c r="CB168" s="285"/>
      <c r="CC168" s="285"/>
    </row>
    <row r="169" spans="1:81" s="263" customFormat="1" ht="13" hidden="1">
      <c r="A169" s="307" t="str">
        <f>IF('1'!$A$1=1,B169,C169)</f>
        <v xml:space="preserve">    Інші  регіони світу</v>
      </c>
      <c r="B169" s="631" t="s">
        <v>24</v>
      </c>
      <c r="C169" s="653" t="s">
        <v>179</v>
      </c>
      <c r="D169" s="271">
        <v>10186</v>
      </c>
      <c r="E169" s="272">
        <v>11297</v>
      </c>
      <c r="F169" s="272">
        <v>12222</v>
      </c>
      <c r="G169" s="272">
        <v>9595</v>
      </c>
      <c r="H169" s="272">
        <v>9420</v>
      </c>
      <c r="I169" s="272">
        <v>10398</v>
      </c>
      <c r="J169" s="272">
        <f>J168-J178</f>
        <v>11708</v>
      </c>
      <c r="K169" s="272">
        <f>K168-K178</f>
        <v>12842</v>
      </c>
      <c r="L169" s="272">
        <v>14191</v>
      </c>
      <c r="M169" s="272">
        <v>10367</v>
      </c>
      <c r="N169" s="856"/>
      <c r="O169" s="856"/>
      <c r="P169" s="856"/>
      <c r="Q169" s="856"/>
      <c r="R169" s="856"/>
      <c r="S169" s="856"/>
      <c r="T169" s="856"/>
      <c r="U169" s="856"/>
      <c r="V169" s="856"/>
      <c r="W169" s="856"/>
      <c r="X169" s="856"/>
      <c r="Y169" s="856"/>
      <c r="Z169" s="856"/>
      <c r="AA169" s="856"/>
      <c r="AB169" s="856"/>
      <c r="AC169" s="856"/>
      <c r="AD169" s="856"/>
      <c r="AE169" s="856"/>
      <c r="AF169" s="856"/>
      <c r="AG169" s="856"/>
      <c r="AH169" s="856"/>
      <c r="AI169" s="856"/>
      <c r="AJ169" s="856"/>
      <c r="AK169" s="856"/>
      <c r="AL169" s="856"/>
      <c r="AM169" s="856"/>
      <c r="AN169" s="856"/>
      <c r="AO169" s="856"/>
      <c r="AP169" s="856"/>
      <c r="AQ169" s="1129"/>
      <c r="AR169" s="285"/>
      <c r="AS169" s="285"/>
      <c r="AT169" s="285"/>
      <c r="AU169" s="285"/>
      <c r="AV169" s="285"/>
      <c r="AW169" s="285"/>
      <c r="AX169" s="285"/>
      <c r="AY169" s="285"/>
      <c r="AZ169" s="285"/>
      <c r="BA169" s="285"/>
      <c r="BB169" s="285"/>
      <c r="BC169" s="285"/>
      <c r="BD169" s="285"/>
      <c r="BE169" s="285"/>
      <c r="BF169" s="285"/>
      <c r="BG169" s="285"/>
      <c r="BH169" s="285"/>
      <c r="BI169" s="285"/>
      <c r="BJ169" s="285"/>
      <c r="BK169" s="285"/>
      <c r="BL169" s="285"/>
      <c r="BM169" s="285"/>
      <c r="BN169" s="285"/>
      <c r="BO169" s="285"/>
      <c r="BP169" s="285"/>
      <c r="BQ169" s="285"/>
      <c r="BR169" s="285"/>
      <c r="BS169" s="285"/>
      <c r="BT169" s="285"/>
      <c r="BU169" s="285"/>
      <c r="BV169" s="285"/>
      <c r="BW169" s="285"/>
      <c r="BX169" s="285"/>
      <c r="BY169" s="285"/>
      <c r="BZ169" s="285"/>
      <c r="CA169" s="285"/>
      <c r="CB169" s="285"/>
      <c r="CC169" s="285"/>
    </row>
    <row r="170" spans="1:81" ht="13">
      <c r="A170" s="307" t="str">
        <f>IF('1'!$A$1=1,B170,C170)</f>
        <v xml:space="preserve">                  Європа</v>
      </c>
      <c r="B170" s="631" t="s">
        <v>25</v>
      </c>
      <c r="C170" s="653" t="s">
        <v>180</v>
      </c>
      <c r="D170" s="273">
        <v>6502</v>
      </c>
      <c r="E170" s="274">
        <v>7192</v>
      </c>
      <c r="F170" s="274">
        <v>7809</v>
      </c>
      <c r="G170" s="274">
        <v>6798</v>
      </c>
      <c r="H170" s="274">
        <v>6705</v>
      </c>
      <c r="I170" s="274">
        <v>7141</v>
      </c>
      <c r="J170" s="274">
        <v>8334</v>
      </c>
      <c r="K170" s="274">
        <v>9448</v>
      </c>
      <c r="L170" s="274">
        <v>10120</v>
      </c>
      <c r="M170" s="274">
        <v>7048</v>
      </c>
      <c r="N170" s="274">
        <v>9001</v>
      </c>
      <c r="O170" s="274">
        <v>15217.240938280302</v>
      </c>
      <c r="P170" s="274">
        <v>16522.15924295619</v>
      </c>
      <c r="Q170" s="274">
        <v>15373.238993192605</v>
      </c>
      <c r="S170" s="259"/>
      <c r="T170" s="259"/>
      <c r="U170" s="259"/>
      <c r="V170" s="259"/>
      <c r="W170" s="259"/>
      <c r="X170" s="259"/>
      <c r="Y170" s="259"/>
      <c r="Z170" s="259"/>
      <c r="AA170" s="259"/>
      <c r="AB170" s="259"/>
      <c r="AC170" s="259"/>
      <c r="AD170" s="259"/>
      <c r="AE170" s="259"/>
      <c r="AF170" s="259"/>
      <c r="AG170" s="259"/>
      <c r="AH170" s="259"/>
      <c r="AI170" s="259"/>
      <c r="AJ170" s="259"/>
      <c r="AK170" s="259"/>
      <c r="AL170" s="259"/>
      <c r="AM170" s="259"/>
      <c r="AN170" s="259"/>
      <c r="AO170" s="259"/>
      <c r="AP170" s="259"/>
      <c r="AQ170" s="1116"/>
    </row>
    <row r="171" spans="1:81" ht="13">
      <c r="A171" s="307" t="str">
        <f>IF('1'!$A$1=1,B171,C171)</f>
        <v xml:space="preserve">                  Азія</v>
      </c>
      <c r="B171" s="631" t="s">
        <v>56</v>
      </c>
      <c r="C171" s="653" t="s">
        <v>181</v>
      </c>
      <c r="D171" s="273">
        <v>2202</v>
      </c>
      <c r="E171" s="274">
        <v>2710</v>
      </c>
      <c r="F171" s="274">
        <v>3005</v>
      </c>
      <c r="G171" s="274">
        <v>1575</v>
      </c>
      <c r="H171" s="274">
        <v>1315</v>
      </c>
      <c r="I171" s="274">
        <v>1715</v>
      </c>
      <c r="J171" s="274">
        <v>1872</v>
      </c>
      <c r="K171" s="274">
        <v>2022</v>
      </c>
      <c r="L171" s="274">
        <v>2383</v>
      </c>
      <c r="M171" s="274">
        <v>1679</v>
      </c>
      <c r="N171" s="274">
        <v>2502</v>
      </c>
      <c r="O171" s="274">
        <v>1330.2976450498422</v>
      </c>
      <c r="P171" s="274">
        <v>1504.2856865997737</v>
      </c>
      <c r="Q171" s="274">
        <v>1680.8107191580962</v>
      </c>
      <c r="S171" s="259"/>
      <c r="T171" s="259"/>
      <c r="U171" s="259"/>
      <c r="V171" s="259"/>
      <c r="W171" s="259"/>
      <c r="X171" s="259"/>
      <c r="Y171" s="259"/>
      <c r="Z171" s="259"/>
      <c r="AA171" s="259"/>
      <c r="AB171" s="259"/>
      <c r="AC171" s="259"/>
      <c r="AD171" s="259"/>
      <c r="AE171" s="259"/>
      <c r="AF171" s="259"/>
      <c r="AG171" s="259"/>
      <c r="AH171" s="259"/>
      <c r="AI171" s="259"/>
      <c r="AJ171" s="259"/>
      <c r="AK171" s="259"/>
      <c r="AL171" s="259"/>
      <c r="AM171" s="259"/>
      <c r="AN171" s="259"/>
      <c r="AO171" s="259"/>
      <c r="AP171" s="259"/>
      <c r="AQ171" s="1116"/>
    </row>
    <row r="172" spans="1:81" ht="13">
      <c r="A172" s="307" t="str">
        <f>IF('1'!$A$1=1,B172,C172)</f>
        <v xml:space="preserve">                  Америка</v>
      </c>
      <c r="B172" s="631" t="s">
        <v>27</v>
      </c>
      <c r="C172" s="653" t="s">
        <v>182</v>
      </c>
      <c r="D172" s="273">
        <v>855</v>
      </c>
      <c r="E172" s="274">
        <v>856</v>
      </c>
      <c r="F172" s="274">
        <v>818</v>
      </c>
      <c r="G172" s="274">
        <v>787</v>
      </c>
      <c r="H172" s="259">
        <v>736</v>
      </c>
      <c r="I172" s="259">
        <v>873</v>
      </c>
      <c r="J172" s="259">
        <v>890</v>
      </c>
      <c r="K172" s="259">
        <v>722</v>
      </c>
      <c r="L172" s="274">
        <v>795</v>
      </c>
      <c r="M172" s="259">
        <v>970</v>
      </c>
      <c r="N172" s="274">
        <v>1166</v>
      </c>
      <c r="O172" s="274">
        <v>9741.8552032106672</v>
      </c>
      <c r="P172" s="274">
        <v>6055.6731214408128</v>
      </c>
      <c r="Q172" s="274">
        <v>4466.4008496931392</v>
      </c>
      <c r="S172" s="259"/>
      <c r="T172" s="259"/>
      <c r="U172" s="259"/>
      <c r="V172" s="259"/>
      <c r="W172" s="259"/>
      <c r="X172" s="259"/>
      <c r="Y172" s="259"/>
      <c r="Z172" s="259"/>
      <c r="AA172" s="259"/>
      <c r="AB172" s="259"/>
      <c r="AC172" s="259"/>
      <c r="AD172" s="259"/>
      <c r="AE172" s="259"/>
      <c r="AF172" s="259"/>
      <c r="AG172" s="259"/>
      <c r="AH172" s="259"/>
      <c r="AI172" s="259"/>
      <c r="AJ172" s="259"/>
      <c r="AK172" s="259"/>
      <c r="AL172" s="259"/>
      <c r="AM172" s="259"/>
      <c r="AN172" s="259"/>
      <c r="AO172" s="259"/>
      <c r="AP172" s="259"/>
      <c r="AQ172" s="1116"/>
    </row>
    <row r="173" spans="1:81" ht="13">
      <c r="A173" s="308" t="str">
        <f>IF('1'!$A$1=1,B173,C173)</f>
        <v xml:space="preserve">                      у т.ч. США</v>
      </c>
      <c r="B173" s="635" t="s">
        <v>65</v>
      </c>
      <c r="C173" s="654" t="s">
        <v>183</v>
      </c>
      <c r="D173" s="273">
        <v>622</v>
      </c>
      <c r="E173" s="274">
        <v>626</v>
      </c>
      <c r="F173" s="274">
        <v>587</v>
      </c>
      <c r="G173" s="274">
        <v>552</v>
      </c>
      <c r="H173" s="811">
        <v>678</v>
      </c>
      <c r="I173" s="810">
        <v>760.59999999999991</v>
      </c>
      <c r="J173" s="810">
        <v>734</v>
      </c>
      <c r="K173" s="811">
        <v>608</v>
      </c>
      <c r="L173" s="791">
        <v>658</v>
      </c>
      <c r="M173" s="810">
        <v>856.6</v>
      </c>
      <c r="N173" s="791">
        <v>992.19800000000009</v>
      </c>
      <c r="O173" s="791">
        <v>9370.5343082681466</v>
      </c>
      <c r="P173" s="274">
        <v>6000.4747787156803</v>
      </c>
      <c r="Q173" s="274">
        <v>4387.9274939633442</v>
      </c>
      <c r="S173" s="259"/>
      <c r="T173" s="259"/>
      <c r="U173" s="259"/>
      <c r="V173" s="259"/>
      <c r="W173" s="259"/>
      <c r="X173" s="259"/>
      <c r="Y173" s="259"/>
      <c r="Z173" s="259"/>
      <c r="AA173" s="259"/>
      <c r="AB173" s="259"/>
      <c r="AC173" s="259"/>
      <c r="AD173" s="259"/>
      <c r="AE173" s="259"/>
      <c r="AF173" s="259"/>
      <c r="AG173" s="259"/>
      <c r="AH173" s="259"/>
      <c r="AI173" s="259"/>
      <c r="AJ173" s="259"/>
      <c r="AK173" s="259"/>
      <c r="AL173" s="259"/>
      <c r="AM173" s="259"/>
      <c r="AN173" s="259"/>
      <c r="AO173" s="259"/>
      <c r="AP173" s="259"/>
      <c r="AQ173" s="1116"/>
    </row>
    <row r="174" spans="1:81" ht="13">
      <c r="A174" s="307" t="str">
        <f>IF('1'!$A$1=1,B174,C174)</f>
        <v xml:space="preserve">                  Африка</v>
      </c>
      <c r="B174" s="631" t="s">
        <v>28</v>
      </c>
      <c r="C174" s="653" t="s">
        <v>184</v>
      </c>
      <c r="D174" s="273">
        <v>277</v>
      </c>
      <c r="E174" s="274">
        <v>231</v>
      </c>
      <c r="F174" s="274">
        <v>261</v>
      </c>
      <c r="G174" s="274">
        <v>263</v>
      </c>
      <c r="H174" s="259">
        <v>227</v>
      </c>
      <c r="I174" s="259">
        <v>234</v>
      </c>
      <c r="J174" s="259">
        <v>235</v>
      </c>
      <c r="K174" s="259">
        <v>296</v>
      </c>
      <c r="L174" s="274">
        <v>469</v>
      </c>
      <c r="M174" s="259">
        <v>270</v>
      </c>
      <c r="N174" s="274">
        <v>577</v>
      </c>
      <c r="O174" s="310">
        <v>66.18988729215539</v>
      </c>
      <c r="P174" s="310">
        <v>87.647643738190368</v>
      </c>
      <c r="Q174" s="274">
        <v>112.44436014334599</v>
      </c>
      <c r="S174" s="259"/>
      <c r="T174" s="259"/>
      <c r="U174" s="259"/>
      <c r="V174" s="259"/>
      <c r="W174" s="259"/>
      <c r="X174" s="259"/>
      <c r="Y174" s="259"/>
      <c r="Z174" s="259"/>
      <c r="AA174" s="259"/>
      <c r="AB174" s="259"/>
      <c r="AC174" s="259"/>
      <c r="AD174" s="259"/>
      <c r="AE174" s="259"/>
      <c r="AF174" s="259"/>
      <c r="AG174" s="259"/>
      <c r="AH174" s="259"/>
      <c r="AI174" s="259"/>
      <c r="AJ174" s="259"/>
      <c r="AK174" s="259"/>
      <c r="AL174" s="259"/>
      <c r="AM174" s="259"/>
      <c r="AN174" s="259"/>
      <c r="AO174" s="259"/>
      <c r="AP174" s="259"/>
      <c r="AQ174" s="1116"/>
    </row>
    <row r="175" spans="1:81" ht="13">
      <c r="A175" s="307" t="str">
        <f>IF('1'!$A$1=1,B175,C175)</f>
        <v xml:space="preserve">                  Австралія і Океанія</v>
      </c>
      <c r="B175" s="631" t="s">
        <v>283</v>
      </c>
      <c r="C175" s="653" t="s">
        <v>284</v>
      </c>
      <c r="D175" s="273">
        <v>15</v>
      </c>
      <c r="E175" s="274">
        <v>13</v>
      </c>
      <c r="F175" s="274">
        <v>12</v>
      </c>
      <c r="G175" s="274">
        <v>10</v>
      </c>
      <c r="H175" s="259">
        <v>5</v>
      </c>
      <c r="I175" s="259">
        <v>3</v>
      </c>
      <c r="J175" s="259">
        <v>4</v>
      </c>
      <c r="K175" s="259">
        <v>1</v>
      </c>
      <c r="L175" s="274">
        <v>2</v>
      </c>
      <c r="M175" s="259">
        <v>0</v>
      </c>
      <c r="N175" s="274">
        <v>1</v>
      </c>
      <c r="O175" s="259">
        <v>9</v>
      </c>
      <c r="P175" s="259">
        <v>3</v>
      </c>
      <c r="Q175" s="259">
        <v>7</v>
      </c>
      <c r="S175" s="259"/>
      <c r="T175" s="259"/>
      <c r="U175" s="259"/>
      <c r="V175" s="259"/>
      <c r="W175" s="259"/>
      <c r="X175" s="259"/>
      <c r="Y175" s="259"/>
      <c r="Z175" s="259"/>
      <c r="AA175" s="259"/>
      <c r="AB175" s="259"/>
      <c r="AC175" s="259"/>
      <c r="AD175" s="259"/>
      <c r="AE175" s="259"/>
      <c r="AF175" s="259"/>
      <c r="AG175" s="259"/>
      <c r="AH175" s="259"/>
      <c r="AI175" s="259"/>
      <c r="AJ175" s="259"/>
      <c r="AK175" s="259"/>
      <c r="AL175" s="259"/>
      <c r="AM175" s="259"/>
      <c r="AN175" s="259"/>
      <c r="AO175" s="259"/>
      <c r="AP175" s="259"/>
      <c r="AQ175" s="1116"/>
    </row>
    <row r="176" spans="1:81" s="792" customFormat="1" ht="13">
      <c r="A176" s="282" t="str">
        <f>IF('1'!$A$1=1,B176,C176)</f>
        <v xml:space="preserve"> Довідково: </v>
      </c>
      <c r="B176" s="635" t="s">
        <v>338</v>
      </c>
      <c r="C176" s="654" t="s">
        <v>339</v>
      </c>
      <c r="D176" s="790"/>
      <c r="E176" s="791"/>
      <c r="F176" s="791"/>
      <c r="G176" s="791"/>
      <c r="H176" s="811"/>
      <c r="I176" s="811"/>
      <c r="J176" s="811"/>
      <c r="K176" s="811"/>
      <c r="L176" s="791"/>
      <c r="M176" s="811"/>
      <c r="N176" s="274"/>
      <c r="O176" s="811"/>
      <c r="P176" s="811"/>
      <c r="Q176" s="811"/>
      <c r="R176" s="811"/>
      <c r="S176" s="811"/>
      <c r="T176" s="811"/>
      <c r="U176" s="811"/>
      <c r="V176" s="811"/>
      <c r="W176" s="811"/>
      <c r="X176" s="811"/>
      <c r="Y176" s="811"/>
      <c r="Z176" s="811"/>
      <c r="AA176" s="811"/>
      <c r="AB176" s="811"/>
      <c r="AC176" s="811"/>
      <c r="AD176" s="811"/>
      <c r="AE176" s="811"/>
      <c r="AF176" s="811"/>
      <c r="AG176" s="811"/>
      <c r="AH176" s="811"/>
      <c r="AI176" s="811"/>
      <c r="AJ176" s="811"/>
      <c r="AK176" s="811"/>
      <c r="AL176" s="811"/>
      <c r="AM176" s="811"/>
      <c r="AN176" s="811"/>
      <c r="AO176" s="811"/>
      <c r="AP176" s="811"/>
      <c r="AQ176" s="1126"/>
      <c r="AR176" s="793"/>
      <c r="AS176" s="793"/>
      <c r="AT176" s="793"/>
      <c r="AU176" s="793"/>
      <c r="AV176" s="793"/>
      <c r="AW176" s="793"/>
      <c r="AX176" s="793"/>
      <c r="AY176" s="793"/>
      <c r="AZ176" s="793"/>
      <c r="BA176" s="793"/>
      <c r="BB176" s="793"/>
      <c r="BC176" s="793"/>
      <c r="BD176" s="793"/>
      <c r="BE176" s="793"/>
      <c r="BF176" s="793"/>
      <c r="BG176" s="793"/>
      <c r="BH176" s="793"/>
      <c r="BI176" s="793"/>
      <c r="BJ176" s="793"/>
      <c r="BK176" s="793"/>
      <c r="BL176" s="793"/>
      <c r="BM176" s="793"/>
      <c r="BN176" s="793"/>
      <c r="BO176" s="793"/>
      <c r="BP176" s="793"/>
      <c r="BQ176" s="793"/>
      <c r="BR176" s="793"/>
      <c r="BS176" s="793"/>
      <c r="BT176" s="793"/>
      <c r="BU176" s="793"/>
      <c r="BV176" s="793"/>
      <c r="BW176" s="793"/>
      <c r="BX176" s="793"/>
      <c r="BY176" s="793"/>
      <c r="BZ176" s="793"/>
      <c r="CA176" s="793"/>
      <c r="CB176" s="793"/>
      <c r="CC176" s="793"/>
    </row>
    <row r="177" spans="1:81" s="792" customFormat="1" ht="13">
      <c r="A177" s="308" t="str">
        <f>IF('1'!$A$1=1,B177,C177)</f>
        <v xml:space="preserve">  країни ЄС</v>
      </c>
      <c r="B177" s="654" t="s">
        <v>340</v>
      </c>
      <c r="C177" s="654" t="s">
        <v>342</v>
      </c>
      <c r="D177" s="790">
        <v>7098</v>
      </c>
      <c r="E177" s="791">
        <v>7690</v>
      </c>
      <c r="F177" s="791">
        <v>8661</v>
      </c>
      <c r="G177" s="791">
        <v>6763</v>
      </c>
      <c r="H177" s="791">
        <v>5364</v>
      </c>
      <c r="I177" s="791">
        <v>6436</v>
      </c>
      <c r="J177" s="791">
        <v>7508</v>
      </c>
      <c r="K177" s="791">
        <v>8800</v>
      </c>
      <c r="L177" s="791">
        <v>9284</v>
      </c>
      <c r="M177" s="791">
        <v>6378</v>
      </c>
      <c r="N177" s="791">
        <v>7903</v>
      </c>
      <c r="O177" s="791">
        <v>14390.118257738912</v>
      </c>
      <c r="P177" s="791">
        <v>13665.524812963133</v>
      </c>
      <c r="Q177" s="791">
        <v>14364.118053759532</v>
      </c>
      <c r="R177" s="811"/>
      <c r="S177" s="811"/>
      <c r="T177" s="811"/>
      <c r="U177" s="811"/>
      <c r="V177" s="811"/>
      <c r="W177" s="811"/>
      <c r="X177" s="811"/>
      <c r="Y177" s="811"/>
      <c r="Z177" s="811"/>
      <c r="AA177" s="811"/>
      <c r="AB177" s="811"/>
      <c r="AC177" s="811"/>
      <c r="AD177" s="811"/>
      <c r="AE177" s="811"/>
      <c r="AF177" s="811"/>
      <c r="AG177" s="811"/>
      <c r="AH177" s="811"/>
      <c r="AI177" s="811"/>
      <c r="AJ177" s="811"/>
      <c r="AK177" s="811"/>
      <c r="AL177" s="811"/>
      <c r="AM177" s="811"/>
      <c r="AN177" s="811"/>
      <c r="AO177" s="811"/>
      <c r="AP177" s="811"/>
      <c r="AQ177" s="1126"/>
      <c r="AR177" s="793"/>
      <c r="AS177" s="793"/>
      <c r="AT177" s="793"/>
      <c r="AU177" s="793"/>
      <c r="AV177" s="793"/>
      <c r="AW177" s="793"/>
      <c r="AX177" s="793"/>
      <c r="AY177" s="793"/>
      <c r="AZ177" s="793"/>
      <c r="BA177" s="793"/>
      <c r="BB177" s="793"/>
      <c r="BC177" s="793"/>
      <c r="BD177" s="793"/>
      <c r="BE177" s="793"/>
      <c r="BF177" s="793"/>
      <c r="BG177" s="793"/>
      <c r="BH177" s="793"/>
      <c r="BI177" s="793"/>
      <c r="BJ177" s="793"/>
      <c r="BK177" s="793"/>
      <c r="BL177" s="793"/>
      <c r="BM177" s="793"/>
      <c r="BN177" s="793"/>
      <c r="BO177" s="793"/>
      <c r="BP177" s="793"/>
      <c r="BQ177" s="793"/>
      <c r="BR177" s="793"/>
      <c r="BS177" s="793"/>
      <c r="BT177" s="793"/>
      <c r="BU177" s="793"/>
      <c r="BV177" s="793"/>
      <c r="BW177" s="793"/>
      <c r="BX177" s="793"/>
      <c r="BY177" s="793"/>
      <c r="BZ177" s="793"/>
      <c r="CA177" s="793"/>
      <c r="CB177" s="793"/>
      <c r="CC177" s="793"/>
    </row>
    <row r="178" spans="1:81" s="792" customFormat="1" ht="13">
      <c r="A178" s="283" t="str">
        <f>IF('1'!$A$1=1,B178,C178)</f>
        <v xml:space="preserve">     країни СНД </v>
      </c>
      <c r="B178" s="798" t="s">
        <v>341</v>
      </c>
      <c r="C178" s="803" t="s">
        <v>343</v>
      </c>
      <c r="D178" s="790">
        <v>3197</v>
      </c>
      <c r="E178" s="791">
        <v>3292</v>
      </c>
      <c r="F178" s="791">
        <v>3897</v>
      </c>
      <c r="G178" s="791">
        <v>2767</v>
      </c>
      <c r="H178" s="791">
        <v>1929</v>
      </c>
      <c r="I178" s="791">
        <v>1561</v>
      </c>
      <c r="J178" s="791">
        <v>1616</v>
      </c>
      <c r="K178" s="791">
        <v>1658</v>
      </c>
      <c r="L178" s="791">
        <v>1524</v>
      </c>
      <c r="M178" s="791">
        <v>797</v>
      </c>
      <c r="N178" s="791">
        <v>811</v>
      </c>
      <c r="O178" s="811">
        <v>153</v>
      </c>
      <c r="P178" s="811">
        <v>117</v>
      </c>
      <c r="Q178" s="811">
        <v>108</v>
      </c>
      <c r="R178" s="811"/>
      <c r="S178" s="811"/>
      <c r="T178" s="811"/>
      <c r="U178" s="811"/>
      <c r="V178" s="811"/>
      <c r="W178" s="811"/>
      <c r="X178" s="811"/>
      <c r="Y178" s="811"/>
      <c r="Z178" s="811"/>
      <c r="AA178" s="811"/>
      <c r="AB178" s="811"/>
      <c r="AC178" s="811"/>
      <c r="AD178" s="811"/>
      <c r="AE178" s="811"/>
      <c r="AF178" s="811"/>
      <c r="AG178" s="811"/>
      <c r="AH178" s="811"/>
      <c r="AI178" s="811"/>
      <c r="AJ178" s="811"/>
      <c r="AK178" s="811"/>
      <c r="AL178" s="811"/>
      <c r="AM178" s="811"/>
      <c r="AN178" s="811"/>
      <c r="AO178" s="811"/>
      <c r="AP178" s="811"/>
      <c r="AQ178" s="1126"/>
      <c r="AR178" s="793"/>
      <c r="AS178" s="793"/>
      <c r="AT178" s="793"/>
      <c r="AU178" s="793"/>
      <c r="AV178" s="793"/>
      <c r="AW178" s="793"/>
      <c r="AX178" s="793"/>
      <c r="AY178" s="793"/>
      <c r="AZ178" s="793"/>
      <c r="BA178" s="793"/>
      <c r="BB178" s="793"/>
      <c r="BC178" s="793"/>
      <c r="BD178" s="793"/>
      <c r="BE178" s="793"/>
      <c r="BF178" s="793"/>
      <c r="BG178" s="793"/>
      <c r="BH178" s="793"/>
      <c r="BI178" s="793"/>
      <c r="BJ178" s="793"/>
      <c r="BK178" s="793"/>
      <c r="BL178" s="793"/>
      <c r="BM178" s="793"/>
      <c r="BN178" s="793"/>
      <c r="BO178" s="793"/>
      <c r="BP178" s="793"/>
      <c r="BQ178" s="793"/>
      <c r="BR178" s="793"/>
      <c r="BS178" s="793"/>
      <c r="BT178" s="793"/>
      <c r="BU178" s="793"/>
      <c r="BV178" s="793"/>
      <c r="BW178" s="793"/>
      <c r="BX178" s="793"/>
      <c r="BY178" s="793"/>
      <c r="BZ178" s="793"/>
      <c r="CA178" s="793"/>
      <c r="CB178" s="793"/>
      <c r="CC178" s="793"/>
    </row>
    <row r="179" spans="1:81" ht="13">
      <c r="A179" s="275" t="str">
        <f>IF('1'!$A$1=1,B179,C179)</f>
        <v>Структура, %</v>
      </c>
      <c r="B179" s="632" t="s">
        <v>15</v>
      </c>
      <c r="C179" s="683" t="s">
        <v>141</v>
      </c>
      <c r="D179" s="276"/>
      <c r="E179" s="277"/>
      <c r="F179" s="277"/>
      <c r="G179" s="277"/>
      <c r="H179" s="277"/>
      <c r="I179" s="277"/>
      <c r="J179" s="277"/>
      <c r="K179" s="277"/>
      <c r="L179" s="277"/>
      <c r="M179" s="277"/>
      <c r="N179" s="277"/>
      <c r="O179" s="277"/>
      <c r="P179" s="277"/>
      <c r="Q179" s="277"/>
      <c r="S179" s="259"/>
      <c r="T179" s="259"/>
      <c r="U179" s="259"/>
      <c r="V179" s="259"/>
      <c r="W179" s="259"/>
      <c r="X179" s="259"/>
      <c r="Y179" s="259"/>
      <c r="Z179" s="259"/>
      <c r="AA179" s="259"/>
      <c r="AB179" s="259"/>
      <c r="AC179" s="259"/>
      <c r="AD179" s="259"/>
      <c r="AE179" s="259"/>
      <c r="AF179" s="259"/>
      <c r="AG179" s="259"/>
      <c r="AH179" s="259"/>
      <c r="AI179" s="259"/>
      <c r="AJ179" s="259"/>
      <c r="AK179" s="259"/>
      <c r="AL179" s="259"/>
      <c r="AM179" s="259"/>
      <c r="AN179" s="259"/>
      <c r="AO179" s="259"/>
      <c r="AP179" s="259"/>
      <c r="AQ179" s="1116"/>
    </row>
    <row r="180" spans="1:81" ht="13">
      <c r="A180" s="278" t="str">
        <f>IF('1'!$A$1=1,B180,C180)</f>
        <v>Усього</v>
      </c>
      <c r="B180" s="633" t="s">
        <v>58</v>
      </c>
      <c r="C180" s="681" t="s">
        <v>142</v>
      </c>
      <c r="D180" s="291">
        <v>100</v>
      </c>
      <c r="E180" s="292">
        <v>100</v>
      </c>
      <c r="F180" s="292">
        <v>100</v>
      </c>
      <c r="G180" s="292">
        <v>100</v>
      </c>
      <c r="H180" s="292">
        <v>100</v>
      </c>
      <c r="I180" s="292">
        <v>100</v>
      </c>
      <c r="J180" s="292">
        <v>100</v>
      </c>
      <c r="K180" s="292">
        <v>100</v>
      </c>
      <c r="L180" s="292">
        <v>100</v>
      </c>
      <c r="M180" s="292">
        <v>100</v>
      </c>
      <c r="N180" s="292">
        <v>100</v>
      </c>
      <c r="O180" s="292">
        <v>100</v>
      </c>
      <c r="P180" s="292">
        <v>100</v>
      </c>
      <c r="Q180" s="292">
        <v>100</v>
      </c>
      <c r="R180" s="292"/>
      <c r="S180" s="292"/>
      <c r="T180" s="292"/>
      <c r="U180" s="292"/>
      <c r="V180" s="292"/>
      <c r="W180" s="292"/>
      <c r="X180" s="292"/>
      <c r="Y180" s="292"/>
      <c r="Z180" s="292"/>
      <c r="AA180" s="292"/>
      <c r="AB180" s="292"/>
      <c r="AC180" s="292"/>
      <c r="AD180" s="292"/>
      <c r="AE180" s="292"/>
      <c r="AF180" s="292"/>
      <c r="AG180" s="292"/>
      <c r="AH180" s="292"/>
      <c r="AI180" s="292"/>
      <c r="AJ180" s="292"/>
      <c r="AK180" s="292"/>
      <c r="AL180" s="292"/>
      <c r="AM180" s="292"/>
      <c r="AN180" s="292"/>
      <c r="AO180" s="292"/>
      <c r="AP180" s="292"/>
      <c r="AQ180" s="1117"/>
    </row>
    <row r="181" spans="1:81" ht="13" hidden="1">
      <c r="A181" s="278" t="str">
        <f>IF('1'!$A$1=1,B181,C181)</f>
        <v xml:space="preserve">     Інші  регіони світу</v>
      </c>
      <c r="B181" s="631" t="s">
        <v>67</v>
      </c>
      <c r="C181" s="653" t="s">
        <v>179</v>
      </c>
      <c r="D181" s="291">
        <f t="shared" ref="D181:J187" si="296">D169/D$168*100</f>
        <v>76.111484719420162</v>
      </c>
      <c r="E181" s="292">
        <f t="shared" si="296"/>
        <v>77.435053807663309</v>
      </c>
      <c r="F181" s="292">
        <f t="shared" si="296"/>
        <v>75.823562255723061</v>
      </c>
      <c r="G181" s="292">
        <f t="shared" si="296"/>
        <v>77.6168904707976</v>
      </c>
      <c r="H181" s="292">
        <f t="shared" si="296"/>
        <v>83.00290774517579</v>
      </c>
      <c r="I181" s="304">
        <f t="shared" si="296"/>
        <v>86.947069152939207</v>
      </c>
      <c r="J181" s="304">
        <f t="shared" si="296"/>
        <v>87.871510057039927</v>
      </c>
      <c r="K181" s="304">
        <f t="shared" ref="K181:L181" si="297">K169/K$168*100</f>
        <v>88.565517241379311</v>
      </c>
      <c r="L181" s="304">
        <f t="shared" si="297"/>
        <v>90.302258988227806</v>
      </c>
      <c r="M181" s="304">
        <f t="shared" ref="M181:N181" si="298">M169/M$168*100</f>
        <v>92.860981726979574</v>
      </c>
      <c r="N181" s="304">
        <f t="shared" si="298"/>
        <v>0</v>
      </c>
      <c r="O181" s="259"/>
      <c r="P181" s="259"/>
      <c r="Q181" s="259"/>
      <c r="S181" s="259"/>
      <c r="T181" s="259"/>
      <c r="U181" s="259"/>
      <c r="V181" s="259"/>
      <c r="W181" s="259"/>
      <c r="X181" s="259"/>
      <c r="Y181" s="259"/>
      <c r="Z181" s="259"/>
      <c r="AA181" s="259"/>
      <c r="AB181" s="259"/>
      <c r="AC181" s="259"/>
      <c r="AD181" s="259"/>
      <c r="AE181" s="259"/>
      <c r="AF181" s="259"/>
      <c r="AG181" s="259"/>
      <c r="AH181" s="259"/>
      <c r="AI181" s="259"/>
      <c r="AJ181" s="259"/>
      <c r="AK181" s="259"/>
      <c r="AL181" s="259"/>
      <c r="AM181" s="259"/>
      <c r="AN181" s="259"/>
      <c r="AO181" s="259"/>
      <c r="AP181" s="259"/>
      <c r="AQ181" s="1116"/>
    </row>
    <row r="182" spans="1:81" ht="13">
      <c r="A182" s="281" t="str">
        <f>IF('1'!$A$1=1,B182,C182)</f>
        <v xml:space="preserve">                  Європа</v>
      </c>
      <c r="B182" s="631" t="s">
        <v>25</v>
      </c>
      <c r="C182" s="653" t="s">
        <v>180</v>
      </c>
      <c r="D182" s="291">
        <f t="shared" si="296"/>
        <v>48.584024508705077</v>
      </c>
      <c r="E182" s="292">
        <f t="shared" si="296"/>
        <v>49.297415861265335</v>
      </c>
      <c r="F182" s="292">
        <f t="shared" si="296"/>
        <v>48.445933370556489</v>
      </c>
      <c r="G182" s="292">
        <f t="shared" si="296"/>
        <v>54.991101763468698</v>
      </c>
      <c r="H182" s="292">
        <f t="shared" si="296"/>
        <v>59.080095162569393</v>
      </c>
      <c r="I182" s="304">
        <f t="shared" si="296"/>
        <v>59.712350530980849</v>
      </c>
      <c r="J182" s="304">
        <f t="shared" si="296"/>
        <v>62.548784148904232</v>
      </c>
      <c r="K182" s="304">
        <f t="shared" ref="K182:L182" si="299">K170/K$168*100</f>
        <v>65.15862068965518</v>
      </c>
      <c r="L182" s="304">
        <f t="shared" si="299"/>
        <v>64.397072860324528</v>
      </c>
      <c r="M182" s="304">
        <f t="shared" ref="M182:N182" si="300">M170/M$168*100</f>
        <v>63.13149408814045</v>
      </c>
      <c r="N182" s="304">
        <f t="shared" si="300"/>
        <v>62.420249653259361</v>
      </c>
      <c r="O182" s="304">
        <f t="shared" ref="O182:P182" si="301">O170/O$168*100</f>
        <v>54.929938772985963</v>
      </c>
      <c r="P182" s="304">
        <f t="shared" si="301"/>
        <v>69.217256987667326</v>
      </c>
      <c r="Q182" s="304">
        <f t="shared" ref="Q182" si="302">Q170/Q$168*100</f>
        <v>66.565226209970135</v>
      </c>
      <c r="R182" s="304"/>
      <c r="S182" s="304"/>
      <c r="T182" s="304"/>
      <c r="U182" s="304"/>
      <c r="V182" s="304"/>
      <c r="W182" s="304"/>
      <c r="X182" s="304"/>
      <c r="Y182" s="304"/>
      <c r="Z182" s="304"/>
      <c r="AA182" s="304"/>
      <c r="AB182" s="304"/>
      <c r="AC182" s="304"/>
      <c r="AD182" s="304"/>
      <c r="AE182" s="304"/>
      <c r="AF182" s="304"/>
      <c r="AG182" s="304"/>
      <c r="AH182" s="304"/>
      <c r="AI182" s="304"/>
      <c r="AJ182" s="304"/>
      <c r="AK182" s="304"/>
      <c r="AL182" s="304"/>
      <c r="AM182" s="304"/>
      <c r="AN182" s="304"/>
      <c r="AO182" s="304"/>
      <c r="AP182" s="304"/>
      <c r="AQ182" s="1128"/>
    </row>
    <row r="183" spans="1:81" ht="13">
      <c r="A183" s="281" t="str">
        <f>IF('1'!$A$1=1,B183,C183)</f>
        <v xml:space="preserve">                  Азія</v>
      </c>
      <c r="B183" s="631" t="s">
        <v>56</v>
      </c>
      <c r="C183" s="653" t="s">
        <v>181</v>
      </c>
      <c r="D183" s="291">
        <f t="shared" si="296"/>
        <v>16.453709930508857</v>
      </c>
      <c r="E183" s="292">
        <f t="shared" si="296"/>
        <v>18.575639180204266</v>
      </c>
      <c r="F183" s="292">
        <f t="shared" si="296"/>
        <v>18.642595694521994</v>
      </c>
      <c r="G183" s="292">
        <f t="shared" si="296"/>
        <v>12.740656851642129</v>
      </c>
      <c r="H183" s="292">
        <f t="shared" si="296"/>
        <v>11.586923958057978</v>
      </c>
      <c r="I183" s="304">
        <f t="shared" si="296"/>
        <v>14.34066393511163</v>
      </c>
      <c r="J183" s="304">
        <f t="shared" si="296"/>
        <v>14.049834884419093</v>
      </c>
      <c r="K183" s="304">
        <f t="shared" ref="K183:L183" si="303">K171/K$168*100</f>
        <v>13.944827586206895</v>
      </c>
      <c r="L183" s="304">
        <f t="shared" si="303"/>
        <v>15.163856188355073</v>
      </c>
      <c r="M183" s="304">
        <f t="shared" ref="M183:N183" si="304">M171/M$168*100</f>
        <v>15.039412396990326</v>
      </c>
      <c r="N183" s="304">
        <f t="shared" si="304"/>
        <v>17.350901525658806</v>
      </c>
      <c r="O183" s="304">
        <f t="shared" ref="O183:P183" si="305">O171/O$168*100</f>
        <v>4.801998502147212</v>
      </c>
      <c r="P183" s="304">
        <f t="shared" si="305"/>
        <v>6.301992821951294</v>
      </c>
      <c r="Q183" s="304">
        <f t="shared" ref="Q183" si="306">Q171/Q$168*100</f>
        <v>7.2778121634903492</v>
      </c>
      <c r="R183" s="304"/>
      <c r="S183" s="304"/>
      <c r="T183" s="304"/>
      <c r="U183" s="304"/>
      <c r="V183" s="304"/>
      <c r="W183" s="304"/>
      <c r="X183" s="304"/>
      <c r="Y183" s="304"/>
      <c r="Z183" s="304"/>
      <c r="AA183" s="304"/>
      <c r="AB183" s="304"/>
      <c r="AC183" s="304"/>
      <c r="AD183" s="304"/>
      <c r="AE183" s="304"/>
      <c r="AF183" s="304"/>
      <c r="AG183" s="304"/>
      <c r="AH183" s="304"/>
      <c r="AI183" s="304"/>
      <c r="AJ183" s="304"/>
      <c r="AK183" s="304"/>
      <c r="AL183" s="304"/>
      <c r="AM183" s="304"/>
      <c r="AN183" s="304"/>
      <c r="AO183" s="304"/>
      <c r="AP183" s="304"/>
      <c r="AQ183" s="1128"/>
    </row>
    <row r="184" spans="1:81" ht="13">
      <c r="A184" s="281" t="str">
        <f>IF('1'!$A$1=1,B184,C184)</f>
        <v xml:space="preserve">                  Америка</v>
      </c>
      <c r="B184" s="631" t="s">
        <v>27</v>
      </c>
      <c r="C184" s="653" t="s">
        <v>182</v>
      </c>
      <c r="D184" s="291">
        <f t="shared" si="296"/>
        <v>6.3887020847343639</v>
      </c>
      <c r="E184" s="292">
        <f t="shared" si="296"/>
        <v>5.8674343683597234</v>
      </c>
      <c r="F184" s="292">
        <f t="shared" si="296"/>
        <v>5.0747564985420937</v>
      </c>
      <c r="G184" s="292">
        <f t="shared" si="296"/>
        <v>6.3662837728522899</v>
      </c>
      <c r="H184" s="292">
        <f t="shared" si="296"/>
        <v>6.4851528769054552</v>
      </c>
      <c r="I184" s="304">
        <f t="shared" si="296"/>
        <v>7.299941466677816</v>
      </c>
      <c r="J184" s="304">
        <f t="shared" si="296"/>
        <v>6.6796757730411285</v>
      </c>
      <c r="K184" s="304">
        <f t="shared" ref="K184:L184" si="307">K172/K$168*100</f>
        <v>4.9793103448275859</v>
      </c>
      <c r="L184" s="304">
        <f t="shared" si="307"/>
        <v>5.0588609608654158</v>
      </c>
      <c r="M184" s="304">
        <f t="shared" ref="M184:N184" si="308">M172/M$168*100</f>
        <v>8.6886420637764239</v>
      </c>
      <c r="N184" s="304">
        <f t="shared" si="308"/>
        <v>8.0859916782246888</v>
      </c>
      <c r="O184" s="304">
        <f t="shared" ref="O184:P184" si="309">O172/O$168*100</f>
        <v>35.165343837168059</v>
      </c>
      <c r="P184" s="304">
        <f t="shared" si="309"/>
        <v>25.369388862341069</v>
      </c>
      <c r="Q184" s="304">
        <f t="shared" ref="Q184" si="310">Q172/Q$168*100</f>
        <v>19.339254599234206</v>
      </c>
      <c r="R184" s="304"/>
      <c r="S184" s="304"/>
      <c r="T184" s="304"/>
      <c r="U184" s="304"/>
      <c r="V184" s="304"/>
      <c r="W184" s="304"/>
      <c r="X184" s="304"/>
      <c r="Y184" s="304"/>
      <c r="Z184" s="304"/>
      <c r="AA184" s="304"/>
      <c r="AB184" s="304"/>
      <c r="AC184" s="304"/>
      <c r="AD184" s="304"/>
      <c r="AE184" s="304"/>
      <c r="AF184" s="304"/>
      <c r="AG184" s="304"/>
      <c r="AH184" s="304"/>
      <c r="AI184" s="304"/>
      <c r="AJ184" s="304"/>
      <c r="AK184" s="304"/>
      <c r="AL184" s="304"/>
      <c r="AM184" s="304"/>
      <c r="AN184" s="304"/>
      <c r="AO184" s="304"/>
      <c r="AP184" s="304"/>
      <c r="AQ184" s="1128"/>
    </row>
    <row r="185" spans="1:81" ht="13">
      <c r="A185" s="282" t="str">
        <f>IF('1'!$A$1=1,B185,C185)</f>
        <v xml:space="preserve">                      у т.ч. США</v>
      </c>
      <c r="B185" s="635" t="s">
        <v>65</v>
      </c>
      <c r="C185" s="654" t="s">
        <v>183</v>
      </c>
      <c r="D185" s="291">
        <f t="shared" si="296"/>
        <v>4.6476873645669876</v>
      </c>
      <c r="E185" s="292">
        <f t="shared" si="296"/>
        <v>4.2909041058331621</v>
      </c>
      <c r="F185" s="292">
        <f t="shared" si="296"/>
        <v>3.6416651157019668</v>
      </c>
      <c r="G185" s="292">
        <f t="shared" si="296"/>
        <v>4.4652968775279076</v>
      </c>
      <c r="H185" s="292">
        <f t="shared" si="296"/>
        <v>5.9740946338884484</v>
      </c>
      <c r="I185" s="304">
        <f t="shared" si="296"/>
        <v>6.3600635504640843</v>
      </c>
      <c r="J185" s="304">
        <f t="shared" si="296"/>
        <v>5.5088561993395375</v>
      </c>
      <c r="K185" s="304">
        <f t="shared" ref="K185:L185" si="311">K173/K$168*100</f>
        <v>4.1931034482758625</v>
      </c>
      <c r="L185" s="304">
        <f t="shared" si="311"/>
        <v>4.1870824053452118</v>
      </c>
      <c r="M185" s="304">
        <f t="shared" ref="M185:N185" si="312">M173/M$168*100</f>
        <v>7.6728771049802944</v>
      </c>
      <c r="N185" s="304">
        <f t="shared" si="312"/>
        <v>6.8807073509015257</v>
      </c>
      <c r="O185" s="304">
        <f t="shared" ref="O185:P185" si="313">O173/O$168*100</f>
        <v>33.824980356886066</v>
      </c>
      <c r="P185" s="304">
        <f t="shared" si="313"/>
        <v>25.138143186911105</v>
      </c>
      <c r="Q185" s="304">
        <f t="shared" ref="Q185" si="314">Q173/Q$168*100</f>
        <v>18.999469556022277</v>
      </c>
      <c r="R185" s="304"/>
      <c r="S185" s="304"/>
      <c r="T185" s="304"/>
      <c r="U185" s="304"/>
      <c r="V185" s="304"/>
      <c r="W185" s="304"/>
      <c r="X185" s="304"/>
      <c r="Y185" s="304"/>
      <c r="Z185" s="304"/>
      <c r="AA185" s="304"/>
      <c r="AB185" s="304"/>
      <c r="AC185" s="304"/>
      <c r="AD185" s="304"/>
      <c r="AE185" s="304"/>
      <c r="AF185" s="304"/>
      <c r="AG185" s="304"/>
      <c r="AH185" s="304"/>
      <c r="AI185" s="304"/>
      <c r="AJ185" s="304"/>
      <c r="AK185" s="304"/>
      <c r="AL185" s="304"/>
      <c r="AM185" s="304"/>
      <c r="AN185" s="304"/>
      <c r="AO185" s="304"/>
      <c r="AP185" s="304"/>
      <c r="AQ185" s="1128"/>
    </row>
    <row r="186" spans="1:81" ht="13">
      <c r="A186" s="281" t="str">
        <f>IF('1'!$A$1=1,B186,C186)</f>
        <v xml:space="preserve">                  Африка</v>
      </c>
      <c r="B186" s="631" t="s">
        <v>28</v>
      </c>
      <c r="C186" s="653" t="s">
        <v>184</v>
      </c>
      <c r="D186" s="291">
        <f t="shared" si="296"/>
        <v>2.0697900321303146</v>
      </c>
      <c r="E186" s="292">
        <f t="shared" si="296"/>
        <v>1.5833847419288505</v>
      </c>
      <c r="F186" s="292">
        <f t="shared" si="296"/>
        <v>1.619207146845338</v>
      </c>
      <c r="G186" s="292">
        <f t="shared" si="296"/>
        <v>2.1274874615757966</v>
      </c>
      <c r="H186" s="292">
        <f t="shared" si="296"/>
        <v>2.0001762269803507</v>
      </c>
      <c r="I186" s="304">
        <f t="shared" si="296"/>
        <v>1.9566853415837442</v>
      </c>
      <c r="J186" s="304">
        <f t="shared" si="296"/>
        <v>1.763734614229961</v>
      </c>
      <c r="K186" s="304">
        <f t="shared" ref="K186:L186" si="315">K174/K$168*100</f>
        <v>2.0413793103448277</v>
      </c>
      <c r="L186" s="304">
        <f t="shared" si="315"/>
        <v>2.9844097995545655</v>
      </c>
      <c r="M186" s="304">
        <f t="shared" ref="M186:N186" si="316">M174/M$168*100</f>
        <v>2.4184879971336439</v>
      </c>
      <c r="N186" s="304">
        <f t="shared" si="316"/>
        <v>4.0013869625520107</v>
      </c>
      <c r="O186" s="304">
        <f t="shared" ref="O186:P186" si="317">O174/O$168*100</f>
        <v>0.23892678515740315</v>
      </c>
      <c r="P186" s="304">
        <f t="shared" si="317"/>
        <v>0.36718744758353739</v>
      </c>
      <c r="Q186" s="304">
        <f t="shared" ref="Q186" si="318">Q174/Q$168*100</f>
        <v>0.48687750657434936</v>
      </c>
      <c r="R186" s="304"/>
      <c r="S186" s="304"/>
      <c r="T186" s="304"/>
      <c r="U186" s="304"/>
      <c r="V186" s="304"/>
      <c r="W186" s="304"/>
      <c r="X186" s="304"/>
      <c r="Y186" s="304"/>
      <c r="Z186" s="304"/>
      <c r="AA186" s="304"/>
      <c r="AB186" s="304"/>
      <c r="AC186" s="304"/>
      <c r="AD186" s="304"/>
      <c r="AE186" s="304"/>
      <c r="AF186" s="304"/>
      <c r="AG186" s="304"/>
      <c r="AH186" s="304"/>
      <c r="AI186" s="304"/>
      <c r="AJ186" s="304"/>
      <c r="AK186" s="304"/>
      <c r="AL186" s="304"/>
      <c r="AM186" s="304"/>
      <c r="AN186" s="304"/>
      <c r="AO186" s="304"/>
      <c r="AP186" s="304"/>
      <c r="AQ186" s="1128"/>
    </row>
    <row r="187" spans="1:81" ht="13">
      <c r="A187" s="281" t="str">
        <f>IF('1'!$A$1=1,B187,C187)</f>
        <v xml:space="preserve">                  Австралія і Океанія</v>
      </c>
      <c r="B187" s="631" t="s">
        <v>283</v>
      </c>
      <c r="C187" s="653" t="s">
        <v>284</v>
      </c>
      <c r="D187" s="291">
        <f t="shared" si="296"/>
        <v>0.11208249271463797</v>
      </c>
      <c r="E187" s="292">
        <f t="shared" si="296"/>
        <v>8.9108232229762149E-2</v>
      </c>
      <c r="F187" s="292">
        <f t="shared" si="296"/>
        <v>7.4446305602084498E-2</v>
      </c>
      <c r="G187" s="292">
        <f t="shared" si="296"/>
        <v>8.0893059375505574E-2</v>
      </c>
      <c r="H187" s="292">
        <f t="shared" si="296"/>
        <v>4.4056745087672926E-2</v>
      </c>
      <c r="I187" s="304">
        <f t="shared" si="296"/>
        <v>2.50857095074839E-2</v>
      </c>
      <c r="J187" s="304">
        <f t="shared" si="296"/>
        <v>3.0021014710297209E-2</v>
      </c>
      <c r="K187" s="304">
        <f t="shared" ref="K187:L187" si="319">K175/K$168*100</f>
        <v>6.8965517241379309E-3</v>
      </c>
      <c r="L187" s="304">
        <f t="shared" si="319"/>
        <v>1.2726694241170854E-2</v>
      </c>
      <c r="M187" s="304">
        <f t="shared" ref="M187:N187" si="320">M175/M$168*100</f>
        <v>0</v>
      </c>
      <c r="N187" s="304">
        <f t="shared" si="320"/>
        <v>6.934812760055478E-3</v>
      </c>
      <c r="O187" s="304">
        <f t="shared" ref="O187:P187" si="321">O175/O$168*100</f>
        <v>3.2487456232177019E-2</v>
      </c>
      <c r="P187" s="304">
        <f t="shared" si="321"/>
        <v>1.2568077084206116E-2</v>
      </c>
      <c r="Q187" s="304">
        <f t="shared" ref="Q187" si="322">Q175/Q$168*100</f>
        <v>3.0309590820523924E-2</v>
      </c>
      <c r="R187" s="304"/>
      <c r="S187" s="304"/>
      <c r="T187" s="304"/>
      <c r="U187" s="304"/>
      <c r="V187" s="304"/>
      <c r="W187" s="304"/>
      <c r="X187" s="304"/>
      <c r="Y187" s="304"/>
      <c r="Z187" s="304"/>
      <c r="AA187" s="304"/>
      <c r="AB187" s="304"/>
      <c r="AC187" s="304"/>
      <c r="AD187" s="304"/>
      <c r="AE187" s="304"/>
      <c r="AF187" s="304"/>
      <c r="AG187" s="304"/>
      <c r="AH187" s="304"/>
      <c r="AI187" s="304"/>
      <c r="AJ187" s="304"/>
      <c r="AK187" s="304"/>
      <c r="AL187" s="304"/>
      <c r="AM187" s="304"/>
      <c r="AN187" s="304"/>
      <c r="AO187" s="304"/>
      <c r="AP187" s="304"/>
      <c r="AQ187" s="1128"/>
    </row>
    <row r="188" spans="1:81" s="792" customFormat="1" ht="13">
      <c r="A188" s="282" t="str">
        <f>IF('1'!$A$1=1,B188,C188)</f>
        <v xml:space="preserve"> Довідково: </v>
      </c>
      <c r="B188" s="635" t="s">
        <v>338</v>
      </c>
      <c r="C188" s="654" t="s">
        <v>339</v>
      </c>
      <c r="D188" s="291"/>
      <c r="E188" s="292"/>
      <c r="F188" s="292"/>
      <c r="G188" s="292"/>
      <c r="H188" s="292"/>
      <c r="I188" s="304"/>
      <c r="J188" s="304"/>
      <c r="K188" s="304"/>
      <c r="L188" s="304"/>
      <c r="M188" s="304"/>
      <c r="N188" s="304"/>
      <c r="O188" s="304"/>
      <c r="P188" s="304"/>
      <c r="Q188" s="304"/>
      <c r="R188" s="304"/>
      <c r="S188" s="304"/>
      <c r="T188" s="304"/>
      <c r="U188" s="304"/>
      <c r="V188" s="304"/>
      <c r="W188" s="304"/>
      <c r="X188" s="304"/>
      <c r="Y188" s="304"/>
      <c r="Z188" s="304"/>
      <c r="AA188" s="304"/>
      <c r="AB188" s="304"/>
      <c r="AC188" s="304"/>
      <c r="AD188" s="304"/>
      <c r="AE188" s="304"/>
      <c r="AF188" s="304"/>
      <c r="AG188" s="304"/>
      <c r="AH188" s="304"/>
      <c r="AI188" s="304"/>
      <c r="AJ188" s="304"/>
      <c r="AK188" s="304"/>
      <c r="AL188" s="304"/>
      <c r="AM188" s="304"/>
      <c r="AN188" s="304"/>
      <c r="AO188" s="304"/>
      <c r="AP188" s="304"/>
      <c r="AQ188" s="1128"/>
      <c r="AR188" s="793"/>
      <c r="AS188" s="793"/>
      <c r="AT188" s="793"/>
      <c r="AU188" s="793"/>
      <c r="AV188" s="793"/>
      <c r="AW188" s="793"/>
      <c r="AX188" s="793"/>
      <c r="AY188" s="793"/>
      <c r="AZ188" s="793"/>
      <c r="BA188" s="793"/>
      <c r="BB188" s="793"/>
      <c r="BC188" s="793"/>
      <c r="BD188" s="793"/>
      <c r="BE188" s="793"/>
      <c r="BF188" s="793"/>
      <c r="BG188" s="793"/>
      <c r="BH188" s="793"/>
      <c r="BI188" s="793"/>
      <c r="BJ188" s="793"/>
      <c r="BK188" s="793"/>
      <c r="BL188" s="793"/>
      <c r="BM188" s="793"/>
      <c r="BN188" s="793"/>
      <c r="BO188" s="793"/>
      <c r="BP188" s="793"/>
      <c r="BQ188" s="793"/>
      <c r="BR188" s="793"/>
      <c r="BS188" s="793"/>
      <c r="BT188" s="793"/>
      <c r="BU188" s="793"/>
      <c r="BV188" s="793"/>
      <c r="BW188" s="793"/>
      <c r="BX188" s="793"/>
      <c r="BY188" s="793"/>
      <c r="BZ188" s="793"/>
      <c r="CA188" s="793"/>
      <c r="CB188" s="793"/>
      <c r="CC188" s="793"/>
    </row>
    <row r="189" spans="1:81" s="792" customFormat="1" ht="13">
      <c r="A189" s="308" t="str">
        <f>IF('1'!$A$1=1,B189,C189)</f>
        <v xml:space="preserve">  країни ЄС</v>
      </c>
      <c r="B189" s="654" t="s">
        <v>340</v>
      </c>
      <c r="C189" s="654" t="s">
        <v>342</v>
      </c>
      <c r="D189" s="291">
        <f t="shared" ref="D189:J189" si="323">D177/D$168*100</f>
        <v>53.037435552566691</v>
      </c>
      <c r="E189" s="292">
        <f t="shared" si="323"/>
        <v>52.710946603605457</v>
      </c>
      <c r="F189" s="292">
        <f t="shared" si="323"/>
        <v>53.731621068304477</v>
      </c>
      <c r="G189" s="292">
        <f t="shared" si="323"/>
        <v>54.707976055654427</v>
      </c>
      <c r="H189" s="292">
        <f t="shared" si="323"/>
        <v>47.264076130055507</v>
      </c>
      <c r="I189" s="304">
        <f t="shared" si="323"/>
        <v>53.817208796722142</v>
      </c>
      <c r="J189" s="304">
        <f t="shared" si="323"/>
        <v>56.34944461122786</v>
      </c>
      <c r="K189" s="304">
        <f t="shared" ref="K189:L189" si="324">K177/K$168*100</f>
        <v>60.689655172413794</v>
      </c>
      <c r="L189" s="304">
        <f t="shared" si="324"/>
        <v>59.077314667515111</v>
      </c>
      <c r="M189" s="304">
        <f t="shared" ref="M189:N189" si="325">M177/M$168*100</f>
        <v>57.130060910068082</v>
      </c>
      <c r="N189" s="304">
        <f t="shared" si="325"/>
        <v>54.805825242718441</v>
      </c>
      <c r="O189" s="304">
        <f t="shared" ref="O189:P189" si="326">O177/O$168*100</f>
        <v>51.944259674904927</v>
      </c>
      <c r="P189" s="304">
        <f t="shared" si="326"/>
        <v>57.249789748484005</v>
      </c>
      <c r="Q189" s="304">
        <f t="shared" ref="Q189" si="327">Q177/Q$168*100</f>
        <v>62.195791529593123</v>
      </c>
      <c r="R189" s="304"/>
      <c r="S189" s="304"/>
      <c r="T189" s="304"/>
      <c r="U189" s="304"/>
      <c r="V189" s="304"/>
      <c r="W189" s="304"/>
      <c r="X189" s="304"/>
      <c r="Y189" s="304"/>
      <c r="Z189" s="304"/>
      <c r="AA189" s="304"/>
      <c r="AB189" s="304"/>
      <c r="AC189" s="304"/>
      <c r="AD189" s="304"/>
      <c r="AE189" s="304"/>
      <c r="AF189" s="304"/>
      <c r="AG189" s="304"/>
      <c r="AH189" s="304"/>
      <c r="AI189" s="304"/>
      <c r="AJ189" s="304"/>
      <c r="AK189" s="304"/>
      <c r="AL189" s="304"/>
      <c r="AM189" s="304"/>
      <c r="AN189" s="304"/>
      <c r="AO189" s="304"/>
      <c r="AP189" s="304"/>
      <c r="AQ189" s="1128"/>
      <c r="AR189" s="793"/>
      <c r="AS189" s="793"/>
      <c r="AT189" s="793"/>
      <c r="AU189" s="793"/>
      <c r="AV189" s="793"/>
      <c r="AW189" s="793"/>
      <c r="AX189" s="793"/>
      <c r="AY189" s="793"/>
      <c r="AZ189" s="793"/>
      <c r="BA189" s="793"/>
      <c r="BB189" s="793"/>
      <c r="BC189" s="793"/>
      <c r="BD189" s="793"/>
      <c r="BE189" s="793"/>
      <c r="BF189" s="793"/>
      <c r="BG189" s="793"/>
      <c r="BH189" s="793"/>
      <c r="BI189" s="793"/>
      <c r="BJ189" s="793"/>
      <c r="BK189" s="793"/>
      <c r="BL189" s="793"/>
      <c r="BM189" s="793"/>
      <c r="BN189" s="793"/>
      <c r="BO189" s="793"/>
      <c r="BP189" s="793"/>
      <c r="BQ189" s="793"/>
      <c r="BR189" s="793"/>
      <c r="BS189" s="793"/>
      <c r="BT189" s="793"/>
      <c r="BU189" s="793"/>
      <c r="BV189" s="793"/>
      <c r="BW189" s="793"/>
      <c r="BX189" s="793"/>
      <c r="BY189" s="793"/>
      <c r="BZ189" s="793"/>
      <c r="CA189" s="793"/>
      <c r="CB189" s="793"/>
      <c r="CC189" s="793"/>
    </row>
    <row r="190" spans="1:81" s="792" customFormat="1" ht="13">
      <c r="A190" s="283" t="str">
        <f>IF('1'!$A$1=1,B190,C190)</f>
        <v xml:space="preserve">     країни СНД </v>
      </c>
      <c r="B190" s="798" t="s">
        <v>341</v>
      </c>
      <c r="C190" s="803" t="s">
        <v>343</v>
      </c>
      <c r="D190" s="293">
        <f t="shared" ref="D190:N190" si="328">D178/D$168*100</f>
        <v>23.888515280579838</v>
      </c>
      <c r="E190" s="294">
        <f t="shared" si="328"/>
        <v>22.564946192336695</v>
      </c>
      <c r="F190" s="294">
        <f t="shared" si="328"/>
        <v>24.176437744276942</v>
      </c>
      <c r="G190" s="294">
        <f t="shared" si="328"/>
        <v>22.383109529202393</v>
      </c>
      <c r="H190" s="294">
        <f t="shared" si="328"/>
        <v>16.997092254824214</v>
      </c>
      <c r="I190" s="305">
        <f t="shared" si="328"/>
        <v>13.052930847060789</v>
      </c>
      <c r="J190" s="305">
        <f t="shared" si="328"/>
        <v>12.128489942960071</v>
      </c>
      <c r="K190" s="305">
        <f t="shared" si="328"/>
        <v>11.434482758620689</v>
      </c>
      <c r="L190" s="305">
        <f t="shared" si="328"/>
        <v>9.6977410117721909</v>
      </c>
      <c r="M190" s="305">
        <f t="shared" si="328"/>
        <v>7.1390182730204224</v>
      </c>
      <c r="N190" s="305">
        <f t="shared" si="328"/>
        <v>5.6241331484049928</v>
      </c>
      <c r="O190" s="305">
        <f t="shared" ref="O190:P190" si="329">O178/O$168*100</f>
        <v>0.55228675594700938</v>
      </c>
      <c r="P190" s="305">
        <f t="shared" si="329"/>
        <v>0.49015500628403857</v>
      </c>
      <c r="Q190" s="305">
        <f t="shared" ref="Q190" si="330">Q178/Q$168*100</f>
        <v>0.46763368694522622</v>
      </c>
      <c r="R190" s="304"/>
      <c r="S190" s="304"/>
      <c r="T190" s="304"/>
      <c r="U190" s="304"/>
      <c r="V190" s="304"/>
      <c r="W190" s="304"/>
      <c r="X190" s="304"/>
      <c r="Y190" s="304"/>
      <c r="Z190" s="304"/>
      <c r="AA190" s="304"/>
      <c r="AB190" s="304"/>
      <c r="AC190" s="304"/>
      <c r="AD190" s="304"/>
      <c r="AE190" s="304"/>
      <c r="AF190" s="304"/>
      <c r="AG190" s="304"/>
      <c r="AH190" s="304"/>
      <c r="AI190" s="304"/>
      <c r="AJ190" s="304"/>
      <c r="AK190" s="304"/>
      <c r="AL190" s="304"/>
      <c r="AM190" s="304"/>
      <c r="AN190" s="304"/>
      <c r="AO190" s="304"/>
      <c r="AP190" s="304"/>
      <c r="AQ190" s="1128"/>
      <c r="AR190" s="793"/>
      <c r="AS190" s="793"/>
      <c r="AT190" s="793"/>
      <c r="AU190" s="793"/>
      <c r="AV190" s="793"/>
      <c r="AW190" s="793"/>
      <c r="AX190" s="793"/>
      <c r="AY190" s="793"/>
      <c r="AZ190" s="793"/>
      <c r="BA190" s="793"/>
      <c r="BB190" s="793"/>
      <c r="BC190" s="793"/>
      <c r="BD190" s="793"/>
      <c r="BE190" s="793"/>
      <c r="BF190" s="793"/>
      <c r="BG190" s="793"/>
      <c r="BH190" s="793"/>
      <c r="BI190" s="793"/>
      <c r="BJ190" s="793"/>
      <c r="BK190" s="793"/>
      <c r="BL190" s="793"/>
      <c r="BM190" s="793"/>
      <c r="BN190" s="793"/>
      <c r="BO190" s="793"/>
      <c r="BP190" s="793"/>
      <c r="BQ190" s="793"/>
      <c r="BR190" s="793"/>
      <c r="BS190" s="793"/>
      <c r="BT190" s="793"/>
      <c r="BU190" s="793"/>
      <c r="BV190" s="793"/>
      <c r="BW190" s="793"/>
      <c r="BX190" s="793"/>
      <c r="BY190" s="793"/>
      <c r="BZ190" s="793"/>
      <c r="CA190" s="793"/>
      <c r="CB190" s="793"/>
      <c r="CC190" s="793"/>
    </row>
    <row r="191" spans="1:81">
      <c r="A191" s="258" t="str">
        <f>IF('1'!$A$1=1,B191,C191)</f>
        <v>* З урахуванням обсягів гуманітарної допомоги, неформальної торгівлі, що нерозподілені за країнами та регіонами</v>
      </c>
      <c r="B191" s="623" t="s">
        <v>579</v>
      </c>
      <c r="C191" s="623" t="s">
        <v>580</v>
      </c>
    </row>
    <row r="192" spans="1:81" ht="13">
      <c r="A192" s="311" t="str">
        <f>IF('1'!$A$1=1,B192,C192)</f>
        <v>Примітки:</v>
      </c>
      <c r="B192" s="626" t="s">
        <v>311</v>
      </c>
      <c r="C192" s="626" t="s">
        <v>312</v>
      </c>
    </row>
    <row r="193" spans="1:4">
      <c r="A193" s="258" t="str">
        <f>IF('1'!$A$1=1,B193,C193)</f>
        <v xml:space="preserve"> 1. З 2014 року дані подаються без урахування тимчасово окупованої російською федерацією території України.</v>
      </c>
      <c r="B193" s="623" t="s">
        <v>522</v>
      </c>
      <c r="C193" s="623" t="s">
        <v>523</v>
      </c>
    </row>
    <row r="194" spans="1:4">
      <c r="A194" s="706" t="str">
        <f>IF('1'!$A$1=1,B194,C194)</f>
        <v xml:space="preserve"> 2. Дані з торгівлі послугами за 2017- І кв. 2020 рр. переглянуті з урахуванням послуг з фінансового посередництва, що вимірюються непрямим шляхом</v>
      </c>
      <c r="B194" s="705" t="s">
        <v>313</v>
      </c>
      <c r="C194" s="623" t="s">
        <v>314</v>
      </c>
    </row>
    <row r="195" spans="1:4">
      <c r="A195" s="706" t="str">
        <f>IF('1'!$A$1=1,B195,C195)</f>
        <v xml:space="preserve"> 3. Дані за країнами ЄС з 2015 року наведені без врахування Сполученого Королівства Великої Британії та Північної Ірландії</v>
      </c>
      <c r="B195" s="623" t="s">
        <v>577</v>
      </c>
      <c r="C195" s="623" t="s">
        <v>578</v>
      </c>
    </row>
    <row r="196" spans="1:4" ht="15" customHeight="1">
      <c r="A196" s="891" t="str">
        <f>IF('1'!$A$1=1,B196,C196)</f>
        <v xml:space="preserve"> 4. Дані за 2024 рік було скориговано у зв'язку з уточненням звітної інформації.</v>
      </c>
      <c r="B196" s="891" t="s">
        <v>622</v>
      </c>
      <c r="C196" s="94" t="s">
        <v>621</v>
      </c>
      <c r="D196" s="313"/>
    </row>
  </sheetData>
  <mergeCells count="17">
    <mergeCell ref="F5:F6"/>
    <mergeCell ref="K5:K6"/>
    <mergeCell ref="G5:G6"/>
    <mergeCell ref="H5:H6"/>
    <mergeCell ref="I5:I6"/>
    <mergeCell ref="J5:J6"/>
    <mergeCell ref="A5:A6"/>
    <mergeCell ref="B5:B6"/>
    <mergeCell ref="C5:C6"/>
    <mergeCell ref="D5:D6"/>
    <mergeCell ref="E5:E6"/>
    <mergeCell ref="O5:O6"/>
    <mergeCell ref="N5:N6"/>
    <mergeCell ref="M5:M6"/>
    <mergeCell ref="L5:L6"/>
    <mergeCell ref="Q5:Q6"/>
    <mergeCell ref="P5:P6"/>
  </mergeCells>
  <hyperlinks>
    <hyperlink ref="A1" location="'1'!A1" display="до змісту"/>
  </hyperlinks>
  <printOptions horizontalCentered="1" verticalCentered="1"/>
  <pageMargins left="0.15748031496062992" right="0.19685039370078741" top="0.51181102362204722" bottom="0.31496062992125984" header="0.39370078740157483" footer="0.15748031496062992"/>
  <pageSetup paperSize="9" scale="70" fitToHeight="4" orientation="portrait" r:id="rId1"/>
  <headerFooter alignWithMargins="0"/>
  <rowBreaks count="3" manualBreakCount="3">
    <brk id="52" max="16383" man="1"/>
    <brk id="98" max="16383" man="1"/>
    <brk id="14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198"/>
  <sheetViews>
    <sheetView topLeftCell="A52" zoomScale="60" zoomScaleNormal="60" workbookViewId="0">
      <selection activeCell="Q8" sqref="Q8"/>
    </sheetView>
  </sheetViews>
  <sheetFormatPr defaultColWidth="8" defaultRowHeight="13" outlineLevelCol="2"/>
  <cols>
    <col min="1" max="1" width="59.453125" style="516" customWidth="1"/>
    <col min="2" max="2" width="52.81640625" style="516" hidden="1" customWidth="1" outlineLevel="2"/>
    <col min="3" max="3" width="56.08984375" style="516" hidden="1" customWidth="1" outlineLevel="2"/>
    <col min="4" max="4" width="8.6328125" style="517" hidden="1" customWidth="1" outlineLevel="1" collapsed="1"/>
    <col min="5" max="12" width="8.6328125" style="517" hidden="1" customWidth="1" outlineLevel="1"/>
    <col min="13" max="13" width="8.6328125" style="517" customWidth="1" collapsed="1"/>
    <col min="14" max="15" width="8.6328125" style="517" customWidth="1"/>
    <col min="16" max="16" width="8.6328125" style="516" customWidth="1"/>
    <col min="17" max="18" width="8.6328125" style="518" customWidth="1"/>
    <col min="19" max="19" width="8.6328125" style="516" customWidth="1"/>
    <col min="20" max="21" width="8.6328125" style="518" customWidth="1"/>
    <col min="22" max="22" width="8.6328125" style="516" customWidth="1"/>
    <col min="23" max="24" width="8.6328125" style="518" customWidth="1"/>
    <col min="25" max="25" width="8.6328125" style="516" customWidth="1"/>
    <col min="26" max="27" width="8.6328125" style="518" customWidth="1"/>
    <col min="28" max="29" width="8" style="660" customWidth="1"/>
    <col min="30" max="30" width="8.6328125" style="660" customWidth="1"/>
    <col min="31" max="32" width="8" style="660" customWidth="1"/>
    <col min="33" max="33" width="9" style="660" customWidth="1"/>
    <col min="34" max="34" width="8" style="518" customWidth="1"/>
    <col min="35" max="35" width="8" style="516"/>
    <col min="36" max="36" width="8.6328125" style="516" customWidth="1"/>
    <col min="37" max="59" width="8" style="516"/>
    <col min="60" max="99" width="8" style="518"/>
    <col min="100" max="16384" width="8" style="516"/>
  </cols>
  <sheetData>
    <row r="1" spans="1:99">
      <c r="A1" s="104" t="str">
        <f>IF('1'!$A$1=1,"до змісту","to title")</f>
        <v>до змісту</v>
      </c>
      <c r="Y1" s="518"/>
    </row>
    <row r="2" spans="1:99" s="554" customFormat="1" ht="21.75" customHeight="1">
      <c r="A2" s="665" t="str">
        <f>IF('1'!$A$1=1,"3.2 Узгодження даних з зовнішньої торгівлі товарами та послугами (Державна служба статистики України) з підсумковими показниками за методологією платіжного балансу відповідно до КПБ6 (Національний банк України)","3.2 Reconciliation of the External Trade in Goods and Services data (the State Statistics Service of Ukraine) to the Totals in the Balance of Payments on the BPM6 methodology (the National Bank of Ukraine)")</f>
        <v>3.2 Узгодження даних з зовнішньої торгівлі товарами та послугами (Державна служба статистики України) з підсумковими показниками за методологією платіжного балансу відповідно до КПБ6 (Національний банк України)</v>
      </c>
      <c r="D2" s="559"/>
      <c r="E2" s="559"/>
      <c r="F2" s="559"/>
      <c r="G2" s="559"/>
      <c r="H2" s="559"/>
      <c r="I2" s="559"/>
      <c r="J2" s="559"/>
      <c r="K2" s="559"/>
      <c r="L2" s="559"/>
      <c r="M2" s="559"/>
      <c r="N2" s="559"/>
      <c r="O2" s="559"/>
      <c r="Q2" s="519"/>
      <c r="R2" s="519"/>
      <c r="T2" s="519"/>
      <c r="U2" s="519"/>
      <c r="W2" s="519"/>
      <c r="X2" s="519"/>
      <c r="Z2" s="519"/>
      <c r="AA2" s="519"/>
      <c r="AB2" s="662"/>
      <c r="AC2" s="662"/>
      <c r="AD2" s="662"/>
      <c r="AE2" s="662"/>
      <c r="AF2" s="662"/>
      <c r="AG2" s="662"/>
      <c r="AH2" s="519"/>
      <c r="BH2" s="519"/>
      <c r="BI2" s="519"/>
      <c r="BJ2" s="519"/>
      <c r="BK2" s="519" t="s">
        <v>173</v>
      </c>
      <c r="BL2" s="519"/>
      <c r="BM2" s="519"/>
      <c r="BN2" s="519"/>
      <c r="BO2" s="519"/>
      <c r="BP2" s="519"/>
      <c r="BQ2" s="519"/>
      <c r="BR2" s="519"/>
      <c r="BS2" s="519"/>
      <c r="BT2" s="519"/>
      <c r="BU2" s="519"/>
      <c r="BV2" s="519"/>
      <c r="BW2" s="519"/>
      <c r="BX2" s="519"/>
      <c r="BY2" s="519"/>
      <c r="BZ2" s="519"/>
      <c r="CA2" s="519"/>
      <c r="CB2" s="519"/>
      <c r="CC2" s="519"/>
      <c r="CD2" s="519"/>
      <c r="CE2" s="519"/>
      <c r="CF2" s="519"/>
      <c r="CG2" s="519"/>
      <c r="CH2" s="519"/>
      <c r="CI2" s="519"/>
      <c r="CJ2" s="519"/>
      <c r="CK2" s="519"/>
      <c r="CL2" s="519"/>
      <c r="CM2" s="519"/>
      <c r="CN2" s="519"/>
      <c r="CO2" s="519"/>
      <c r="CP2" s="519"/>
      <c r="CQ2" s="519"/>
      <c r="CR2" s="519"/>
      <c r="CS2" s="519"/>
      <c r="CT2" s="519"/>
      <c r="CU2" s="519"/>
    </row>
    <row r="3" spans="1:99" ht="24.65" customHeight="1">
      <c r="A3" s="520" t="str">
        <f>IF('1'!$A$1=1,"Млн дол. США","Million USD")</f>
        <v>Млн дол. США</v>
      </c>
      <c r="B3" s="554"/>
      <c r="C3" s="520"/>
      <c r="D3" s="584"/>
      <c r="E3" s="584"/>
      <c r="F3" s="584"/>
      <c r="G3" s="584"/>
      <c r="H3" s="584"/>
      <c r="I3" s="584"/>
      <c r="J3" s="584"/>
      <c r="K3" s="584"/>
      <c r="L3" s="584"/>
      <c r="M3" s="584"/>
      <c r="N3" s="584"/>
      <c r="O3" s="584"/>
      <c r="BK3" s="853" t="s">
        <v>147</v>
      </c>
      <c r="BL3" s="519"/>
      <c r="BM3" s="519"/>
      <c r="BN3" s="519"/>
      <c r="BO3" s="519"/>
      <c r="BP3" s="519"/>
      <c r="BQ3" s="519"/>
      <c r="BR3" s="519"/>
      <c r="BS3" s="519"/>
      <c r="BT3" s="519"/>
      <c r="BU3" s="519"/>
      <c r="BV3" s="519"/>
      <c r="BW3" s="519"/>
      <c r="BX3" s="519"/>
      <c r="BY3" s="519"/>
      <c r="BZ3" s="519"/>
      <c r="CA3" s="519"/>
      <c r="CB3" s="519"/>
      <c r="CC3" s="519"/>
      <c r="CD3" s="519"/>
      <c r="CE3" s="519"/>
      <c r="CF3" s="519"/>
      <c r="CG3" s="519"/>
      <c r="CH3" s="519"/>
    </row>
    <row r="4" spans="1:99" s="523" customFormat="1">
      <c r="A4" s="521"/>
      <c r="B4" s="619"/>
      <c r="C4" s="522"/>
      <c r="D4" s="1361">
        <v>2014</v>
      </c>
      <c r="E4" s="1403"/>
      <c r="F4" s="1406"/>
      <c r="G4" s="1361">
        <v>2015</v>
      </c>
      <c r="H4" s="1403"/>
      <c r="I4" s="1406"/>
      <c r="J4" s="1361">
        <v>2016</v>
      </c>
      <c r="K4" s="1403"/>
      <c r="L4" s="1406"/>
      <c r="M4" s="1361">
        <v>2017</v>
      </c>
      <c r="N4" s="1403"/>
      <c r="O4" s="1406"/>
      <c r="P4" s="1361">
        <v>2018</v>
      </c>
      <c r="Q4" s="1403"/>
      <c r="R4" s="1406"/>
      <c r="S4" s="1361">
        <v>2019</v>
      </c>
      <c r="T4" s="1403"/>
      <c r="U4" s="1406"/>
      <c r="V4" s="1361">
        <v>2020</v>
      </c>
      <c r="W4" s="1403"/>
      <c r="X4" s="1406"/>
      <c r="Y4" s="1361">
        <v>2021</v>
      </c>
      <c r="Z4" s="1403"/>
      <c r="AA4" s="1406"/>
      <c r="AB4" s="1361">
        <v>2022</v>
      </c>
      <c r="AC4" s="1403"/>
      <c r="AD4" s="1403"/>
      <c r="AE4" s="1361">
        <v>2023</v>
      </c>
      <c r="AF4" s="1403"/>
      <c r="AG4" s="1403"/>
      <c r="AH4" s="1361">
        <v>2024</v>
      </c>
      <c r="AI4" s="1403"/>
      <c r="AJ4" s="1403"/>
      <c r="BH4" s="524"/>
      <c r="BI4" s="524"/>
      <c r="BJ4" s="524"/>
      <c r="BK4" s="524"/>
      <c r="BL4" s="524"/>
      <c r="BM4" s="524"/>
      <c r="BN4" s="524"/>
      <c r="BO4" s="524"/>
      <c r="BP4" s="524"/>
      <c r="BQ4" s="524"/>
      <c r="BR4" s="524"/>
      <c r="BS4" s="524"/>
      <c r="BT4" s="524"/>
      <c r="BU4" s="524"/>
      <c r="BV4" s="524"/>
      <c r="BW4" s="524"/>
      <c r="BX4" s="524"/>
      <c r="BY4" s="524"/>
      <c r="BZ4" s="524"/>
      <c r="CA4" s="524"/>
      <c r="CB4" s="524"/>
      <c r="CC4" s="524"/>
      <c r="CD4" s="524"/>
      <c r="CE4" s="524"/>
      <c r="CF4" s="524"/>
      <c r="CG4" s="524"/>
      <c r="CH4" s="524"/>
      <c r="CI4" s="524"/>
      <c r="CJ4" s="524"/>
      <c r="CK4" s="524"/>
      <c r="CL4" s="524"/>
      <c r="CM4" s="524"/>
      <c r="CN4" s="524"/>
      <c r="CO4" s="524"/>
      <c r="CP4" s="524"/>
      <c r="CQ4" s="524"/>
      <c r="CR4" s="524"/>
      <c r="CS4" s="524"/>
      <c r="CT4" s="524"/>
      <c r="CU4" s="524"/>
    </row>
    <row r="5" spans="1:99" s="523" customFormat="1">
      <c r="A5" s="525"/>
      <c r="B5" s="611"/>
      <c r="C5" s="526"/>
      <c r="D5" s="1404"/>
      <c r="E5" s="1405"/>
      <c r="F5" s="1407"/>
      <c r="G5" s="1404"/>
      <c r="H5" s="1405"/>
      <c r="I5" s="1407"/>
      <c r="J5" s="1404"/>
      <c r="K5" s="1405"/>
      <c r="L5" s="1407"/>
      <c r="M5" s="1404"/>
      <c r="N5" s="1405"/>
      <c r="O5" s="1407"/>
      <c r="P5" s="1404"/>
      <c r="Q5" s="1405"/>
      <c r="R5" s="1407"/>
      <c r="S5" s="1404"/>
      <c r="T5" s="1405"/>
      <c r="U5" s="1407"/>
      <c r="V5" s="1404"/>
      <c r="W5" s="1405"/>
      <c r="X5" s="1407"/>
      <c r="Y5" s="1404"/>
      <c r="Z5" s="1405"/>
      <c r="AA5" s="1407"/>
      <c r="AB5" s="1404"/>
      <c r="AC5" s="1405"/>
      <c r="AD5" s="1405"/>
      <c r="AE5" s="1404"/>
      <c r="AF5" s="1405"/>
      <c r="AG5" s="1405"/>
      <c r="AH5" s="1404"/>
      <c r="AI5" s="1405"/>
      <c r="AJ5" s="1405"/>
      <c r="BH5" s="524"/>
      <c r="BI5" s="524"/>
      <c r="BJ5" s="524"/>
      <c r="BK5" s="524"/>
      <c r="BL5" s="524"/>
      <c r="BM5" s="524"/>
      <c r="BN5" s="524"/>
      <c r="BO5" s="524"/>
      <c r="BP5" s="524"/>
      <c r="BQ5" s="524"/>
      <c r="BR5" s="524"/>
      <c r="BS5" s="524"/>
      <c r="BT5" s="524"/>
      <c r="BU5" s="524"/>
      <c r="BV5" s="524"/>
      <c r="BW5" s="524"/>
      <c r="BX5" s="524"/>
      <c r="BY5" s="524"/>
      <c r="BZ5" s="524"/>
      <c r="CA5" s="524"/>
      <c r="CB5" s="524"/>
      <c r="CC5" s="524"/>
      <c r="CD5" s="524"/>
      <c r="CE5" s="524"/>
      <c r="CF5" s="524"/>
      <c r="CG5" s="524"/>
      <c r="CH5" s="524"/>
      <c r="CI5" s="524"/>
      <c r="CJ5" s="524"/>
      <c r="CK5" s="524"/>
      <c r="CL5" s="524"/>
      <c r="CM5" s="524"/>
      <c r="CN5" s="524"/>
      <c r="CO5" s="524"/>
      <c r="CP5" s="524"/>
      <c r="CQ5" s="524"/>
      <c r="CR5" s="524"/>
      <c r="CS5" s="524"/>
      <c r="CT5" s="524"/>
      <c r="CU5" s="524"/>
    </row>
    <row r="6" spans="1:99" s="585" customFormat="1" ht="22.5" customHeight="1">
      <c r="A6" s="527"/>
      <c r="B6" s="701"/>
      <c r="C6" s="703"/>
      <c r="D6" s="528" t="str">
        <f>IF('1'!A1=1,"Експорт","Exports")</f>
        <v>Експорт</v>
      </c>
      <c r="E6" s="529" t="str">
        <f>IF('1'!A1=1,"Імпорт","Imports")</f>
        <v>Імпорт</v>
      </c>
      <c r="F6" s="530" t="str">
        <f>IF('1'!A1=1,"Сальдо","Balance")</f>
        <v>Сальдо</v>
      </c>
      <c r="G6" s="531" t="str">
        <f>IF('1'!A1=1,"Експорт","Exports")</f>
        <v>Експорт</v>
      </c>
      <c r="H6" s="529" t="str">
        <f>IF('1'!A1=1,"Імпорт","Imports")</f>
        <v>Імпорт</v>
      </c>
      <c r="I6" s="532" t="str">
        <f>IF('1'!A1=1,"Сальдо","Balance")</f>
        <v>Сальдо</v>
      </c>
      <c r="J6" s="528" t="str">
        <f>IF('1'!A1=1,"Експорт","Exports")</f>
        <v>Експорт</v>
      </c>
      <c r="K6" s="529" t="str">
        <f>IF('1'!A1=1,"Імпорт","Imports")</f>
        <v>Імпорт</v>
      </c>
      <c r="L6" s="533" t="str">
        <f>IF('1'!A1=1,"Сальдо","Balance")</f>
        <v>Сальдо</v>
      </c>
      <c r="M6" s="531" t="str">
        <f>IF('1'!A1=1,"Експорт","Exports")</f>
        <v>Експорт</v>
      </c>
      <c r="N6" s="529" t="str">
        <f>IF('1'!A1=1,"Імпорт","Imports")</f>
        <v>Імпорт</v>
      </c>
      <c r="O6" s="532" t="str">
        <f>IF('1'!A1=1,"Сальдо","Balance")</f>
        <v>Сальдо</v>
      </c>
      <c r="P6" s="531" t="str">
        <f>IF('1'!$A$1=1,"Експорт","Exports")</f>
        <v>Експорт</v>
      </c>
      <c r="Q6" s="529" t="str">
        <f>IF('1'!$A$1=1,"Імпорт","Imports")</f>
        <v>Імпорт</v>
      </c>
      <c r="R6" s="532" t="str">
        <f>IF('1'!$A$1=1,"Сальдо","Balance")</f>
        <v>Сальдо</v>
      </c>
      <c r="S6" s="531" t="str">
        <f>IF('1'!$A$1=1,"Експорт","Exports")</f>
        <v>Експорт</v>
      </c>
      <c r="T6" s="529" t="str">
        <f>IF('1'!$A$1=1,"Імпорт","Imports")</f>
        <v>Імпорт</v>
      </c>
      <c r="U6" s="532" t="str">
        <f>IF('1'!$A$1=1,"Сальдо","Balance")</f>
        <v>Сальдо</v>
      </c>
      <c r="V6" s="531" t="str">
        <f>IF('1'!$A$1=1,"Експорт","Exports")</f>
        <v>Експорт</v>
      </c>
      <c r="W6" s="529" t="str">
        <f>IF('1'!$A$1=1,"Імпорт","Imports")</f>
        <v>Імпорт</v>
      </c>
      <c r="X6" s="532" t="str">
        <f>IF('1'!$A$1=1,"Сальдо","Balance")</f>
        <v>Сальдо</v>
      </c>
      <c r="Y6" s="531" t="str">
        <f>IF('1'!$A$1=1,"Експорт","Exports")</f>
        <v>Експорт</v>
      </c>
      <c r="Z6" s="529" t="str">
        <f>IF('1'!$A$1=1,"Імпорт","Imports")</f>
        <v>Імпорт</v>
      </c>
      <c r="AA6" s="532" t="str">
        <f>IF('1'!$A$1=1,"Сальдо","Balance")</f>
        <v>Сальдо</v>
      </c>
      <c r="AB6" s="531" t="str">
        <f>IF('1'!$A$1=1,"Експорт","Exports")</f>
        <v>Експорт</v>
      </c>
      <c r="AC6" s="529" t="str">
        <f>IF('1'!$A$1=1,"Імпорт","Imports")</f>
        <v>Імпорт</v>
      </c>
      <c r="AD6" s="889" t="str">
        <f>IF('1'!$A$1=1,"Сальдо","Balance")</f>
        <v>Сальдо</v>
      </c>
      <c r="AE6" s="531" t="str">
        <f>IF('1'!$A$1=1,"Експорт","Exports")</f>
        <v>Експорт</v>
      </c>
      <c r="AF6" s="529" t="str">
        <f>IF('1'!$A$1=1,"Імпорт","Imports")</f>
        <v>Імпорт</v>
      </c>
      <c r="AG6" s="889" t="str">
        <f>IF('1'!$A$1=1,"Сальдо","Balance")</f>
        <v>Сальдо</v>
      </c>
      <c r="AH6" s="1267" t="str">
        <f>IF('1'!$A$1=1,"Експорт","Exports")</f>
        <v>Експорт</v>
      </c>
      <c r="AI6" s="1268" t="str">
        <f>IF('1'!$A$1=1,"Імпорт","Imports")</f>
        <v>Імпорт</v>
      </c>
      <c r="AJ6" s="1269" t="str">
        <f>IF('1'!$A$1=1,"Сальдо","Balance")</f>
        <v>Сальдо</v>
      </c>
      <c r="BH6" s="586"/>
      <c r="BI6" s="586"/>
      <c r="BJ6" s="586"/>
      <c r="BK6" s="586"/>
      <c r="BL6" s="586"/>
      <c r="BM6" s="586"/>
      <c r="BN6" s="586"/>
      <c r="BO6" s="586"/>
      <c r="BP6" s="586"/>
      <c r="BQ6" s="586"/>
      <c r="BR6" s="586"/>
      <c r="BS6" s="586"/>
      <c r="BT6" s="586"/>
      <c r="BU6" s="586"/>
      <c r="BV6" s="586"/>
      <c r="BW6" s="586"/>
      <c r="BX6" s="586"/>
      <c r="BY6" s="586"/>
      <c r="BZ6" s="586"/>
      <c r="CA6" s="586"/>
      <c r="CB6" s="586"/>
      <c r="CC6" s="586"/>
      <c r="CD6" s="586"/>
      <c r="CE6" s="586"/>
      <c r="CF6" s="586"/>
      <c r="CG6" s="586"/>
      <c r="CH6" s="586"/>
      <c r="CI6" s="586"/>
      <c r="CJ6" s="586"/>
      <c r="CK6" s="586"/>
      <c r="CL6" s="586"/>
      <c r="CM6" s="586"/>
      <c r="CN6" s="586"/>
      <c r="CO6" s="586"/>
      <c r="CP6" s="586"/>
      <c r="CQ6" s="586"/>
      <c r="CR6" s="586"/>
      <c r="CS6" s="586"/>
      <c r="CT6" s="586"/>
      <c r="CU6" s="586"/>
    </row>
    <row r="7" spans="1:99" s="540" customFormat="1" ht="29.75" customHeight="1">
      <c r="A7" s="534" t="str">
        <f>IF('1'!$A$1=1,B7,C7)</f>
        <v>ТОВАРИ ТА ПОСЛУГИ</v>
      </c>
      <c r="B7" s="535" t="s">
        <v>99</v>
      </c>
      <c r="C7" s="763" t="s">
        <v>239</v>
      </c>
      <c r="D7" s="764"/>
      <c r="E7" s="536"/>
      <c r="F7" s="537"/>
      <c r="G7" s="536"/>
      <c r="H7" s="536"/>
      <c r="I7" s="537"/>
      <c r="J7" s="538"/>
      <c r="K7" s="538"/>
      <c r="L7" s="539"/>
      <c r="M7" s="536"/>
      <c r="N7" s="536"/>
      <c r="O7" s="537"/>
      <c r="P7" s="664"/>
      <c r="Q7" s="659"/>
      <c r="R7" s="659"/>
      <c r="S7" s="664"/>
      <c r="T7" s="659"/>
      <c r="U7" s="659"/>
      <c r="V7" s="664"/>
      <c r="W7" s="659"/>
      <c r="X7" s="659"/>
      <c r="Y7" s="664"/>
      <c r="Z7" s="659"/>
      <c r="AA7" s="659"/>
      <c r="AB7" s="869"/>
      <c r="AC7" s="869"/>
      <c r="AD7" s="869"/>
      <c r="AE7" s="869"/>
      <c r="AF7" s="869"/>
      <c r="AG7" s="869"/>
      <c r="AH7" s="1151"/>
      <c r="BH7" s="541"/>
      <c r="BI7" s="541"/>
      <c r="BJ7" s="541"/>
      <c r="BK7" s="541"/>
      <c r="BL7" s="541"/>
      <c r="BM7" s="541"/>
      <c r="BN7" s="541"/>
      <c r="BO7" s="541"/>
      <c r="BP7" s="541"/>
      <c r="BQ7" s="541"/>
      <c r="BR7" s="541"/>
      <c r="BS7" s="541"/>
      <c r="BT7" s="541"/>
      <c r="BU7" s="541"/>
      <c r="BV7" s="541"/>
      <c r="BW7" s="541"/>
      <c r="BX7" s="541"/>
      <c r="BY7" s="541"/>
      <c r="BZ7" s="541"/>
      <c r="CA7" s="541"/>
      <c r="CB7" s="541"/>
      <c r="CC7" s="541"/>
      <c r="CD7" s="541"/>
      <c r="CE7" s="541"/>
      <c r="CF7" s="541"/>
      <c r="CG7" s="541"/>
      <c r="CH7" s="541"/>
      <c r="CI7" s="541"/>
      <c r="CJ7" s="541"/>
      <c r="CK7" s="541"/>
      <c r="CL7" s="541"/>
      <c r="CM7" s="541"/>
      <c r="CN7" s="541"/>
      <c r="CO7" s="541"/>
      <c r="CP7" s="541"/>
      <c r="CQ7" s="541"/>
      <c r="CR7" s="541"/>
      <c r="CS7" s="541"/>
      <c r="CT7" s="541"/>
      <c r="CU7" s="541"/>
    </row>
    <row r="8" spans="1:99" s="540" customFormat="1" ht="13.25" customHeight="1">
      <c r="A8" s="544"/>
      <c r="B8" s="545"/>
      <c r="C8" s="545"/>
      <c r="D8" s="587"/>
      <c r="E8" s="588"/>
      <c r="F8" s="589"/>
      <c r="G8" s="588"/>
      <c r="H8" s="588"/>
      <c r="I8" s="589"/>
      <c r="J8" s="590"/>
      <c r="K8" s="590"/>
      <c r="L8" s="591"/>
      <c r="M8" s="590"/>
      <c r="N8" s="590"/>
      <c r="O8" s="591"/>
      <c r="P8" s="590"/>
      <c r="Q8" s="590"/>
      <c r="R8" s="591"/>
      <c r="S8" s="590"/>
      <c r="T8" s="590"/>
      <c r="U8" s="591"/>
      <c r="V8" s="590"/>
      <c r="W8" s="590"/>
      <c r="X8" s="591"/>
      <c r="Y8" s="590"/>
      <c r="Z8" s="590"/>
      <c r="AA8" s="591"/>
      <c r="AB8" s="867"/>
      <c r="AC8" s="867"/>
      <c r="AD8" s="867"/>
      <c r="AE8" s="867"/>
      <c r="AF8" s="867"/>
      <c r="AG8" s="867"/>
      <c r="AH8" s="1151"/>
      <c r="BH8" s="541"/>
      <c r="BI8" s="541"/>
      <c r="BJ8" s="541"/>
      <c r="BK8" s="541"/>
      <c r="BL8" s="541"/>
      <c r="BM8" s="541"/>
      <c r="BN8" s="541"/>
      <c r="BO8" s="541"/>
      <c r="BP8" s="541"/>
      <c r="BQ8" s="541"/>
      <c r="BR8" s="541"/>
      <c r="BS8" s="541"/>
      <c r="BT8" s="541"/>
      <c r="BU8" s="541"/>
      <c r="BV8" s="541"/>
      <c r="BW8" s="541"/>
      <c r="BX8" s="541"/>
      <c r="BY8" s="541"/>
      <c r="BZ8" s="541"/>
      <c r="CA8" s="541"/>
      <c r="CB8" s="541"/>
      <c r="CC8" s="541"/>
      <c r="CD8" s="541"/>
      <c r="CE8" s="541"/>
      <c r="CF8" s="541"/>
      <c r="CG8" s="541"/>
      <c r="CH8" s="541"/>
      <c r="CI8" s="541"/>
      <c r="CJ8" s="541"/>
      <c r="CK8" s="541"/>
      <c r="CL8" s="541"/>
      <c r="CM8" s="541"/>
      <c r="CN8" s="541"/>
      <c r="CO8" s="541"/>
      <c r="CP8" s="541"/>
      <c r="CQ8" s="541"/>
      <c r="CR8" s="541"/>
      <c r="CS8" s="541"/>
      <c r="CT8" s="541"/>
      <c r="CU8" s="541"/>
    </row>
    <row r="9" spans="1:99" s="540" customFormat="1" ht="27.65" customHeight="1">
      <c r="A9" s="542" t="str">
        <f>IF('1'!$A$1=1,B9,C9)</f>
        <v xml:space="preserve"> 1. Дані, включені до платіжного балансу </v>
      </c>
      <c r="B9" s="543" t="s">
        <v>100</v>
      </c>
      <c r="C9" s="543" t="s">
        <v>240</v>
      </c>
      <c r="D9" s="587">
        <v>65436</v>
      </c>
      <c r="E9" s="588">
        <v>70042</v>
      </c>
      <c r="F9" s="589">
        <f>D9-E9</f>
        <v>-4606</v>
      </c>
      <c r="G9" s="590">
        <f>G16+G31</f>
        <v>47862</v>
      </c>
      <c r="H9" s="590">
        <f>H16+H31</f>
        <v>50224</v>
      </c>
      <c r="I9" s="591">
        <f>G9-H9</f>
        <v>-2362</v>
      </c>
      <c r="J9" s="590">
        <f>J16+J31</f>
        <v>46008</v>
      </c>
      <c r="K9" s="590">
        <f>K16+K31</f>
        <v>52461</v>
      </c>
      <c r="L9" s="591">
        <f>J9-K9</f>
        <v>-6453</v>
      </c>
      <c r="M9" s="820">
        <f>M16+M31</f>
        <v>53944</v>
      </c>
      <c r="N9" s="820">
        <f>N16+N31</f>
        <v>62688</v>
      </c>
      <c r="O9" s="821">
        <f>M9-N9</f>
        <v>-8744</v>
      </c>
      <c r="P9" s="820">
        <f>P16+P31</f>
        <v>59177</v>
      </c>
      <c r="Q9" s="820">
        <f>Q16+Q31</f>
        <v>70555</v>
      </c>
      <c r="R9" s="821">
        <f>P9-Q9</f>
        <v>-11378</v>
      </c>
      <c r="S9" s="820">
        <f>S16+S31</f>
        <v>63556</v>
      </c>
      <c r="T9" s="820">
        <f>T16+T31</f>
        <v>76067</v>
      </c>
      <c r="U9" s="821">
        <f>S9-T9</f>
        <v>-12511</v>
      </c>
      <c r="V9" s="820">
        <f>V16+V31</f>
        <v>61147</v>
      </c>
      <c r="W9" s="820">
        <f>W16+W31</f>
        <v>64544</v>
      </c>
      <c r="X9" s="821">
        <f>V9-W9</f>
        <v>-3397</v>
      </c>
      <c r="Y9" s="820">
        <f>Y16+Y31</f>
        <v>82012</v>
      </c>
      <c r="Z9" s="820">
        <f>Z16+Z31</f>
        <v>86258</v>
      </c>
      <c r="AA9" s="821">
        <f>Y9-Z9</f>
        <v>-4246</v>
      </c>
      <c r="AB9" s="820">
        <f>AB16+AB31</f>
        <v>57793</v>
      </c>
      <c r="AC9" s="820">
        <f>AC16+AC31</f>
        <v>84180</v>
      </c>
      <c r="AD9" s="821">
        <f>AB9-AC9</f>
        <v>-26387</v>
      </c>
      <c r="AE9" s="820">
        <f>AE16+AE31</f>
        <v>51616</v>
      </c>
      <c r="AF9" s="820">
        <f>AF16+AF31</f>
        <v>89271.5</v>
      </c>
      <c r="AG9" s="821">
        <f>AE9-AF9</f>
        <v>-37655.5</v>
      </c>
      <c r="AH9" s="820">
        <f>AH16+AH31</f>
        <v>56639</v>
      </c>
      <c r="AI9" s="820">
        <f>AI16+AI31</f>
        <v>95415</v>
      </c>
      <c r="AJ9" s="821">
        <f>AH9-AI9</f>
        <v>-38776</v>
      </c>
      <c r="BH9" s="541"/>
      <c r="BI9" s="541"/>
      <c r="BJ9" s="541"/>
      <c r="BK9" s="541"/>
      <c r="BL9" s="541"/>
      <c r="BM9" s="541"/>
      <c r="BN9" s="541"/>
      <c r="BO9" s="541"/>
      <c r="BP9" s="541"/>
      <c r="BQ9" s="541"/>
      <c r="BR9" s="541"/>
      <c r="BS9" s="541"/>
      <c r="BT9" s="541"/>
      <c r="BU9" s="541"/>
      <c r="BV9" s="541"/>
      <c r="BW9" s="541"/>
      <c r="BX9" s="541"/>
      <c r="BY9" s="541"/>
      <c r="BZ9" s="541"/>
      <c r="CA9" s="541"/>
      <c r="CB9" s="541"/>
      <c r="CC9" s="541"/>
      <c r="CD9" s="541"/>
      <c r="CE9" s="541"/>
      <c r="CF9" s="541"/>
      <c r="CG9" s="541"/>
      <c r="CH9" s="541"/>
      <c r="CI9" s="541"/>
      <c r="CJ9" s="541"/>
      <c r="CK9" s="541"/>
      <c r="CL9" s="541"/>
      <c r="CM9" s="541"/>
      <c r="CN9" s="541"/>
      <c r="CO9" s="541"/>
      <c r="CP9" s="541"/>
      <c r="CQ9" s="541"/>
      <c r="CR9" s="541"/>
      <c r="CS9" s="541"/>
      <c r="CT9" s="541"/>
      <c r="CU9" s="541"/>
    </row>
    <row r="10" spans="1:99" s="540" customFormat="1" ht="25.5" customHeight="1">
      <c r="A10" s="542" t="str">
        <f>IF('1'!$A$1=1,B10,C10)</f>
        <v xml:space="preserve"> 2. Дані Державної служби статистики*</v>
      </c>
      <c r="B10" s="543" t="s">
        <v>290</v>
      </c>
      <c r="C10" s="543" t="s">
        <v>291</v>
      </c>
      <c r="D10" s="587">
        <v>65423</v>
      </c>
      <c r="E10" s="588">
        <v>60802</v>
      </c>
      <c r="F10" s="589">
        <f t="shared" ref="F10:F14" si="0">D10-E10</f>
        <v>4621</v>
      </c>
      <c r="G10" s="590">
        <f>G17+G32</f>
        <v>47864</v>
      </c>
      <c r="H10" s="590">
        <f>H17+H32</f>
        <v>43040</v>
      </c>
      <c r="I10" s="591">
        <f t="shared" ref="I10:I14" si="1">G10-H10</f>
        <v>4824</v>
      </c>
      <c r="J10" s="590">
        <f>J17+J32</f>
        <v>46230</v>
      </c>
      <c r="K10" s="590">
        <f>K17+K32</f>
        <v>44577</v>
      </c>
      <c r="L10" s="591">
        <f t="shared" ref="L10:L14" si="2">J10-K10</f>
        <v>1653</v>
      </c>
      <c r="M10" s="820">
        <f>M17+M32</f>
        <v>53979</v>
      </c>
      <c r="N10" s="820">
        <f>N17+N32</f>
        <v>55083</v>
      </c>
      <c r="O10" s="821">
        <f t="shared" ref="O10:O14" si="3">M10-N10</f>
        <v>-1104</v>
      </c>
      <c r="P10" s="820">
        <f>P17+P32</f>
        <v>58974</v>
      </c>
      <c r="Q10" s="820">
        <f>Q17+Q32</f>
        <v>63498</v>
      </c>
      <c r="R10" s="821">
        <f t="shared" ref="R10:R14" si="4">P10-Q10</f>
        <v>-4524</v>
      </c>
      <c r="S10" s="820">
        <f>S17+S32</f>
        <v>65683</v>
      </c>
      <c r="T10" s="820">
        <f>T17+T32</f>
        <v>67745</v>
      </c>
      <c r="U10" s="821">
        <f t="shared" ref="U10:U14" si="5">S10-T10</f>
        <v>-2062</v>
      </c>
      <c r="V10" s="820">
        <f>V17+V32</f>
        <v>60712</v>
      </c>
      <c r="W10" s="820">
        <f>W17+W32</f>
        <v>60048</v>
      </c>
      <c r="X10" s="821">
        <f t="shared" ref="X10" si="6">V10-W10</f>
        <v>664</v>
      </c>
      <c r="Y10" s="820">
        <f>Y17+Y32</f>
        <v>80846</v>
      </c>
      <c r="Z10" s="820">
        <f>Z17+Z32</f>
        <v>80623</v>
      </c>
      <c r="AA10" s="821">
        <f t="shared" ref="AA10" si="7">Y10-Z10</f>
        <v>223</v>
      </c>
      <c r="AB10" s="820">
        <f>AB17+AB32</f>
        <v>53934</v>
      </c>
      <c r="AC10" s="820">
        <f>AC17+AC32</f>
        <v>61974</v>
      </c>
      <c r="AD10" s="821">
        <f t="shared" ref="AD10" si="8">AB10-AC10</f>
        <v>-8040</v>
      </c>
      <c r="AE10" s="820">
        <f>AE17+AE32</f>
        <v>45704</v>
      </c>
      <c r="AF10" s="820">
        <f>AF17+AF32</f>
        <v>69910</v>
      </c>
      <c r="AG10" s="821">
        <f t="shared" ref="AG10" si="9">AE10-AF10</f>
        <v>-24206</v>
      </c>
      <c r="AH10" s="820">
        <f>AH17+AH32</f>
        <v>51785</v>
      </c>
      <c r="AI10" s="820">
        <f>AI17+AI32</f>
        <v>78861</v>
      </c>
      <c r="AJ10" s="821">
        <f t="shared" ref="AJ10" si="10">AH10-AI10</f>
        <v>-27076</v>
      </c>
      <c r="BH10" s="541"/>
      <c r="BI10" s="541"/>
      <c r="BJ10" s="541"/>
      <c r="BK10" s="541"/>
      <c r="BL10" s="541"/>
      <c r="BM10" s="541"/>
      <c r="BN10" s="541"/>
      <c r="BO10" s="541"/>
      <c r="BP10" s="541"/>
      <c r="BQ10" s="541"/>
      <c r="BR10" s="541"/>
      <c r="BS10" s="541"/>
      <c r="BT10" s="541"/>
      <c r="BU10" s="541"/>
      <c r="BV10" s="541"/>
      <c r="BW10" s="541"/>
      <c r="BX10" s="541"/>
      <c r="BY10" s="541"/>
      <c r="BZ10" s="541"/>
      <c r="CA10" s="541"/>
      <c r="CB10" s="541"/>
      <c r="CC10" s="541"/>
      <c r="CD10" s="541"/>
      <c r="CE10" s="541"/>
      <c r="CF10" s="541"/>
      <c r="CG10" s="541"/>
      <c r="CH10" s="541"/>
      <c r="CI10" s="541"/>
      <c r="CJ10" s="541"/>
      <c r="CK10" s="541"/>
      <c r="CL10" s="541"/>
      <c r="CM10" s="541"/>
      <c r="CN10" s="541"/>
      <c r="CO10" s="541"/>
      <c r="CP10" s="541"/>
      <c r="CQ10" s="541"/>
      <c r="CR10" s="541"/>
      <c r="CS10" s="541"/>
      <c r="CT10" s="541"/>
      <c r="CU10" s="541"/>
    </row>
    <row r="11" spans="1:99" s="540" customFormat="1" ht="11" customHeight="1">
      <c r="A11" s="546"/>
      <c r="B11" s="547"/>
      <c r="C11" s="547"/>
      <c r="D11" s="765"/>
      <c r="E11" s="592"/>
      <c r="F11" s="589"/>
      <c r="G11" s="592"/>
      <c r="H11" s="592"/>
      <c r="I11" s="591"/>
      <c r="J11" s="593"/>
      <c r="K11" s="593"/>
      <c r="L11" s="591"/>
      <c r="M11" s="822"/>
      <c r="N11" s="822"/>
      <c r="O11" s="821"/>
      <c r="P11" s="822"/>
      <c r="Q11" s="822"/>
      <c r="R11" s="821"/>
      <c r="S11" s="822"/>
      <c r="T11" s="822"/>
      <c r="U11" s="821"/>
      <c r="V11" s="822"/>
      <c r="W11" s="822"/>
      <c r="X11" s="821"/>
      <c r="Y11" s="822"/>
      <c r="Z11" s="822"/>
      <c r="AA11" s="821"/>
      <c r="AB11" s="868"/>
      <c r="AC11" s="867"/>
      <c r="AD11" s="867"/>
      <c r="AE11" s="868"/>
      <c r="AF11" s="867"/>
      <c r="AG11" s="867"/>
      <c r="AH11" s="868"/>
      <c r="AI11" s="867"/>
      <c r="AJ11" s="867"/>
      <c r="BH11" s="541"/>
      <c r="BI11" s="541"/>
      <c r="BJ11" s="541"/>
      <c r="BK11" s="541"/>
      <c r="BL11" s="541"/>
      <c r="BM11" s="541"/>
      <c r="BN11" s="541"/>
      <c r="BO11" s="541"/>
      <c r="BP11" s="541"/>
      <c r="BQ11" s="541"/>
      <c r="BR11" s="541"/>
      <c r="BS11" s="541"/>
      <c r="BT11" s="541"/>
      <c r="BU11" s="541"/>
      <c r="BV11" s="541"/>
      <c r="BW11" s="541"/>
      <c r="BX11" s="541"/>
      <c r="BY11" s="541"/>
      <c r="BZ11" s="541"/>
      <c r="CA11" s="541"/>
      <c r="CB11" s="541"/>
      <c r="CC11" s="541"/>
      <c r="CD11" s="541"/>
      <c r="CE11" s="541"/>
      <c r="CF11" s="541"/>
      <c r="CG11" s="541"/>
      <c r="CH11" s="541"/>
      <c r="CI11" s="541"/>
      <c r="CJ11" s="541"/>
      <c r="CK11" s="541"/>
      <c r="CL11" s="541"/>
      <c r="CM11" s="541"/>
      <c r="CN11" s="541"/>
      <c r="CO11" s="541"/>
      <c r="CP11" s="541"/>
      <c r="CQ11" s="541"/>
      <c r="CR11" s="541"/>
      <c r="CS11" s="541"/>
      <c r="CT11" s="541"/>
      <c r="CU11" s="541"/>
    </row>
    <row r="12" spans="1:99" s="540" customFormat="1" ht="38" customHeight="1">
      <c r="A12" s="542" t="str">
        <f>IF('1'!$A$1=1,B12,C12)</f>
        <v xml:space="preserve"> 2.1 Дані Державної служби статистики (без урахування вартості переробки для уникнення подвійного обліку)</v>
      </c>
      <c r="B12" s="543" t="s">
        <v>302</v>
      </c>
      <c r="C12" s="543" t="s">
        <v>303</v>
      </c>
      <c r="D12" s="587">
        <f>D17+D32-D43</f>
        <v>64107</v>
      </c>
      <c r="E12" s="588">
        <f t="shared" ref="E12:T12" si="11">E17+E32-E43</f>
        <v>60751</v>
      </c>
      <c r="F12" s="589">
        <f t="shared" si="0"/>
        <v>3356</v>
      </c>
      <c r="G12" s="588">
        <f t="shared" si="11"/>
        <v>46786</v>
      </c>
      <c r="H12" s="588">
        <f t="shared" si="11"/>
        <v>42977</v>
      </c>
      <c r="I12" s="591">
        <f t="shared" si="1"/>
        <v>3809</v>
      </c>
      <c r="J12" s="588">
        <f t="shared" si="11"/>
        <v>45104</v>
      </c>
      <c r="K12" s="588">
        <f t="shared" si="11"/>
        <v>44572</v>
      </c>
      <c r="L12" s="591">
        <f t="shared" si="2"/>
        <v>532</v>
      </c>
      <c r="M12" s="823">
        <f t="shared" si="11"/>
        <v>52560</v>
      </c>
      <c r="N12" s="823">
        <f t="shared" si="11"/>
        <v>55081</v>
      </c>
      <c r="O12" s="821">
        <f t="shared" si="3"/>
        <v>-2521</v>
      </c>
      <c r="P12" s="823">
        <f t="shared" si="11"/>
        <v>57276</v>
      </c>
      <c r="Q12" s="823">
        <f t="shared" si="11"/>
        <v>63496</v>
      </c>
      <c r="R12" s="821">
        <f t="shared" si="4"/>
        <v>-6220</v>
      </c>
      <c r="S12" s="823">
        <f t="shared" si="11"/>
        <v>64043</v>
      </c>
      <c r="T12" s="823">
        <f t="shared" si="11"/>
        <v>67743</v>
      </c>
      <c r="U12" s="821">
        <f t="shared" si="5"/>
        <v>-3700</v>
      </c>
      <c r="V12" s="823">
        <f t="shared" ref="V12:W12" si="12">V17+V32-V43</f>
        <v>59358</v>
      </c>
      <c r="W12" s="823">
        <f t="shared" si="12"/>
        <v>60046</v>
      </c>
      <c r="X12" s="821">
        <f t="shared" ref="X12:X14" si="13">V12-W12</f>
        <v>-688</v>
      </c>
      <c r="Y12" s="823">
        <f t="shared" ref="Y12:Z12" si="14">Y17+Y32-Y43</f>
        <v>79310</v>
      </c>
      <c r="Z12" s="823">
        <f t="shared" si="14"/>
        <v>80613</v>
      </c>
      <c r="AA12" s="821">
        <f t="shared" ref="AA12:AA14" si="15">Y12-Z12</f>
        <v>-1303</v>
      </c>
      <c r="AB12" s="823">
        <f t="shared" ref="AB12:AC12" si="16">AB17+AB32-AB43</f>
        <v>52960</v>
      </c>
      <c r="AC12" s="823">
        <f t="shared" si="16"/>
        <v>61970</v>
      </c>
      <c r="AD12" s="821">
        <f t="shared" ref="AD12:AD14" si="17">AB12-AC12</f>
        <v>-9010</v>
      </c>
      <c r="AE12" s="823">
        <f t="shared" ref="AE12:AF12" si="18">AE17+AE32-AE43</f>
        <v>44880</v>
      </c>
      <c r="AF12" s="823">
        <f t="shared" si="18"/>
        <v>69898</v>
      </c>
      <c r="AG12" s="821">
        <f t="shared" ref="AG12:AG14" si="19">AE12-AF12</f>
        <v>-25018</v>
      </c>
      <c r="AH12" s="823">
        <f t="shared" ref="AH12:AI12" si="20">AH17+AH32-AH43</f>
        <v>50979</v>
      </c>
      <c r="AI12" s="823">
        <f t="shared" si="20"/>
        <v>78846</v>
      </c>
      <c r="AJ12" s="821">
        <f t="shared" ref="AJ12:AJ14" si="21">AH12-AI12</f>
        <v>-27867</v>
      </c>
      <c r="BH12" s="541"/>
      <c r="BI12" s="541"/>
      <c r="BJ12" s="541"/>
      <c r="BK12" s="541"/>
      <c r="BL12" s="541"/>
      <c r="BM12" s="541"/>
      <c r="BN12" s="541"/>
      <c r="BO12" s="541"/>
      <c r="BP12" s="541"/>
      <c r="BQ12" s="541"/>
      <c r="BR12" s="541"/>
      <c r="BS12" s="541"/>
      <c r="BT12" s="541"/>
      <c r="BU12" s="541"/>
      <c r="BV12" s="541"/>
      <c r="BW12" s="541"/>
      <c r="BX12" s="541"/>
      <c r="BY12" s="541"/>
      <c r="BZ12" s="541"/>
      <c r="CA12" s="541"/>
      <c r="CB12" s="541"/>
      <c r="CC12" s="541"/>
      <c r="CD12" s="541"/>
      <c r="CE12" s="541"/>
      <c r="CF12" s="541"/>
      <c r="CG12" s="541"/>
      <c r="CH12" s="541"/>
      <c r="CI12" s="541"/>
      <c r="CJ12" s="541"/>
      <c r="CK12" s="541"/>
      <c r="CL12" s="541"/>
      <c r="CM12" s="541"/>
      <c r="CN12" s="541"/>
      <c r="CO12" s="541"/>
      <c r="CP12" s="541"/>
      <c r="CQ12" s="541"/>
      <c r="CR12" s="541"/>
      <c r="CS12" s="541"/>
      <c r="CT12" s="541"/>
      <c r="CU12" s="541"/>
    </row>
    <row r="13" spans="1:99" s="540" customFormat="1" ht="26.75" customHeight="1">
      <c r="A13" s="548" t="str">
        <f>IF('1'!$A$1=1,B13,C13)</f>
        <v xml:space="preserve"> 3. Відхилення (1-2)</v>
      </c>
      <c r="B13" s="702" t="s">
        <v>301</v>
      </c>
      <c r="C13" s="702" t="s">
        <v>305</v>
      </c>
      <c r="D13" s="587">
        <f>D9-D10</f>
        <v>13</v>
      </c>
      <c r="E13" s="588">
        <f t="shared" ref="E13:T13" si="22">E9-E10</f>
        <v>9240</v>
      </c>
      <c r="F13" s="589">
        <f t="shared" si="0"/>
        <v>-9227</v>
      </c>
      <c r="G13" s="588">
        <f t="shared" si="22"/>
        <v>-2</v>
      </c>
      <c r="H13" s="588">
        <f t="shared" si="22"/>
        <v>7184</v>
      </c>
      <c r="I13" s="591">
        <f t="shared" si="1"/>
        <v>-7186</v>
      </c>
      <c r="J13" s="588">
        <f t="shared" si="22"/>
        <v>-222</v>
      </c>
      <c r="K13" s="588">
        <f t="shared" si="22"/>
        <v>7884</v>
      </c>
      <c r="L13" s="591">
        <f t="shared" si="2"/>
        <v>-8106</v>
      </c>
      <c r="M13" s="823">
        <f t="shared" si="22"/>
        <v>-35</v>
      </c>
      <c r="N13" s="823">
        <f t="shared" si="22"/>
        <v>7605</v>
      </c>
      <c r="O13" s="821">
        <f t="shared" si="3"/>
        <v>-7640</v>
      </c>
      <c r="P13" s="823">
        <f t="shared" si="22"/>
        <v>203</v>
      </c>
      <c r="Q13" s="823">
        <f t="shared" si="22"/>
        <v>7057</v>
      </c>
      <c r="R13" s="821">
        <f t="shared" si="4"/>
        <v>-6854</v>
      </c>
      <c r="S13" s="823">
        <f t="shared" si="22"/>
        <v>-2127</v>
      </c>
      <c r="T13" s="823">
        <f t="shared" si="22"/>
        <v>8322</v>
      </c>
      <c r="U13" s="821">
        <f t="shared" si="5"/>
        <v>-10449</v>
      </c>
      <c r="V13" s="823">
        <f t="shared" ref="V13:W13" si="23">V9-V10</f>
        <v>435</v>
      </c>
      <c r="W13" s="823">
        <f t="shared" si="23"/>
        <v>4496</v>
      </c>
      <c r="X13" s="821">
        <f t="shared" si="13"/>
        <v>-4061</v>
      </c>
      <c r="Y13" s="823">
        <f t="shared" ref="Y13:Z13" si="24">Y9-Y10</f>
        <v>1166</v>
      </c>
      <c r="Z13" s="823">
        <f t="shared" si="24"/>
        <v>5635</v>
      </c>
      <c r="AA13" s="821">
        <f t="shared" si="15"/>
        <v>-4469</v>
      </c>
      <c r="AB13" s="823">
        <f t="shared" ref="AB13:AC13" si="25">AB9-AB10</f>
        <v>3859</v>
      </c>
      <c r="AC13" s="823">
        <f t="shared" si="25"/>
        <v>22206</v>
      </c>
      <c r="AD13" s="823">
        <f t="shared" si="17"/>
        <v>-18347</v>
      </c>
      <c r="AE13" s="823">
        <f t="shared" ref="AE13:AF13" si="26">AE9-AE10</f>
        <v>5912</v>
      </c>
      <c r="AF13" s="823">
        <f t="shared" si="26"/>
        <v>19361.5</v>
      </c>
      <c r="AG13" s="823">
        <f t="shared" si="19"/>
        <v>-13449.5</v>
      </c>
      <c r="AH13" s="823">
        <f t="shared" ref="AH13:AI13" si="27">AH9-AH10</f>
        <v>4854</v>
      </c>
      <c r="AI13" s="823">
        <f t="shared" si="27"/>
        <v>16554</v>
      </c>
      <c r="AJ13" s="823">
        <f t="shared" si="21"/>
        <v>-11700</v>
      </c>
      <c r="BH13" s="541"/>
      <c r="BI13" s="541"/>
      <c r="BJ13" s="541"/>
      <c r="BK13" s="541"/>
      <c r="BL13" s="541"/>
      <c r="BM13" s="541"/>
      <c r="BN13" s="541"/>
      <c r="BO13" s="541"/>
      <c r="BP13" s="541"/>
      <c r="BQ13" s="541"/>
      <c r="BR13" s="541"/>
      <c r="BS13" s="541"/>
      <c r="BT13" s="541"/>
      <c r="BU13" s="541"/>
      <c r="BV13" s="541"/>
      <c r="BW13" s="541"/>
      <c r="BX13" s="541"/>
      <c r="BY13" s="541"/>
      <c r="BZ13" s="541"/>
      <c r="CA13" s="541"/>
      <c r="CB13" s="541"/>
      <c r="CC13" s="541"/>
      <c r="CD13" s="541"/>
      <c r="CE13" s="541"/>
      <c r="CF13" s="541"/>
      <c r="CG13" s="541"/>
      <c r="CH13" s="541"/>
      <c r="CI13" s="541"/>
      <c r="CJ13" s="541"/>
      <c r="CK13" s="541"/>
      <c r="CL13" s="541"/>
      <c r="CM13" s="541"/>
      <c r="CN13" s="541"/>
      <c r="CO13" s="541"/>
      <c r="CP13" s="541"/>
      <c r="CQ13" s="541"/>
      <c r="CR13" s="541"/>
      <c r="CS13" s="541"/>
      <c r="CT13" s="541"/>
      <c r="CU13" s="541"/>
    </row>
    <row r="14" spans="1:99" s="540" customFormat="1" ht="24" customHeight="1">
      <c r="A14" s="704" t="str">
        <f>IF('1'!$A$1=1,B14,C14)</f>
        <v xml:space="preserve"> 3. Відхилення (1-2.1)</v>
      </c>
      <c r="B14" s="549" t="s">
        <v>304</v>
      </c>
      <c r="C14" s="549" t="s">
        <v>306</v>
      </c>
      <c r="D14" s="594">
        <f>D9-D12</f>
        <v>1329</v>
      </c>
      <c r="E14" s="589">
        <f t="shared" ref="E14:T14" si="28">E9-E12</f>
        <v>9291</v>
      </c>
      <c r="F14" s="589">
        <f t="shared" si="0"/>
        <v>-7962</v>
      </c>
      <c r="G14" s="589">
        <f t="shared" si="28"/>
        <v>1076</v>
      </c>
      <c r="H14" s="589">
        <f t="shared" si="28"/>
        <v>7247</v>
      </c>
      <c r="I14" s="591">
        <f t="shared" si="1"/>
        <v>-6171</v>
      </c>
      <c r="J14" s="589">
        <f t="shared" si="28"/>
        <v>904</v>
      </c>
      <c r="K14" s="589">
        <f t="shared" si="28"/>
        <v>7889</v>
      </c>
      <c r="L14" s="591">
        <f t="shared" si="2"/>
        <v>-6985</v>
      </c>
      <c r="M14" s="824">
        <f t="shared" si="28"/>
        <v>1384</v>
      </c>
      <c r="N14" s="824">
        <f t="shared" si="28"/>
        <v>7607</v>
      </c>
      <c r="O14" s="821">
        <f t="shared" si="3"/>
        <v>-6223</v>
      </c>
      <c r="P14" s="824">
        <f t="shared" si="28"/>
        <v>1901</v>
      </c>
      <c r="Q14" s="824">
        <f t="shared" si="28"/>
        <v>7059</v>
      </c>
      <c r="R14" s="821">
        <f t="shared" si="4"/>
        <v>-5158</v>
      </c>
      <c r="S14" s="824">
        <f t="shared" si="28"/>
        <v>-487</v>
      </c>
      <c r="T14" s="824">
        <f t="shared" si="28"/>
        <v>8324</v>
      </c>
      <c r="U14" s="821">
        <f t="shared" si="5"/>
        <v>-8811</v>
      </c>
      <c r="V14" s="824">
        <f t="shared" ref="V14:W14" si="29">V9-V12</f>
        <v>1789</v>
      </c>
      <c r="W14" s="824">
        <f t="shared" si="29"/>
        <v>4498</v>
      </c>
      <c r="X14" s="821">
        <f t="shared" si="13"/>
        <v>-2709</v>
      </c>
      <c r="Y14" s="824">
        <f t="shared" ref="Y14:Z14" si="30">Y9-Y12</f>
        <v>2702</v>
      </c>
      <c r="Z14" s="824">
        <f t="shared" si="30"/>
        <v>5645</v>
      </c>
      <c r="AA14" s="821">
        <f t="shared" si="15"/>
        <v>-2943</v>
      </c>
      <c r="AB14" s="824">
        <f t="shared" ref="AB14:AC14" si="31">AB9-AB12</f>
        <v>4833</v>
      </c>
      <c r="AC14" s="824">
        <f t="shared" si="31"/>
        <v>22210</v>
      </c>
      <c r="AD14" s="824">
        <f t="shared" si="17"/>
        <v>-17377</v>
      </c>
      <c r="AE14" s="824">
        <f t="shared" ref="AE14:AF14" si="32">AE9-AE12</f>
        <v>6736</v>
      </c>
      <c r="AF14" s="824">
        <f t="shared" si="32"/>
        <v>19373.5</v>
      </c>
      <c r="AG14" s="824">
        <f t="shared" si="19"/>
        <v>-12637.5</v>
      </c>
      <c r="AH14" s="1280">
        <f t="shared" ref="AH14:AI14" si="33">AH9-AH12</f>
        <v>5660</v>
      </c>
      <c r="AI14" s="1280">
        <f t="shared" si="33"/>
        <v>16569</v>
      </c>
      <c r="AJ14" s="1280">
        <f t="shared" si="21"/>
        <v>-10909</v>
      </c>
      <c r="BH14" s="541"/>
      <c r="BI14" s="541"/>
      <c r="BJ14" s="541"/>
      <c r="BK14" s="541"/>
      <c r="BL14" s="541"/>
      <c r="BM14" s="541"/>
      <c r="BN14" s="541"/>
      <c r="BO14" s="541"/>
      <c r="BP14" s="541"/>
      <c r="BQ14" s="541"/>
      <c r="BR14" s="541"/>
      <c r="BS14" s="541"/>
      <c r="BT14" s="541"/>
      <c r="BU14" s="541"/>
      <c r="BV14" s="541"/>
      <c r="BW14" s="541"/>
      <c r="BX14" s="541"/>
      <c r="BY14" s="541"/>
      <c r="BZ14" s="541"/>
      <c r="CA14" s="541"/>
      <c r="CB14" s="541"/>
      <c r="CC14" s="541"/>
      <c r="CD14" s="541"/>
      <c r="CE14" s="541"/>
      <c r="CF14" s="541"/>
      <c r="CG14" s="541"/>
      <c r="CH14" s="541"/>
      <c r="CI14" s="541"/>
      <c r="CJ14" s="541"/>
      <c r="CK14" s="541"/>
      <c r="CL14" s="541"/>
      <c r="CM14" s="541"/>
      <c r="CN14" s="541"/>
      <c r="CO14" s="541"/>
      <c r="CP14" s="541"/>
      <c r="CQ14" s="541"/>
      <c r="CR14" s="541"/>
      <c r="CS14" s="541"/>
      <c r="CT14" s="541"/>
      <c r="CU14" s="541"/>
    </row>
    <row r="15" spans="1:99" s="540" customFormat="1" ht="18" customHeight="1">
      <c r="A15" s="534" t="str">
        <f>IF('1'!$A$1=1,B15,C15)</f>
        <v>І.  ТОВАРИ</v>
      </c>
      <c r="B15" s="612" t="s">
        <v>101</v>
      </c>
      <c r="C15" s="535" t="s">
        <v>241</v>
      </c>
      <c r="D15" s="764"/>
      <c r="E15" s="536"/>
      <c r="F15" s="537"/>
      <c r="G15" s="536"/>
      <c r="H15" s="536"/>
      <c r="I15" s="537"/>
      <c r="J15" s="538"/>
      <c r="K15" s="538"/>
      <c r="L15" s="539"/>
      <c r="M15" s="825"/>
      <c r="N15" s="825"/>
      <c r="O15" s="826"/>
      <c r="P15" s="825"/>
      <c r="Q15" s="825"/>
      <c r="R15" s="826"/>
      <c r="S15" s="825"/>
      <c r="T15" s="825"/>
      <c r="U15" s="826"/>
      <c r="V15" s="825"/>
      <c r="W15" s="825"/>
      <c r="X15" s="826"/>
      <c r="Y15" s="825"/>
      <c r="Z15" s="825"/>
      <c r="AA15" s="826"/>
      <c r="AB15" s="873"/>
      <c r="AC15" s="869"/>
      <c r="AD15" s="869"/>
      <c r="AE15" s="869"/>
      <c r="AF15" s="869"/>
      <c r="AG15" s="869"/>
      <c r="AH15" s="1151"/>
      <c r="BH15" s="541"/>
      <c r="BI15" s="541"/>
      <c r="BJ15" s="541"/>
      <c r="BK15" s="541"/>
      <c r="BL15" s="541"/>
      <c r="BM15" s="541"/>
      <c r="BN15" s="541"/>
      <c r="BO15" s="541"/>
      <c r="BP15" s="541"/>
      <c r="BQ15" s="541"/>
      <c r="BR15" s="541"/>
      <c r="BS15" s="541"/>
      <c r="BT15" s="541"/>
      <c r="BU15" s="541"/>
      <c r="BV15" s="541"/>
      <c r="BW15" s="541"/>
      <c r="BX15" s="541"/>
      <c r="BY15" s="541"/>
      <c r="BZ15" s="541"/>
      <c r="CA15" s="541"/>
      <c r="CB15" s="541"/>
      <c r="CC15" s="541"/>
      <c r="CD15" s="541"/>
      <c r="CE15" s="541"/>
      <c r="CF15" s="541"/>
      <c r="CG15" s="541"/>
      <c r="CH15" s="541"/>
      <c r="CI15" s="541"/>
      <c r="CJ15" s="541"/>
      <c r="CK15" s="541"/>
      <c r="CL15" s="541"/>
      <c r="CM15" s="541"/>
      <c r="CN15" s="541"/>
      <c r="CO15" s="541"/>
      <c r="CP15" s="541"/>
      <c r="CQ15" s="541"/>
      <c r="CR15" s="541"/>
      <c r="CS15" s="541"/>
      <c r="CT15" s="541"/>
      <c r="CU15" s="541"/>
    </row>
    <row r="16" spans="1:99" ht="28.25" customHeight="1">
      <c r="A16" s="542" t="str">
        <f>IF('1'!$A$1=1,B16,C16)</f>
        <v>1. Дані, включені до платіжного балансу (за методологією КПБ6)</v>
      </c>
      <c r="B16" s="550" t="s">
        <v>102</v>
      </c>
      <c r="C16" s="543" t="s">
        <v>242</v>
      </c>
      <c r="D16" s="587">
        <v>50552</v>
      </c>
      <c r="E16" s="588">
        <v>57680</v>
      </c>
      <c r="F16" s="589">
        <f>D16-E16</f>
        <v>-7128</v>
      </c>
      <c r="G16" s="590">
        <f>G17+G19</f>
        <v>35420</v>
      </c>
      <c r="H16" s="590">
        <f>H17+H19</f>
        <v>38875</v>
      </c>
      <c r="I16" s="591">
        <f>G16-H16</f>
        <v>-3455</v>
      </c>
      <c r="J16" s="590">
        <f>J17+J19</f>
        <v>33560</v>
      </c>
      <c r="K16" s="590">
        <f>K17+K19</f>
        <v>40502</v>
      </c>
      <c r="L16" s="591">
        <f>J16-K16</f>
        <v>-6942</v>
      </c>
      <c r="M16" s="820">
        <f>M17+M19</f>
        <v>39701</v>
      </c>
      <c r="N16" s="820">
        <f>N17+N19</f>
        <v>49364</v>
      </c>
      <c r="O16" s="821">
        <f>M16-N16</f>
        <v>-9663</v>
      </c>
      <c r="P16" s="820">
        <f>P17+P19</f>
        <v>43341</v>
      </c>
      <c r="Q16" s="820">
        <f>Q17+Q19</f>
        <v>56055</v>
      </c>
      <c r="R16" s="821">
        <f>P16-Q16</f>
        <v>-12714</v>
      </c>
      <c r="S16" s="820">
        <f>S17+S19</f>
        <v>46091</v>
      </c>
      <c r="T16" s="820">
        <f>T17+T19</f>
        <v>60352</v>
      </c>
      <c r="U16" s="821">
        <f>S16-T16</f>
        <v>-14261</v>
      </c>
      <c r="V16" s="820">
        <f>V17+V19</f>
        <v>45583</v>
      </c>
      <c r="W16" s="820">
        <f>W17+W19</f>
        <v>53380</v>
      </c>
      <c r="X16" s="821">
        <f>V16-W16</f>
        <v>-7797</v>
      </c>
      <c r="Y16" s="820">
        <f>Y17+Y19</f>
        <v>63621</v>
      </c>
      <c r="Z16" s="820">
        <f>Z17+Z19</f>
        <v>71838</v>
      </c>
      <c r="AA16" s="821">
        <f>Y16-Z16</f>
        <v>-8217</v>
      </c>
      <c r="AB16" s="820">
        <f>AB17+AB19</f>
        <v>41175</v>
      </c>
      <c r="AC16" s="820">
        <f>AC17+AC19</f>
        <v>56477</v>
      </c>
      <c r="AD16" s="821">
        <f>AB16-AC16</f>
        <v>-15302</v>
      </c>
      <c r="AE16" s="820">
        <f>AE17+AE19</f>
        <v>35014</v>
      </c>
      <c r="AF16" s="820">
        <f>AF17+AF19</f>
        <v>65401.5</v>
      </c>
      <c r="AG16" s="821">
        <f>AE16-AF16</f>
        <v>-30387.5</v>
      </c>
      <c r="AH16" s="820">
        <f>AH17+AH19</f>
        <v>39328</v>
      </c>
      <c r="AI16" s="820">
        <f>AI17+AI19</f>
        <v>72320</v>
      </c>
      <c r="AJ16" s="821">
        <f>AH16-AI16</f>
        <v>-32992</v>
      </c>
    </row>
    <row r="17" spans="1:99" s="551" customFormat="1" ht="24" customHeight="1">
      <c r="A17" s="542" t="str">
        <f>IF('1'!$A$1=1,B17,C17)</f>
        <v>2. Дані Державної служби статистики</v>
      </c>
      <c r="B17" s="550" t="s">
        <v>103</v>
      </c>
      <c r="C17" s="543" t="s">
        <v>243</v>
      </c>
      <c r="D17" s="587">
        <v>53902</v>
      </c>
      <c r="E17" s="588">
        <v>54429</v>
      </c>
      <c r="F17" s="589">
        <f>D17-E17</f>
        <v>-527</v>
      </c>
      <c r="G17" s="590">
        <v>38127</v>
      </c>
      <c r="H17" s="590">
        <v>37517</v>
      </c>
      <c r="I17" s="591">
        <f>G17-H17</f>
        <v>610</v>
      </c>
      <c r="J17" s="590">
        <v>36362</v>
      </c>
      <c r="K17" s="590">
        <v>39250</v>
      </c>
      <c r="L17" s="591">
        <f>J17-K17</f>
        <v>-2888</v>
      </c>
      <c r="M17" s="820">
        <v>43265</v>
      </c>
      <c r="N17" s="820">
        <v>49607</v>
      </c>
      <c r="O17" s="821">
        <f>M17-N17</f>
        <v>-6342</v>
      </c>
      <c r="P17" s="820">
        <f>42599+4737</f>
        <v>47336</v>
      </c>
      <c r="Q17" s="820">
        <f>53926+3263</f>
        <v>57189</v>
      </c>
      <c r="R17" s="821">
        <f>P17-Q17</f>
        <v>-9853</v>
      </c>
      <c r="S17" s="820">
        <f>45415+4639</f>
        <v>50054</v>
      </c>
      <c r="T17" s="820">
        <f>57647+3156</f>
        <v>60803</v>
      </c>
      <c r="U17" s="821">
        <f>S17-T17</f>
        <v>-10749</v>
      </c>
      <c r="V17" s="820">
        <f>44885+4307</f>
        <v>49192</v>
      </c>
      <c r="W17" s="820">
        <f>51437+2899</f>
        <v>54336</v>
      </c>
      <c r="X17" s="821">
        <f>V17-W17</f>
        <v>-5144</v>
      </c>
      <c r="Y17" s="820">
        <f>62853+5219</f>
        <v>68072</v>
      </c>
      <c r="Z17" s="820">
        <f>69222+3621</f>
        <v>72843</v>
      </c>
      <c r="AA17" s="821">
        <f>Y17-Z17</f>
        <v>-4771</v>
      </c>
      <c r="AB17" s="820">
        <f>40749+3387</f>
        <v>44136</v>
      </c>
      <c r="AC17" s="820">
        <f>52891+2405</f>
        <v>55296</v>
      </c>
      <c r="AD17" s="821">
        <f>AB17-AC17</f>
        <v>-11160</v>
      </c>
      <c r="AE17" s="820">
        <f>34678+1505</f>
        <v>36183</v>
      </c>
      <c r="AF17" s="820">
        <f>61648+1917</f>
        <v>63565</v>
      </c>
      <c r="AG17" s="821">
        <f>AE17-AF17</f>
        <v>-27382</v>
      </c>
      <c r="AH17" s="820">
        <f>38888+2846</f>
        <v>41734</v>
      </c>
      <c r="AI17" s="820">
        <f>68431+2341</f>
        <v>70772</v>
      </c>
      <c r="AJ17" s="821">
        <f>AH17-AI17</f>
        <v>-29038</v>
      </c>
      <c r="BH17" s="552"/>
      <c r="BI17" s="552"/>
      <c r="BJ17" s="552"/>
      <c r="BK17" s="552"/>
      <c r="BL17" s="552"/>
      <c r="BM17" s="552"/>
      <c r="BN17" s="552"/>
      <c r="BO17" s="552"/>
      <c r="BP17" s="552"/>
      <c r="BQ17" s="552"/>
      <c r="BR17" s="552"/>
      <c r="BS17" s="552"/>
      <c r="BT17" s="552"/>
      <c r="BU17" s="552"/>
      <c r="BV17" s="552"/>
      <c r="BW17" s="552"/>
      <c r="BX17" s="552"/>
      <c r="BY17" s="552"/>
      <c r="BZ17" s="552"/>
      <c r="CA17" s="552"/>
      <c r="CB17" s="552"/>
      <c r="CC17" s="552"/>
      <c r="CD17" s="552"/>
      <c r="CE17" s="552"/>
      <c r="CF17" s="552"/>
      <c r="CG17" s="552"/>
      <c r="CH17" s="552"/>
      <c r="CI17" s="552"/>
      <c r="CJ17" s="552"/>
      <c r="CK17" s="552"/>
      <c r="CL17" s="552"/>
      <c r="CM17" s="552"/>
      <c r="CN17" s="552"/>
      <c r="CO17" s="552"/>
      <c r="CP17" s="552"/>
      <c r="CQ17" s="552"/>
      <c r="CR17" s="552"/>
      <c r="CS17" s="552"/>
      <c r="CT17" s="552"/>
      <c r="CU17" s="552"/>
    </row>
    <row r="18" spans="1:99" s="551" customFormat="1" ht="17" customHeight="1">
      <c r="A18" s="542"/>
      <c r="B18" s="550"/>
      <c r="C18" s="543"/>
      <c r="D18" s="587"/>
      <c r="E18" s="588"/>
      <c r="F18" s="589"/>
      <c r="G18" s="590"/>
      <c r="H18" s="590"/>
      <c r="I18" s="591"/>
      <c r="J18" s="590"/>
      <c r="K18" s="590"/>
      <c r="L18" s="591"/>
      <c r="M18" s="820"/>
      <c r="N18" s="820"/>
      <c r="O18" s="821"/>
      <c r="P18" s="820"/>
      <c r="Q18" s="820"/>
      <c r="R18" s="821"/>
      <c r="S18" s="820"/>
      <c r="T18" s="820"/>
      <c r="U18" s="821"/>
      <c r="V18" s="820"/>
      <c r="W18" s="820"/>
      <c r="X18" s="821"/>
      <c r="Y18" s="820"/>
      <c r="Z18" s="820"/>
      <c r="AA18" s="821"/>
      <c r="AB18" s="820"/>
      <c r="AC18" s="820"/>
      <c r="AD18" s="821"/>
      <c r="AE18" s="820"/>
      <c r="AF18" s="820"/>
      <c r="AG18" s="821"/>
      <c r="AH18" s="820"/>
      <c r="AI18" s="820"/>
      <c r="AJ18" s="821"/>
      <c r="BH18" s="552"/>
      <c r="BI18" s="552"/>
      <c r="BJ18" s="552"/>
      <c r="BK18" s="552"/>
      <c r="BL18" s="552"/>
      <c r="BM18" s="552"/>
      <c r="BN18" s="552"/>
      <c r="BO18" s="552"/>
      <c r="BP18" s="552"/>
      <c r="BQ18" s="552"/>
      <c r="BR18" s="552"/>
      <c r="BS18" s="552"/>
      <c r="BT18" s="552"/>
      <c r="BU18" s="552"/>
      <c r="BV18" s="552"/>
      <c r="BW18" s="552"/>
      <c r="BX18" s="552"/>
      <c r="BY18" s="552"/>
      <c r="BZ18" s="552"/>
      <c r="CA18" s="552"/>
      <c r="CB18" s="552"/>
      <c r="CC18" s="552"/>
      <c r="CD18" s="552"/>
      <c r="CE18" s="552"/>
      <c r="CF18" s="552"/>
      <c r="CG18" s="552"/>
      <c r="CH18" s="552"/>
      <c r="CI18" s="552"/>
      <c r="CJ18" s="552"/>
      <c r="CK18" s="552"/>
      <c r="CL18" s="552"/>
      <c r="CM18" s="552"/>
      <c r="CN18" s="552"/>
      <c r="CO18" s="552"/>
      <c r="CP18" s="552"/>
      <c r="CQ18" s="552"/>
      <c r="CR18" s="552"/>
      <c r="CS18" s="552"/>
      <c r="CT18" s="552"/>
      <c r="CU18" s="552"/>
    </row>
    <row r="19" spans="1:99" s="554" customFormat="1">
      <c r="A19" s="544" t="str">
        <f>IF('1'!$A$1=1,B19,C19)</f>
        <v xml:space="preserve">      Дорахунки (поправки)</v>
      </c>
      <c r="B19" s="553" t="s">
        <v>104</v>
      </c>
      <c r="C19" s="133" t="s">
        <v>244</v>
      </c>
      <c r="D19" s="587">
        <f>D20+D22</f>
        <v>-3350</v>
      </c>
      <c r="E19" s="588">
        <f>E20+E22</f>
        <v>3251</v>
      </c>
      <c r="F19" s="589">
        <f>D19-E19</f>
        <v>-6601</v>
      </c>
      <c r="G19" s="590">
        <f>G20+G22</f>
        <v>-2707</v>
      </c>
      <c r="H19" s="590">
        <f>H20+H22</f>
        <v>1358</v>
      </c>
      <c r="I19" s="591">
        <f t="shared" ref="I19:I26" si="34">G19-H19</f>
        <v>-4065</v>
      </c>
      <c r="J19" s="590">
        <f>J20+J22</f>
        <v>-2802</v>
      </c>
      <c r="K19" s="590">
        <f>K20+K22</f>
        <v>1252</v>
      </c>
      <c r="L19" s="591">
        <f t="shared" ref="L19:L26" si="35">J19-K19</f>
        <v>-4054</v>
      </c>
      <c r="M19" s="820">
        <f>M20+M22</f>
        <v>-3564</v>
      </c>
      <c r="N19" s="820">
        <f>N20+N22</f>
        <v>-243</v>
      </c>
      <c r="O19" s="821">
        <f>M19-N19</f>
        <v>-3321</v>
      </c>
      <c r="P19" s="820">
        <f>P20+P22</f>
        <v>-3995</v>
      </c>
      <c r="Q19" s="820">
        <f>Q20+Q22</f>
        <v>-1134</v>
      </c>
      <c r="R19" s="821">
        <f>P19-Q19</f>
        <v>-2861</v>
      </c>
      <c r="S19" s="820">
        <f>S20+S22</f>
        <v>-3963</v>
      </c>
      <c r="T19" s="820">
        <f>T20+T22</f>
        <v>-451</v>
      </c>
      <c r="U19" s="821">
        <f>S19-T19</f>
        <v>-3512</v>
      </c>
      <c r="V19" s="820">
        <f>V20+V22</f>
        <v>-3609</v>
      </c>
      <c r="W19" s="820">
        <f>W20+W22</f>
        <v>-956</v>
      </c>
      <c r="X19" s="821">
        <f>V19-W19</f>
        <v>-2653</v>
      </c>
      <c r="Y19" s="820">
        <f>Y20+Y22</f>
        <v>-4451</v>
      </c>
      <c r="Z19" s="820">
        <f>Z20+Z22</f>
        <v>-1005</v>
      </c>
      <c r="AA19" s="821">
        <f>Y19-Z19</f>
        <v>-3446</v>
      </c>
      <c r="AB19" s="820">
        <f>AB20+AB22</f>
        <v>-2961</v>
      </c>
      <c r="AC19" s="820">
        <f>AC20+AC22</f>
        <v>1181</v>
      </c>
      <c r="AD19" s="821">
        <f>AB19-AC19</f>
        <v>-4142</v>
      </c>
      <c r="AE19" s="820">
        <f>AE20+AE22</f>
        <v>-1169</v>
      </c>
      <c r="AF19" s="820">
        <f>AF20+AF22</f>
        <v>1836.5</v>
      </c>
      <c r="AG19" s="821">
        <f>AE19-AF19</f>
        <v>-3005.5</v>
      </c>
      <c r="AH19" s="820">
        <f>AH20+AH22</f>
        <v>-2406</v>
      </c>
      <c r="AI19" s="820">
        <f>AI20+AI22</f>
        <v>1548</v>
      </c>
      <c r="AJ19" s="821">
        <f>AH19-AI19</f>
        <v>-3954</v>
      </c>
      <c r="BH19" s="519"/>
      <c r="BI19" s="519"/>
      <c r="BJ19" s="519"/>
      <c r="BK19" s="519"/>
      <c r="BL19" s="519"/>
      <c r="BM19" s="519"/>
      <c r="BN19" s="519"/>
      <c r="BO19" s="519"/>
      <c r="BP19" s="519"/>
      <c r="BQ19" s="519"/>
      <c r="BR19" s="519"/>
      <c r="BS19" s="519"/>
      <c r="BT19" s="519"/>
      <c r="BU19" s="519"/>
      <c r="BV19" s="519"/>
      <c r="BW19" s="519"/>
      <c r="BX19" s="519"/>
      <c r="BY19" s="519"/>
      <c r="BZ19" s="519"/>
      <c r="CA19" s="519"/>
      <c r="CB19" s="519"/>
      <c r="CC19" s="519"/>
      <c r="CD19" s="519"/>
      <c r="CE19" s="519"/>
      <c r="CF19" s="519"/>
      <c r="CG19" s="519"/>
      <c r="CH19" s="519"/>
      <c r="CI19" s="519"/>
      <c r="CJ19" s="519"/>
      <c r="CK19" s="519"/>
      <c r="CL19" s="519"/>
      <c r="CM19" s="519"/>
      <c r="CN19" s="519"/>
      <c r="CO19" s="519"/>
      <c r="CP19" s="519"/>
      <c r="CQ19" s="519"/>
      <c r="CR19" s="519"/>
      <c r="CS19" s="519"/>
      <c r="CT19" s="519"/>
      <c r="CU19" s="519"/>
    </row>
    <row r="20" spans="1:99" s="554" customFormat="1" ht="14.15" customHeight="1">
      <c r="A20" s="544" t="str">
        <f>IF('1'!$A$1=1,B20,C20)</f>
        <v xml:space="preserve">        а) Класифікаційні</v>
      </c>
      <c r="B20" s="553" t="s">
        <v>105</v>
      </c>
      <c r="C20" s="545" t="s">
        <v>245</v>
      </c>
      <c r="D20" s="587"/>
      <c r="E20" s="588">
        <f>E21</f>
        <v>-1947</v>
      </c>
      <c r="F20" s="589">
        <f>D20-E20</f>
        <v>1947</v>
      </c>
      <c r="G20" s="588"/>
      <c r="H20" s="588">
        <f t="shared" ref="H20:N20" si="36">H21</f>
        <v>-1186</v>
      </c>
      <c r="I20" s="591">
        <f t="shared" si="34"/>
        <v>1186</v>
      </c>
      <c r="J20" s="588"/>
      <c r="K20" s="588">
        <f t="shared" si="36"/>
        <v>-1110</v>
      </c>
      <c r="L20" s="591">
        <f t="shared" si="35"/>
        <v>1110</v>
      </c>
      <c r="M20" s="823"/>
      <c r="N20" s="823">
        <f t="shared" si="36"/>
        <v>-1118</v>
      </c>
      <c r="O20" s="821">
        <f t="shared" ref="O20:O21" si="37">M20-N20</f>
        <v>1118</v>
      </c>
      <c r="P20" s="823"/>
      <c r="Q20" s="823">
        <f t="shared" ref="Q20" si="38">Q21</f>
        <v>-1244</v>
      </c>
      <c r="R20" s="821">
        <f t="shared" ref="R20:R21" si="39">P20-Q20</f>
        <v>1244</v>
      </c>
      <c r="S20" s="823"/>
      <c r="T20" s="823">
        <f t="shared" ref="T20" si="40">T21</f>
        <v>-1495</v>
      </c>
      <c r="U20" s="821">
        <f t="shared" ref="U20:U28" si="41">S20-T20</f>
        <v>1495</v>
      </c>
      <c r="V20" s="823"/>
      <c r="W20" s="823">
        <f t="shared" ref="W20" si="42">W21</f>
        <v>-1437</v>
      </c>
      <c r="X20" s="821">
        <f t="shared" ref="X20:X28" si="43">V20-W20</f>
        <v>1437</v>
      </c>
      <c r="Y20" s="823"/>
      <c r="Z20" s="823">
        <f t="shared" ref="Z20" si="44">Z21</f>
        <v>-2063</v>
      </c>
      <c r="AA20" s="821">
        <f t="shared" ref="AA20:AA22" si="45">Y20-Z20</f>
        <v>2063</v>
      </c>
      <c r="AB20" s="823"/>
      <c r="AC20" s="823">
        <f t="shared" ref="AC20" si="46">AC21</f>
        <v>-2196</v>
      </c>
      <c r="AD20" s="821">
        <f t="shared" ref="AD20:AD22" si="47">AB20-AC20</f>
        <v>2196</v>
      </c>
      <c r="AE20" s="823"/>
      <c r="AF20" s="823">
        <f t="shared" ref="AF20" si="48">AF21</f>
        <v>-2401</v>
      </c>
      <c r="AG20" s="821">
        <f t="shared" ref="AG20:AG22" si="49">AE20-AF20</f>
        <v>2401</v>
      </c>
      <c r="AH20" s="823"/>
      <c r="AI20" s="823">
        <f t="shared" ref="AI20" si="50">AI21</f>
        <v>-2727</v>
      </c>
      <c r="AJ20" s="821">
        <f t="shared" ref="AJ20:AJ22" si="51">AH20-AI20</f>
        <v>2727</v>
      </c>
      <c r="BH20" s="519"/>
      <c r="BI20" s="519"/>
      <c r="BJ20" s="519"/>
      <c r="BK20" s="519"/>
      <c r="BL20" s="519"/>
      <c r="BM20" s="519"/>
      <c r="BN20" s="519"/>
      <c r="BO20" s="519"/>
      <c r="BP20" s="519"/>
      <c r="BQ20" s="519"/>
      <c r="BR20" s="519"/>
      <c r="BS20" s="519"/>
      <c r="BT20" s="519"/>
      <c r="BU20" s="519"/>
      <c r="BV20" s="519"/>
      <c r="BW20" s="519"/>
      <c r="BX20" s="519"/>
      <c r="BY20" s="519"/>
      <c r="BZ20" s="519"/>
      <c r="CA20" s="519"/>
      <c r="CB20" s="519"/>
      <c r="CC20" s="519"/>
      <c r="CD20" s="519"/>
      <c r="CE20" s="519"/>
      <c r="CF20" s="519"/>
      <c r="CG20" s="519"/>
      <c r="CH20" s="519"/>
      <c r="CI20" s="519"/>
      <c r="CJ20" s="519"/>
      <c r="CK20" s="519"/>
      <c r="CL20" s="519"/>
      <c r="CM20" s="519"/>
      <c r="CN20" s="519"/>
      <c r="CO20" s="519"/>
      <c r="CP20" s="519"/>
      <c r="CQ20" s="519"/>
      <c r="CR20" s="519"/>
      <c r="CS20" s="519"/>
      <c r="CT20" s="519"/>
      <c r="CU20" s="519"/>
    </row>
    <row r="21" spans="1:99" s="517" customFormat="1" ht="18" customHeight="1">
      <c r="A21" s="555" t="str">
        <f>IF('1'!$A$1=1,B21,C21)</f>
        <v xml:space="preserve">            Коригування до цін FOB   </v>
      </c>
      <c r="B21" s="556" t="s">
        <v>106</v>
      </c>
      <c r="C21" s="168" t="s">
        <v>246</v>
      </c>
      <c r="D21" s="595"/>
      <c r="E21" s="580">
        <v>-1947</v>
      </c>
      <c r="F21" s="580">
        <f>D21-E21</f>
        <v>1947</v>
      </c>
      <c r="G21" s="580"/>
      <c r="H21" s="580">
        <v>-1186</v>
      </c>
      <c r="I21" s="581">
        <f t="shared" si="34"/>
        <v>1186</v>
      </c>
      <c r="J21" s="580"/>
      <c r="K21" s="580">
        <v>-1110</v>
      </c>
      <c r="L21" s="581">
        <f t="shared" si="35"/>
        <v>1110</v>
      </c>
      <c r="M21" s="828"/>
      <c r="N21" s="828">
        <v>-1118</v>
      </c>
      <c r="O21" s="829">
        <f t="shared" si="37"/>
        <v>1118</v>
      </c>
      <c r="P21" s="828"/>
      <c r="Q21" s="828">
        <v>-1244</v>
      </c>
      <c r="R21" s="829">
        <f t="shared" si="39"/>
        <v>1244</v>
      </c>
      <c r="S21" s="828"/>
      <c r="T21" s="828">
        <v>-1495</v>
      </c>
      <c r="U21" s="829">
        <f t="shared" si="41"/>
        <v>1495</v>
      </c>
      <c r="V21" s="828"/>
      <c r="W21" s="828">
        <v>-1437</v>
      </c>
      <c r="X21" s="829">
        <f t="shared" si="43"/>
        <v>1437</v>
      </c>
      <c r="Y21" s="828"/>
      <c r="Z21" s="828">
        <v>-2063</v>
      </c>
      <c r="AA21" s="829">
        <f t="shared" si="45"/>
        <v>2063</v>
      </c>
      <c r="AB21" s="828"/>
      <c r="AC21" s="828">
        <v>-2196</v>
      </c>
      <c r="AD21" s="829">
        <f t="shared" si="47"/>
        <v>2196</v>
      </c>
      <c r="AE21" s="828"/>
      <c r="AF21" s="828">
        <v>-2401</v>
      </c>
      <c r="AG21" s="829">
        <f t="shared" si="49"/>
        <v>2401</v>
      </c>
      <c r="AH21" s="828"/>
      <c r="AI21" s="828">
        <v>-2727</v>
      </c>
      <c r="AJ21" s="829">
        <f t="shared" si="51"/>
        <v>2727</v>
      </c>
      <c r="BH21" s="558"/>
      <c r="BI21" s="558"/>
      <c r="BJ21" s="558"/>
      <c r="BK21" s="558"/>
      <c r="BL21" s="558"/>
      <c r="BM21" s="558"/>
      <c r="BN21" s="558"/>
      <c r="BO21" s="558"/>
      <c r="BP21" s="558"/>
      <c r="BQ21" s="558"/>
      <c r="BR21" s="558"/>
      <c r="BS21" s="558"/>
      <c r="BT21" s="558"/>
      <c r="BU21" s="558"/>
      <c r="BV21" s="558"/>
      <c r="BW21" s="558"/>
      <c r="BX21" s="558"/>
      <c r="BY21" s="558"/>
      <c r="BZ21" s="558"/>
      <c r="CA21" s="558"/>
      <c r="CB21" s="558"/>
      <c r="CC21" s="558"/>
      <c r="CD21" s="558"/>
      <c r="CE21" s="558"/>
      <c r="CF21" s="558"/>
      <c r="CG21" s="558"/>
      <c r="CH21" s="558"/>
      <c r="CI21" s="558"/>
      <c r="CJ21" s="558"/>
      <c r="CK21" s="558"/>
      <c r="CL21" s="558"/>
      <c r="CM21" s="558"/>
      <c r="CN21" s="558"/>
      <c r="CO21" s="558"/>
      <c r="CP21" s="558"/>
      <c r="CQ21" s="558"/>
      <c r="CR21" s="558"/>
      <c r="CS21" s="558"/>
      <c r="CT21" s="558"/>
      <c r="CU21" s="558"/>
    </row>
    <row r="22" spans="1:99" s="559" customFormat="1" ht="20.75" customHeight="1">
      <c r="A22" s="544" t="str">
        <f>IF('1'!$A$1=1,B22,C22)</f>
        <v xml:space="preserve">        б) Охоплення</v>
      </c>
      <c r="B22" s="553" t="s">
        <v>108</v>
      </c>
      <c r="C22" s="545" t="s">
        <v>248</v>
      </c>
      <c r="D22" s="594">
        <f>D24+D26</f>
        <v>-3350</v>
      </c>
      <c r="E22" s="589">
        <f t="shared" ref="E22:K22" si="52">E24+E26</f>
        <v>5198</v>
      </c>
      <c r="F22" s="589">
        <f>D22-E22</f>
        <v>-8548</v>
      </c>
      <c r="G22" s="589">
        <f t="shared" si="52"/>
        <v>-2707</v>
      </c>
      <c r="H22" s="589">
        <f t="shared" si="52"/>
        <v>2544</v>
      </c>
      <c r="I22" s="591">
        <f t="shared" si="34"/>
        <v>-5251</v>
      </c>
      <c r="J22" s="589">
        <f t="shared" si="52"/>
        <v>-2802</v>
      </c>
      <c r="K22" s="589">
        <f t="shared" si="52"/>
        <v>2362</v>
      </c>
      <c r="L22" s="591">
        <f t="shared" si="35"/>
        <v>-5164</v>
      </c>
      <c r="M22" s="824">
        <f>M24+M26+M27+M28</f>
        <v>-3564</v>
      </c>
      <c r="N22" s="824">
        <f>N24+N26+N27+N28</f>
        <v>875</v>
      </c>
      <c r="O22" s="821">
        <f>M22-N22</f>
        <v>-4439</v>
      </c>
      <c r="P22" s="824">
        <f>P24+P26+P27+P28</f>
        <v>-3995</v>
      </c>
      <c r="Q22" s="824">
        <f>Q24+Q26+Q27+Q28</f>
        <v>110</v>
      </c>
      <c r="R22" s="821">
        <f>P22-Q22</f>
        <v>-4105</v>
      </c>
      <c r="S22" s="824">
        <f>S24+S23+S25+S26+S27+S28</f>
        <v>-3963</v>
      </c>
      <c r="T22" s="824">
        <f>T24+T23+T25+T26+T27+T28</f>
        <v>1044</v>
      </c>
      <c r="U22" s="821">
        <f t="shared" si="41"/>
        <v>-5007</v>
      </c>
      <c r="V22" s="824">
        <f>V24+V23+V25+V26+V27+V28</f>
        <v>-3609</v>
      </c>
      <c r="W22" s="824">
        <f>W24+W23+W25+W26+W27+W28</f>
        <v>481</v>
      </c>
      <c r="X22" s="821">
        <f t="shared" si="43"/>
        <v>-4090</v>
      </c>
      <c r="Y22" s="824">
        <f>Y24+Y23+Y25+Y26+Y27+Y28</f>
        <v>-4451</v>
      </c>
      <c r="Z22" s="824">
        <f>Z24+Z23+Z25+Z26+Z27+Z28</f>
        <v>1058</v>
      </c>
      <c r="AA22" s="821">
        <f t="shared" si="45"/>
        <v>-5509</v>
      </c>
      <c r="AB22" s="824">
        <f>AB24+AB23+AB25+AB26+AB27+AB28</f>
        <v>-2961</v>
      </c>
      <c r="AC22" s="824">
        <f>AC24+AC23+AC25+AC26+AC27+AC28</f>
        <v>3377</v>
      </c>
      <c r="AD22" s="821">
        <f t="shared" si="47"/>
        <v>-6338</v>
      </c>
      <c r="AE22" s="824">
        <f>AE24+AE23+AE25+AE26+AE27+AE28</f>
        <v>-1169</v>
      </c>
      <c r="AF22" s="824">
        <f>AF24+AF23+AF25+AF26+AF27+AF28</f>
        <v>4237.5</v>
      </c>
      <c r="AG22" s="821">
        <f t="shared" si="49"/>
        <v>-5406.5</v>
      </c>
      <c r="AH22" s="824">
        <f>AH24+AH23+AH25+AH26+AH27+AH28</f>
        <v>-2406</v>
      </c>
      <c r="AI22" s="824">
        <f>AI24+AI23+AI25+AI26+AI27+AI28</f>
        <v>4275</v>
      </c>
      <c r="AJ22" s="821">
        <f t="shared" si="51"/>
        <v>-6681</v>
      </c>
      <c r="BH22" s="560"/>
      <c r="BI22" s="560"/>
      <c r="BJ22" s="560"/>
      <c r="BK22" s="560"/>
      <c r="BL22" s="560"/>
      <c r="BM22" s="560"/>
      <c r="BN22" s="560"/>
      <c r="BO22" s="560"/>
      <c r="BP22" s="560"/>
      <c r="BQ22" s="560"/>
      <c r="BR22" s="560"/>
      <c r="BS22" s="560"/>
      <c r="BT22" s="560"/>
      <c r="BU22" s="560"/>
      <c r="BV22" s="560"/>
      <c r="BW22" s="560"/>
      <c r="BX22" s="560"/>
      <c r="BY22" s="560"/>
      <c r="BZ22" s="560"/>
      <c r="CA22" s="560"/>
      <c r="CB22" s="560"/>
      <c r="CC22" s="560"/>
      <c r="CD22" s="560"/>
      <c r="CE22" s="560"/>
      <c r="CF22" s="560"/>
      <c r="CG22" s="560"/>
      <c r="CH22" s="560"/>
      <c r="CI22" s="560"/>
      <c r="CJ22" s="560"/>
      <c r="CK22" s="560"/>
      <c r="CL22" s="560"/>
      <c r="CM22" s="560"/>
      <c r="CN22" s="560"/>
      <c r="CO22" s="560"/>
      <c r="CP22" s="560"/>
      <c r="CQ22" s="560"/>
      <c r="CR22" s="560"/>
      <c r="CS22" s="560"/>
      <c r="CT22" s="560"/>
      <c r="CU22" s="560"/>
    </row>
    <row r="23" spans="1:99" s="559" customFormat="1" ht="20.75" customHeight="1">
      <c r="A23" s="620" t="str">
        <f>IF('1'!$A$1=1,B23,C23)</f>
        <v xml:space="preserve">            Коригування вартості природного газу</v>
      </c>
      <c r="B23" s="689" t="s">
        <v>296</v>
      </c>
      <c r="C23" s="766" t="s">
        <v>297</v>
      </c>
      <c r="D23" s="769"/>
      <c r="E23" s="591"/>
      <c r="F23" s="591"/>
      <c r="G23" s="591"/>
      <c r="H23" s="591"/>
      <c r="I23" s="591"/>
      <c r="J23" s="591"/>
      <c r="K23" s="591"/>
      <c r="L23" s="591"/>
      <c r="M23" s="821"/>
      <c r="N23" s="821"/>
      <c r="O23" s="821"/>
      <c r="P23" s="821"/>
      <c r="Q23" s="821"/>
      <c r="R23" s="821"/>
      <c r="S23" s="821"/>
      <c r="T23" s="829">
        <v>480</v>
      </c>
      <c r="U23" s="829">
        <f t="shared" si="41"/>
        <v>-480</v>
      </c>
      <c r="V23" s="821"/>
      <c r="W23" s="829"/>
      <c r="X23" s="829"/>
      <c r="Y23" s="821"/>
      <c r="Z23" s="829"/>
      <c r="AA23" s="829"/>
      <c r="AB23" s="821"/>
      <c r="AC23" s="829"/>
      <c r="AD23" s="829"/>
      <c r="AE23" s="821"/>
      <c r="AF23" s="829"/>
      <c r="AG23" s="829"/>
      <c r="AH23" s="821"/>
      <c r="AI23" s="829"/>
      <c r="AJ23" s="829"/>
      <c r="BH23" s="560"/>
      <c r="BI23" s="560"/>
      <c r="BJ23" s="560"/>
      <c r="BK23" s="560"/>
      <c r="BL23" s="560"/>
      <c r="BM23" s="560"/>
      <c r="BN23" s="560"/>
      <c r="BO23" s="560"/>
      <c r="BP23" s="560"/>
      <c r="BQ23" s="560"/>
      <c r="BR23" s="560"/>
      <c r="BS23" s="560"/>
      <c r="BT23" s="560"/>
      <c r="BU23" s="560"/>
      <c r="BV23" s="560"/>
      <c r="BW23" s="560"/>
      <c r="BX23" s="560"/>
      <c r="BY23" s="560"/>
      <c r="BZ23" s="560"/>
      <c r="CA23" s="560"/>
      <c r="CB23" s="560"/>
      <c r="CC23" s="560"/>
      <c r="CD23" s="560"/>
      <c r="CE23" s="560"/>
      <c r="CF23" s="560"/>
      <c r="CG23" s="560"/>
      <c r="CH23" s="560"/>
      <c r="CI23" s="560"/>
      <c r="CJ23" s="560"/>
      <c r="CK23" s="560"/>
      <c r="CL23" s="560"/>
      <c r="CM23" s="560"/>
      <c r="CN23" s="560"/>
      <c r="CO23" s="560"/>
      <c r="CP23" s="560"/>
      <c r="CQ23" s="560"/>
      <c r="CR23" s="560"/>
      <c r="CS23" s="560"/>
      <c r="CT23" s="560"/>
      <c r="CU23" s="560"/>
    </row>
    <row r="24" spans="1:99" ht="19.25" customHeight="1">
      <c r="A24" s="555" t="str">
        <f>IF('1'!$A$1=1,B24,C24)</f>
        <v xml:space="preserve">            Неформальна торгівля</v>
      </c>
      <c r="B24" s="556" t="s">
        <v>109</v>
      </c>
      <c r="C24" s="168" t="s">
        <v>249</v>
      </c>
      <c r="D24" s="595">
        <v>1062</v>
      </c>
      <c r="E24" s="580">
        <v>8369</v>
      </c>
      <c r="F24" s="580">
        <f>D24-E24</f>
        <v>-7307</v>
      </c>
      <c r="G24" s="581">
        <v>755</v>
      </c>
      <c r="H24" s="581">
        <v>4974</v>
      </c>
      <c r="I24" s="581">
        <f t="shared" si="34"/>
        <v>-4219</v>
      </c>
      <c r="J24" s="581">
        <v>701</v>
      </c>
      <c r="K24" s="581">
        <v>4898</v>
      </c>
      <c r="L24" s="581">
        <f t="shared" si="35"/>
        <v>-4197</v>
      </c>
      <c r="M24" s="829">
        <f>759+14</f>
        <v>773</v>
      </c>
      <c r="N24" s="829">
        <f>3674+2</f>
        <v>3676</v>
      </c>
      <c r="O24" s="829">
        <f>M24-N24</f>
        <v>-2903</v>
      </c>
      <c r="P24" s="829">
        <f>740+2</f>
        <v>742</v>
      </c>
      <c r="Q24" s="829">
        <v>3174</v>
      </c>
      <c r="R24" s="829">
        <f>P24-Q24</f>
        <v>-2432</v>
      </c>
      <c r="S24" s="829">
        <v>673</v>
      </c>
      <c r="T24" s="829">
        <v>3455</v>
      </c>
      <c r="U24" s="829">
        <f t="shared" si="41"/>
        <v>-2782</v>
      </c>
      <c r="V24" s="829">
        <v>245</v>
      </c>
      <c r="W24" s="829">
        <v>1484</v>
      </c>
      <c r="X24" s="829">
        <f t="shared" si="43"/>
        <v>-1239</v>
      </c>
      <c r="Y24" s="829">
        <v>219</v>
      </c>
      <c r="Z24" s="829">
        <v>2104</v>
      </c>
      <c r="AA24" s="829">
        <f t="shared" ref="AA24:AA28" si="53">Y24-Z24</f>
        <v>-1885</v>
      </c>
      <c r="AB24" s="829">
        <v>139</v>
      </c>
      <c r="AC24" s="829">
        <v>1419</v>
      </c>
      <c r="AD24" s="829">
        <f t="shared" ref="AD24:AD28" si="54">AB24-AC24</f>
        <v>-1280</v>
      </c>
      <c r="AE24" s="829"/>
      <c r="AF24" s="829">
        <v>1142</v>
      </c>
      <c r="AG24" s="829">
        <f t="shared" ref="AG24:AG28" si="55">AE24-AF24</f>
        <v>-1142</v>
      </c>
      <c r="AH24" s="829"/>
      <c r="AI24" s="829">
        <v>905</v>
      </c>
      <c r="AJ24" s="829">
        <f t="shared" ref="AJ24:AJ28" si="56">AH24-AI24</f>
        <v>-905</v>
      </c>
    </row>
    <row r="25" spans="1:99" ht="19.25" customHeight="1">
      <c r="A25" s="620" t="str">
        <f>IF('1'!$A$1=1,B25,C25)</f>
        <v xml:space="preserve">            Немонетарне золото</v>
      </c>
      <c r="B25" s="689" t="s">
        <v>289</v>
      </c>
      <c r="C25" s="766" t="s">
        <v>298</v>
      </c>
      <c r="D25" s="770" t="s">
        <v>81</v>
      </c>
      <c r="E25" s="686" t="s">
        <v>81</v>
      </c>
      <c r="F25" s="581"/>
      <c r="G25" s="686" t="s">
        <v>81</v>
      </c>
      <c r="H25" s="686" t="s">
        <v>81</v>
      </c>
      <c r="I25" s="581"/>
      <c r="J25" s="686" t="s">
        <v>81</v>
      </c>
      <c r="K25" s="686" t="s">
        <v>81</v>
      </c>
      <c r="L25" s="581"/>
      <c r="M25" s="831" t="s">
        <v>81</v>
      </c>
      <c r="N25" s="831" t="s">
        <v>81</v>
      </c>
      <c r="O25" s="829"/>
      <c r="P25" s="831" t="s">
        <v>81</v>
      </c>
      <c r="Q25" s="831" t="s">
        <v>81</v>
      </c>
      <c r="R25" s="829"/>
      <c r="S25" s="829">
        <v>3</v>
      </c>
      <c r="T25" s="829">
        <v>19</v>
      </c>
      <c r="U25" s="829">
        <f t="shared" si="41"/>
        <v>-16</v>
      </c>
      <c r="V25" s="829">
        <v>13</v>
      </c>
      <c r="W25" s="829">
        <v>91</v>
      </c>
      <c r="X25" s="829">
        <f t="shared" si="43"/>
        <v>-78</v>
      </c>
      <c r="Y25" s="829">
        <v>41</v>
      </c>
      <c r="Z25" s="829">
        <v>155</v>
      </c>
      <c r="AA25" s="829">
        <f t="shared" si="53"/>
        <v>-114</v>
      </c>
      <c r="AB25" s="829">
        <v>11</v>
      </c>
      <c r="AC25" s="829">
        <v>32</v>
      </c>
      <c r="AD25" s="829">
        <f t="shared" si="54"/>
        <v>-21</v>
      </c>
      <c r="AE25" s="829"/>
      <c r="AF25" s="829">
        <v>74</v>
      </c>
      <c r="AG25" s="829">
        <f t="shared" si="55"/>
        <v>-74</v>
      </c>
      <c r="AH25" s="829"/>
      <c r="AI25" s="829">
        <v>13</v>
      </c>
      <c r="AJ25" s="829">
        <f t="shared" si="56"/>
        <v>-13</v>
      </c>
    </row>
    <row r="26" spans="1:99" s="517" customFormat="1" ht="20.75" customHeight="1">
      <c r="A26" s="555" t="str">
        <f>IF('1'!$A$1=1,B26,C26)</f>
        <v xml:space="preserve">            Товари для перероблення</v>
      </c>
      <c r="B26" s="556" t="s">
        <v>107</v>
      </c>
      <c r="C26" s="168" t="s">
        <v>247</v>
      </c>
      <c r="D26" s="595">
        <v>-4412</v>
      </c>
      <c r="E26" s="580">
        <v>-3171</v>
      </c>
      <c r="F26" s="580">
        <f>D26-E26</f>
        <v>-1241</v>
      </c>
      <c r="G26" s="581">
        <v>-3462</v>
      </c>
      <c r="H26" s="581">
        <v>-2430</v>
      </c>
      <c r="I26" s="581">
        <f t="shared" si="34"/>
        <v>-1032</v>
      </c>
      <c r="J26" s="581">
        <v>-3503</v>
      </c>
      <c r="K26" s="581">
        <v>-2536</v>
      </c>
      <c r="L26" s="581">
        <f t="shared" si="35"/>
        <v>-967</v>
      </c>
      <c r="M26" s="829">
        <v>-4337</v>
      </c>
      <c r="N26" s="829">
        <v>-3000</v>
      </c>
      <c r="O26" s="829">
        <f>M26-N26</f>
        <v>-1337</v>
      </c>
      <c r="P26" s="829">
        <v>-4737</v>
      </c>
      <c r="Q26" s="829">
        <v>-3263</v>
      </c>
      <c r="R26" s="829">
        <f>P26-Q26</f>
        <v>-1474</v>
      </c>
      <c r="S26" s="829">
        <v>-4639</v>
      </c>
      <c r="T26" s="829">
        <v>-3156</v>
      </c>
      <c r="U26" s="829">
        <f t="shared" si="41"/>
        <v>-1483</v>
      </c>
      <c r="V26" s="829">
        <v>-4307</v>
      </c>
      <c r="W26" s="829">
        <v>-2899</v>
      </c>
      <c r="X26" s="829">
        <f t="shared" si="43"/>
        <v>-1408</v>
      </c>
      <c r="Y26" s="829">
        <v>-5219</v>
      </c>
      <c r="Z26" s="829">
        <v>-3621</v>
      </c>
      <c r="AA26" s="829">
        <f t="shared" si="53"/>
        <v>-1598</v>
      </c>
      <c r="AB26" s="829">
        <v>-3387</v>
      </c>
      <c r="AC26" s="829">
        <v>-2405</v>
      </c>
      <c r="AD26" s="829">
        <f t="shared" si="54"/>
        <v>-982</v>
      </c>
      <c r="AE26" s="829">
        <v>-1505</v>
      </c>
      <c r="AF26" s="829">
        <v>-1917</v>
      </c>
      <c r="AG26" s="829">
        <f t="shared" si="55"/>
        <v>412</v>
      </c>
      <c r="AH26" s="829">
        <v>-2846</v>
      </c>
      <c r="AI26" s="829">
        <v>-2341</v>
      </c>
      <c r="AJ26" s="829">
        <f t="shared" si="56"/>
        <v>-505</v>
      </c>
      <c r="BH26" s="558"/>
      <c r="BI26" s="558"/>
      <c r="BJ26" s="558"/>
      <c r="BK26" s="558"/>
      <c r="BL26" s="558"/>
      <c r="BM26" s="558"/>
      <c r="BN26" s="558"/>
      <c r="BO26" s="558"/>
      <c r="BP26" s="558"/>
      <c r="BQ26" s="558"/>
      <c r="BR26" s="558"/>
      <c r="BS26" s="558"/>
      <c r="BT26" s="558"/>
      <c r="BU26" s="558"/>
      <c r="BV26" s="558"/>
      <c r="BW26" s="558"/>
      <c r="BX26" s="558"/>
      <c r="BY26" s="558"/>
      <c r="BZ26" s="558"/>
      <c r="CA26" s="558"/>
      <c r="CB26" s="558"/>
      <c r="CC26" s="558"/>
      <c r="CD26" s="558"/>
      <c r="CE26" s="558"/>
      <c r="CF26" s="558"/>
      <c r="CG26" s="558"/>
      <c r="CH26" s="558"/>
      <c r="CI26" s="558"/>
      <c r="CJ26" s="558"/>
      <c r="CK26" s="558"/>
      <c r="CL26" s="558"/>
      <c r="CM26" s="558"/>
      <c r="CN26" s="558"/>
      <c r="CO26" s="558"/>
      <c r="CP26" s="558"/>
      <c r="CQ26" s="558"/>
      <c r="CR26" s="558"/>
      <c r="CS26" s="558"/>
      <c r="CT26" s="558"/>
      <c r="CU26" s="558"/>
    </row>
    <row r="27" spans="1:99" s="557" customFormat="1" ht="20.75" customHeight="1">
      <c r="A27" s="620" t="str">
        <f>IF('1'!$A$1=1,B27,C27)</f>
        <v xml:space="preserve">            Гуманітарна допомога</v>
      </c>
      <c r="B27" s="648" t="s">
        <v>279</v>
      </c>
      <c r="C27" s="767" t="s">
        <v>280</v>
      </c>
      <c r="D27" s="770" t="s">
        <v>81</v>
      </c>
      <c r="E27" s="686" t="s">
        <v>81</v>
      </c>
      <c r="F27" s="581"/>
      <c r="G27" s="686" t="s">
        <v>81</v>
      </c>
      <c r="H27" s="686" t="s">
        <v>81</v>
      </c>
      <c r="I27" s="581"/>
      <c r="J27" s="686" t="s">
        <v>81</v>
      </c>
      <c r="K27" s="686" t="s">
        <v>81</v>
      </c>
      <c r="L27" s="581"/>
      <c r="M27" s="829"/>
      <c r="N27" s="829">
        <v>148</v>
      </c>
      <c r="O27" s="829">
        <f>M27-N27</f>
        <v>-148</v>
      </c>
      <c r="P27" s="829"/>
      <c r="Q27" s="829">
        <v>137</v>
      </c>
      <c r="R27" s="829">
        <f>P27-Q27</f>
        <v>-137</v>
      </c>
      <c r="S27" s="829"/>
      <c r="T27" s="829">
        <v>151</v>
      </c>
      <c r="U27" s="829">
        <f t="shared" si="41"/>
        <v>-151</v>
      </c>
      <c r="V27" s="829"/>
      <c r="W27" s="829">
        <v>202</v>
      </c>
      <c r="X27" s="829">
        <f t="shared" si="43"/>
        <v>-202</v>
      </c>
      <c r="Y27" s="829"/>
      <c r="Z27" s="829">
        <v>155</v>
      </c>
      <c r="AA27" s="829">
        <f t="shared" si="53"/>
        <v>-155</v>
      </c>
      <c r="AB27" s="829"/>
      <c r="AC27" s="829">
        <v>3294</v>
      </c>
      <c r="AD27" s="829">
        <f t="shared" si="54"/>
        <v>-3294</v>
      </c>
      <c r="AE27" s="829"/>
      <c r="AF27" s="829">
        <v>3239.5</v>
      </c>
      <c r="AG27" s="829">
        <f t="shared" si="55"/>
        <v>-3239.5</v>
      </c>
      <c r="AH27" s="829"/>
      <c r="AI27" s="829">
        <v>2636</v>
      </c>
      <c r="AJ27" s="829">
        <f t="shared" si="56"/>
        <v>-2636</v>
      </c>
      <c r="BH27" s="621"/>
      <c r="BI27" s="621"/>
      <c r="BJ27" s="621"/>
      <c r="BK27" s="621"/>
      <c r="BL27" s="621"/>
      <c r="BM27" s="621"/>
      <c r="BN27" s="621"/>
      <c r="BO27" s="621"/>
      <c r="BP27" s="621"/>
      <c r="BQ27" s="621"/>
      <c r="BR27" s="621"/>
      <c r="BS27" s="621"/>
      <c r="BT27" s="621"/>
      <c r="BU27" s="621"/>
      <c r="BV27" s="621"/>
      <c r="BW27" s="621"/>
      <c r="BX27" s="621"/>
      <c r="BY27" s="621"/>
      <c r="BZ27" s="621"/>
      <c r="CA27" s="621"/>
      <c r="CB27" s="621"/>
      <c r="CC27" s="621"/>
      <c r="CD27" s="621"/>
      <c r="CE27" s="621"/>
      <c r="CF27" s="621"/>
      <c r="CG27" s="621"/>
      <c r="CH27" s="621"/>
      <c r="CI27" s="621"/>
      <c r="CJ27" s="621"/>
      <c r="CK27" s="621"/>
      <c r="CL27" s="621"/>
      <c r="CM27" s="621"/>
      <c r="CN27" s="621"/>
      <c r="CO27" s="621"/>
      <c r="CP27" s="621"/>
      <c r="CQ27" s="621"/>
      <c r="CR27" s="621"/>
      <c r="CS27" s="621"/>
      <c r="CT27" s="621"/>
      <c r="CU27" s="621"/>
    </row>
    <row r="28" spans="1:99" s="557" customFormat="1" ht="20.75" customHeight="1">
      <c r="A28" s="622" t="str">
        <f>IF('1'!$A$1=1,B28,C28)</f>
        <v xml:space="preserve">            Поштові відправлення</v>
      </c>
      <c r="B28" s="684" t="s">
        <v>285</v>
      </c>
      <c r="C28" s="768" t="s">
        <v>286</v>
      </c>
      <c r="D28" s="770" t="s">
        <v>81</v>
      </c>
      <c r="E28" s="686" t="s">
        <v>81</v>
      </c>
      <c r="F28" s="581"/>
      <c r="G28" s="686" t="s">
        <v>81</v>
      </c>
      <c r="H28" s="686" t="s">
        <v>81</v>
      </c>
      <c r="I28" s="581"/>
      <c r="J28" s="686" t="s">
        <v>81</v>
      </c>
      <c r="K28" s="686" t="s">
        <v>81</v>
      </c>
      <c r="L28" s="581"/>
      <c r="M28" s="829"/>
      <c r="N28" s="829">
        <v>51</v>
      </c>
      <c r="O28" s="829">
        <f>M28-N28</f>
        <v>-51</v>
      </c>
      <c r="P28" s="829"/>
      <c r="Q28" s="829">
        <v>62</v>
      </c>
      <c r="R28" s="829">
        <f>P28-Q28</f>
        <v>-62</v>
      </c>
      <c r="S28" s="829"/>
      <c r="T28" s="829">
        <v>95</v>
      </c>
      <c r="U28" s="829">
        <f t="shared" si="41"/>
        <v>-95</v>
      </c>
      <c r="V28" s="829">
        <v>440</v>
      </c>
      <c r="W28" s="829">
        <v>1603</v>
      </c>
      <c r="X28" s="829">
        <f t="shared" si="43"/>
        <v>-1163</v>
      </c>
      <c r="Y28" s="829">
        <v>508</v>
      </c>
      <c r="Z28" s="829">
        <v>2265</v>
      </c>
      <c r="AA28" s="829">
        <f t="shared" si="53"/>
        <v>-1757</v>
      </c>
      <c r="AB28" s="829">
        <v>276</v>
      </c>
      <c r="AC28" s="829">
        <v>1037</v>
      </c>
      <c r="AD28" s="829">
        <f t="shared" si="54"/>
        <v>-761</v>
      </c>
      <c r="AE28" s="829">
        <v>336</v>
      </c>
      <c r="AF28" s="829">
        <v>1699</v>
      </c>
      <c r="AG28" s="829">
        <f t="shared" si="55"/>
        <v>-1363</v>
      </c>
      <c r="AH28" s="840">
        <v>440</v>
      </c>
      <c r="AI28" s="840">
        <v>3062</v>
      </c>
      <c r="AJ28" s="840">
        <f t="shared" si="56"/>
        <v>-2622</v>
      </c>
      <c r="BH28" s="621"/>
      <c r="BI28" s="621"/>
      <c r="BJ28" s="621"/>
      <c r="BK28" s="621"/>
      <c r="BL28" s="621"/>
      <c r="BM28" s="621"/>
      <c r="BN28" s="621"/>
      <c r="BO28" s="621"/>
      <c r="BP28" s="621"/>
      <c r="BQ28" s="621"/>
      <c r="BR28" s="621"/>
      <c r="BS28" s="621"/>
      <c r="BT28" s="621"/>
      <c r="BU28" s="621"/>
      <c r="BV28" s="621"/>
      <c r="BW28" s="621"/>
      <c r="BX28" s="621"/>
      <c r="BY28" s="621"/>
      <c r="BZ28" s="621"/>
      <c r="CA28" s="621"/>
      <c r="CB28" s="621"/>
      <c r="CC28" s="621"/>
      <c r="CD28" s="621"/>
      <c r="CE28" s="621"/>
      <c r="CF28" s="621"/>
      <c r="CG28" s="621"/>
      <c r="CH28" s="621"/>
      <c r="CI28" s="621"/>
      <c r="CJ28" s="621"/>
      <c r="CK28" s="621"/>
      <c r="CL28" s="621"/>
      <c r="CM28" s="621"/>
      <c r="CN28" s="621"/>
      <c r="CO28" s="621"/>
      <c r="CP28" s="621"/>
      <c r="CQ28" s="621"/>
      <c r="CR28" s="621"/>
      <c r="CS28" s="621"/>
      <c r="CT28" s="621"/>
      <c r="CU28" s="621"/>
    </row>
    <row r="29" spans="1:99" s="517" customFormat="1" ht="6.9" customHeight="1">
      <c r="A29" s="555"/>
      <c r="B29" s="556"/>
      <c r="C29" s="562"/>
      <c r="D29" s="596"/>
      <c r="E29" s="597"/>
      <c r="F29" s="597"/>
      <c r="G29" s="597"/>
      <c r="H29" s="597"/>
      <c r="I29" s="597"/>
      <c r="J29" s="598"/>
      <c r="K29" s="598"/>
      <c r="L29" s="598"/>
      <c r="M29" s="833"/>
      <c r="N29" s="833"/>
      <c r="O29" s="833"/>
      <c r="P29" s="833"/>
      <c r="Q29" s="833"/>
      <c r="R29" s="833"/>
      <c r="S29" s="833"/>
      <c r="T29" s="833"/>
      <c r="U29" s="833"/>
      <c r="V29" s="833"/>
      <c r="W29" s="833"/>
      <c r="X29" s="833"/>
      <c r="Y29" s="833"/>
      <c r="Z29" s="833"/>
      <c r="AA29" s="833"/>
      <c r="AB29" s="875"/>
      <c r="AC29" s="876"/>
      <c r="AD29" s="876"/>
      <c r="AE29" s="876"/>
      <c r="AF29" s="876"/>
      <c r="AG29" s="876"/>
      <c r="AH29" s="568"/>
      <c r="BH29" s="558"/>
      <c r="BI29" s="558"/>
      <c r="BJ29" s="558"/>
      <c r="BK29" s="558"/>
      <c r="BL29" s="558"/>
      <c r="BM29" s="558"/>
      <c r="BN29" s="558"/>
      <c r="BO29" s="558"/>
      <c r="BP29" s="558"/>
      <c r="BQ29" s="558"/>
      <c r="BR29" s="558"/>
      <c r="BS29" s="558"/>
      <c r="BT29" s="558"/>
      <c r="BU29" s="558"/>
      <c r="BV29" s="558"/>
      <c r="BW29" s="558"/>
      <c r="BX29" s="558"/>
      <c r="BY29" s="558"/>
      <c r="BZ29" s="558"/>
      <c r="CA29" s="558"/>
      <c r="CB29" s="558"/>
      <c r="CC29" s="558"/>
      <c r="CD29" s="558"/>
      <c r="CE29" s="558"/>
      <c r="CF29" s="558"/>
      <c r="CG29" s="558"/>
      <c r="CH29" s="558"/>
      <c r="CI29" s="558"/>
      <c r="CJ29" s="558"/>
      <c r="CK29" s="558"/>
      <c r="CL29" s="558"/>
      <c r="CM29" s="558"/>
      <c r="CN29" s="558"/>
      <c r="CO29" s="558"/>
      <c r="CP29" s="558"/>
      <c r="CQ29" s="558"/>
      <c r="CR29" s="558"/>
      <c r="CS29" s="558"/>
      <c r="CT29" s="558"/>
      <c r="CU29" s="558"/>
    </row>
    <row r="30" spans="1:99" s="540" customFormat="1" ht="11.15" customHeight="1">
      <c r="A30" s="563" t="str">
        <f>IF('1'!$A$1=1,B30,C30)</f>
        <v>ІІ. ПОСЛУГИ</v>
      </c>
      <c r="B30" s="612" t="s">
        <v>110</v>
      </c>
      <c r="C30" s="564" t="s">
        <v>250</v>
      </c>
      <c r="D30" s="599"/>
      <c r="E30" s="600"/>
      <c r="F30" s="601"/>
      <c r="G30" s="600"/>
      <c r="H30" s="600"/>
      <c r="I30" s="601"/>
      <c r="J30" s="602"/>
      <c r="K30" s="602"/>
      <c r="L30" s="603"/>
      <c r="M30" s="834"/>
      <c r="N30" s="834"/>
      <c r="O30" s="835"/>
      <c r="P30" s="834"/>
      <c r="Q30" s="834"/>
      <c r="R30" s="835"/>
      <c r="S30" s="834"/>
      <c r="T30" s="834"/>
      <c r="U30" s="835"/>
      <c r="V30" s="834"/>
      <c r="W30" s="836"/>
      <c r="X30" s="835"/>
      <c r="Y30" s="834"/>
      <c r="Z30" s="836"/>
      <c r="AA30" s="835"/>
      <c r="AB30" s="868"/>
      <c r="AC30" s="867"/>
      <c r="AD30" s="867"/>
      <c r="AE30" s="867"/>
      <c r="AF30" s="867"/>
      <c r="AG30" s="867"/>
      <c r="AH30" s="1151"/>
      <c r="BH30" s="541"/>
      <c r="BI30" s="541"/>
      <c r="BJ30" s="541"/>
      <c r="BK30" s="541"/>
      <c r="BL30" s="541"/>
      <c r="BM30" s="541"/>
      <c r="BN30" s="541"/>
      <c r="BO30" s="541"/>
      <c r="BP30" s="541"/>
      <c r="BQ30" s="541"/>
      <c r="BR30" s="541"/>
      <c r="BS30" s="541"/>
      <c r="BT30" s="541"/>
      <c r="BU30" s="541"/>
      <c r="BV30" s="541"/>
      <c r="BW30" s="541"/>
      <c r="BX30" s="541"/>
      <c r="BY30" s="541"/>
      <c r="BZ30" s="541"/>
      <c r="CA30" s="541"/>
      <c r="CB30" s="541"/>
      <c r="CC30" s="541"/>
      <c r="CD30" s="541"/>
      <c r="CE30" s="541"/>
      <c r="CF30" s="541"/>
      <c r="CG30" s="541"/>
      <c r="CH30" s="541"/>
      <c r="CI30" s="541"/>
      <c r="CJ30" s="541"/>
      <c r="CK30" s="541"/>
      <c r="CL30" s="541"/>
      <c r="CM30" s="541"/>
      <c r="CN30" s="541"/>
      <c r="CO30" s="541"/>
      <c r="CP30" s="541"/>
      <c r="CQ30" s="541"/>
      <c r="CR30" s="541"/>
      <c r="CS30" s="541"/>
      <c r="CT30" s="541"/>
      <c r="CU30" s="541"/>
    </row>
    <row r="31" spans="1:99" ht="33" customHeight="1">
      <c r="A31" s="542" t="str">
        <f>IF('1'!$A$1=1,B31,C31)</f>
        <v>1. Дані, включені до платіжного балансу (за методологією КПБ6)**</v>
      </c>
      <c r="B31" s="550" t="s">
        <v>307</v>
      </c>
      <c r="C31" s="543" t="s">
        <v>308</v>
      </c>
      <c r="D31" s="587">
        <v>14884</v>
      </c>
      <c r="E31" s="588">
        <v>12362</v>
      </c>
      <c r="F31" s="589">
        <f t="shared" ref="F31:F38" si="57">D31-E31</f>
        <v>2522</v>
      </c>
      <c r="G31" s="590">
        <f>G32+G33</f>
        <v>12442</v>
      </c>
      <c r="H31" s="590">
        <f>H32+H33</f>
        <v>11349</v>
      </c>
      <c r="I31" s="591">
        <f t="shared" ref="I31:I38" si="58">G31-H31</f>
        <v>1093</v>
      </c>
      <c r="J31" s="590">
        <f>J32+J33</f>
        <v>12448</v>
      </c>
      <c r="K31" s="590">
        <f>K32+K33</f>
        <v>11959</v>
      </c>
      <c r="L31" s="591">
        <f t="shared" ref="L31:L38" si="59">J31-K31</f>
        <v>489</v>
      </c>
      <c r="M31" s="820">
        <f>M32+M33</f>
        <v>14243</v>
      </c>
      <c r="N31" s="820">
        <f>N32+N33</f>
        <v>13324</v>
      </c>
      <c r="O31" s="821">
        <f t="shared" ref="O31:O38" si="60">M31-N31</f>
        <v>919</v>
      </c>
      <c r="P31" s="820">
        <f>P32+P33</f>
        <v>15836</v>
      </c>
      <c r="Q31" s="820">
        <f>Q32+Q33</f>
        <v>14500</v>
      </c>
      <c r="R31" s="821">
        <f t="shared" ref="R31:R38" si="61">P31-Q31</f>
        <v>1336</v>
      </c>
      <c r="S31" s="820">
        <f>S32+S33</f>
        <v>17465</v>
      </c>
      <c r="T31" s="820">
        <f>T32+T33</f>
        <v>15715</v>
      </c>
      <c r="U31" s="821">
        <f t="shared" ref="U31:U38" si="62">S31-T31</f>
        <v>1750</v>
      </c>
      <c r="V31" s="820">
        <f>V32+V33</f>
        <v>15564</v>
      </c>
      <c r="W31" s="820">
        <f>W32+W33</f>
        <v>11164</v>
      </c>
      <c r="X31" s="821">
        <f t="shared" ref="X31:X38" si="63">V31-W31</f>
        <v>4400</v>
      </c>
      <c r="Y31" s="820">
        <f>Y32+Y33</f>
        <v>18391</v>
      </c>
      <c r="Z31" s="820">
        <f>Z32+Z33</f>
        <v>14420</v>
      </c>
      <c r="AA31" s="821">
        <f t="shared" ref="AA31:AA38" si="64">Y31-Z31</f>
        <v>3971</v>
      </c>
      <c r="AB31" s="820">
        <f>AB32+AB33</f>
        <v>16618</v>
      </c>
      <c r="AC31" s="820">
        <f>AC32+AC33</f>
        <v>27703</v>
      </c>
      <c r="AD31" s="821">
        <f t="shared" ref="AD31:AD38" si="65">AB31-AC31</f>
        <v>-11085</v>
      </c>
      <c r="AE31" s="820">
        <f>AE32+AE33</f>
        <v>16602</v>
      </c>
      <c r="AF31" s="820">
        <f>AF32+AF33</f>
        <v>23870</v>
      </c>
      <c r="AG31" s="821">
        <f t="shared" ref="AG31:AG38" si="66">AE31-AF31</f>
        <v>-7268</v>
      </c>
      <c r="AH31" s="820">
        <f>AH32+AH33</f>
        <v>17311</v>
      </c>
      <c r="AI31" s="820">
        <f>AI32+AI33</f>
        <v>23095</v>
      </c>
      <c r="AJ31" s="821">
        <f t="shared" ref="AJ31:AJ38" si="67">AH31-AI31</f>
        <v>-5784</v>
      </c>
    </row>
    <row r="32" spans="1:99" s="540" customFormat="1" ht="24.65" customHeight="1">
      <c r="A32" s="542" t="str">
        <f>IF('1'!$A$1=1,B32,C32)</f>
        <v xml:space="preserve">2. Дані Державної служби статистики </v>
      </c>
      <c r="B32" s="550" t="s">
        <v>281</v>
      </c>
      <c r="C32" s="543" t="s">
        <v>282</v>
      </c>
      <c r="D32" s="587">
        <v>11521</v>
      </c>
      <c r="E32" s="588">
        <v>6373</v>
      </c>
      <c r="F32" s="589">
        <f t="shared" si="57"/>
        <v>5148</v>
      </c>
      <c r="G32" s="590">
        <f>G41</f>
        <v>9737</v>
      </c>
      <c r="H32" s="590">
        <f>H41</f>
        <v>5523</v>
      </c>
      <c r="I32" s="591">
        <f t="shared" si="58"/>
        <v>4214</v>
      </c>
      <c r="J32" s="590">
        <f>J41</f>
        <v>9868</v>
      </c>
      <c r="K32" s="590">
        <f>K41</f>
        <v>5327</v>
      </c>
      <c r="L32" s="591">
        <f t="shared" si="59"/>
        <v>4541</v>
      </c>
      <c r="M32" s="820">
        <f>M41</f>
        <v>10714</v>
      </c>
      <c r="N32" s="820">
        <f>N41</f>
        <v>5476</v>
      </c>
      <c r="O32" s="821">
        <f t="shared" si="60"/>
        <v>5238</v>
      </c>
      <c r="P32" s="820">
        <f>P41</f>
        <v>11638</v>
      </c>
      <c r="Q32" s="820">
        <f>Q41</f>
        <v>6309</v>
      </c>
      <c r="R32" s="821">
        <f t="shared" si="61"/>
        <v>5329</v>
      </c>
      <c r="S32" s="820">
        <f>S41</f>
        <v>15629</v>
      </c>
      <c r="T32" s="820">
        <f>T41</f>
        <v>6942</v>
      </c>
      <c r="U32" s="821">
        <f t="shared" si="62"/>
        <v>8687</v>
      </c>
      <c r="V32" s="820">
        <f>V41</f>
        <v>11520</v>
      </c>
      <c r="W32" s="820">
        <f>W41</f>
        <v>5712</v>
      </c>
      <c r="X32" s="821">
        <f t="shared" si="63"/>
        <v>5808</v>
      </c>
      <c r="Y32" s="820">
        <f>Y41</f>
        <v>12774</v>
      </c>
      <c r="Z32" s="820">
        <f>Z41</f>
        <v>7780</v>
      </c>
      <c r="AA32" s="821">
        <f t="shared" si="64"/>
        <v>4994</v>
      </c>
      <c r="AB32" s="895">
        <f>AB41</f>
        <v>9798</v>
      </c>
      <c r="AC32" s="895">
        <f>AC41</f>
        <v>6678</v>
      </c>
      <c r="AD32" s="894">
        <f t="shared" si="65"/>
        <v>3120</v>
      </c>
      <c r="AE32" s="895">
        <f>AE41</f>
        <v>9521</v>
      </c>
      <c r="AF32" s="895">
        <f>AF41</f>
        <v>6345</v>
      </c>
      <c r="AG32" s="894">
        <f t="shared" si="66"/>
        <v>3176</v>
      </c>
      <c r="AH32" s="895">
        <f>AH41</f>
        <v>10051</v>
      </c>
      <c r="AI32" s="895">
        <f>AI41</f>
        <v>8089</v>
      </c>
      <c r="AJ32" s="894">
        <f t="shared" si="67"/>
        <v>1962</v>
      </c>
      <c r="BH32" s="541"/>
      <c r="BI32" s="541"/>
      <c r="BJ32" s="541"/>
      <c r="BK32" s="541"/>
      <c r="BL32" s="541"/>
      <c r="BM32" s="541"/>
      <c r="BN32" s="541"/>
      <c r="BO32" s="541"/>
      <c r="BP32" s="541"/>
      <c r="BQ32" s="541"/>
      <c r="BR32" s="541"/>
      <c r="BS32" s="541"/>
      <c r="BT32" s="541"/>
      <c r="BU32" s="541"/>
      <c r="BV32" s="541"/>
      <c r="BW32" s="541"/>
      <c r="BX32" s="541"/>
      <c r="BY32" s="541"/>
      <c r="BZ32" s="541"/>
      <c r="CA32" s="541"/>
      <c r="CB32" s="541"/>
      <c r="CC32" s="541"/>
      <c r="CD32" s="541"/>
      <c r="CE32" s="541"/>
      <c r="CF32" s="541"/>
      <c r="CG32" s="541"/>
      <c r="CH32" s="541"/>
      <c r="CI32" s="541"/>
      <c r="CJ32" s="541"/>
      <c r="CK32" s="541"/>
      <c r="CL32" s="541"/>
      <c r="CM32" s="541"/>
      <c r="CN32" s="541"/>
      <c r="CO32" s="541"/>
      <c r="CP32" s="541"/>
      <c r="CQ32" s="541"/>
      <c r="CR32" s="541"/>
      <c r="CS32" s="541"/>
      <c r="CT32" s="541"/>
      <c r="CU32" s="541"/>
    </row>
    <row r="33" spans="1:99" s="540" customFormat="1" ht="27" customHeight="1">
      <c r="A33" s="544" t="str">
        <f>IF('1'!$A$1=1,B33,C33)</f>
        <v xml:space="preserve">      Дорахунки (поправки)</v>
      </c>
      <c r="B33" s="553" t="s">
        <v>104</v>
      </c>
      <c r="C33" s="545" t="s">
        <v>251</v>
      </c>
      <c r="D33" s="587">
        <f>D34+D36+D37+D38</f>
        <v>3401</v>
      </c>
      <c r="E33" s="588">
        <f>E34+E36+E37+E38</f>
        <v>6011</v>
      </c>
      <c r="F33" s="589">
        <f t="shared" si="57"/>
        <v>-2610</v>
      </c>
      <c r="G33" s="590">
        <f>G34+G36+G37+G38</f>
        <v>2705</v>
      </c>
      <c r="H33" s="590">
        <f>H34+H36+H37+H38</f>
        <v>5826</v>
      </c>
      <c r="I33" s="591">
        <f t="shared" si="58"/>
        <v>-3121</v>
      </c>
      <c r="J33" s="590">
        <f>J34+J36+J37+J38</f>
        <v>2580</v>
      </c>
      <c r="K33" s="590">
        <f>K34+K36+K37+K38</f>
        <v>6632</v>
      </c>
      <c r="L33" s="591">
        <f t="shared" si="59"/>
        <v>-4052</v>
      </c>
      <c r="M33" s="820">
        <f>M34+M36+M37+M38</f>
        <v>3529</v>
      </c>
      <c r="N33" s="820">
        <f>N34+N36+N37+N38</f>
        <v>7848</v>
      </c>
      <c r="O33" s="821">
        <f t="shared" si="60"/>
        <v>-4319</v>
      </c>
      <c r="P33" s="820">
        <f>P34+P36+P37+P38</f>
        <v>4198</v>
      </c>
      <c r="Q33" s="820">
        <f>Q34+Q36+Q37+Q38</f>
        <v>8191</v>
      </c>
      <c r="R33" s="821">
        <f t="shared" si="61"/>
        <v>-3993</v>
      </c>
      <c r="S33" s="820">
        <f>S34+S36+S37+S38</f>
        <v>1836</v>
      </c>
      <c r="T33" s="820">
        <f>T34+T36+T37+T38</f>
        <v>8773</v>
      </c>
      <c r="U33" s="821">
        <f t="shared" si="62"/>
        <v>-6937</v>
      </c>
      <c r="V33" s="820">
        <f>V34+V36+V37+V38</f>
        <v>4044</v>
      </c>
      <c r="W33" s="820">
        <f>W34+W36+W37+W38</f>
        <v>5452</v>
      </c>
      <c r="X33" s="821">
        <f t="shared" si="63"/>
        <v>-1408</v>
      </c>
      <c r="Y33" s="820">
        <f>Y34+Y36+Y37+Y38</f>
        <v>5617</v>
      </c>
      <c r="Z33" s="820">
        <f>Z34+Z36+Z37+Z38</f>
        <v>6640</v>
      </c>
      <c r="AA33" s="821">
        <f t="shared" si="64"/>
        <v>-1023</v>
      </c>
      <c r="AB33" s="895">
        <f>AB34+AB36+AB37+AB38</f>
        <v>6820</v>
      </c>
      <c r="AC33" s="895">
        <f>AC34+AC36+AC37+AC38</f>
        <v>21025</v>
      </c>
      <c r="AD33" s="894">
        <f t="shared" si="65"/>
        <v>-14205</v>
      </c>
      <c r="AE33" s="895">
        <f>AE34+AE36+AE37+AE38</f>
        <v>7081</v>
      </c>
      <c r="AF33" s="895">
        <f>AF34+AF36+AF37+AF38</f>
        <v>17525</v>
      </c>
      <c r="AG33" s="894">
        <f t="shared" si="66"/>
        <v>-10444</v>
      </c>
      <c r="AH33" s="895">
        <f>AH34+AH36+AH37+AH38</f>
        <v>7260</v>
      </c>
      <c r="AI33" s="895">
        <f>AI34+AI36+AI37+AI38</f>
        <v>15006</v>
      </c>
      <c r="AJ33" s="894">
        <f t="shared" si="67"/>
        <v>-7746</v>
      </c>
      <c r="BH33" s="541"/>
      <c r="BI33" s="541"/>
      <c r="BJ33" s="541"/>
      <c r="BK33" s="541"/>
      <c r="BL33" s="541"/>
      <c r="BM33" s="541"/>
      <c r="BN33" s="541"/>
      <c r="BO33" s="541"/>
      <c r="BP33" s="541"/>
      <c r="BQ33" s="541"/>
      <c r="BR33" s="541"/>
      <c r="BS33" s="541"/>
      <c r="BT33" s="541"/>
      <c r="BU33" s="541"/>
      <c r="BV33" s="541"/>
      <c r="BW33" s="541"/>
      <c r="BX33" s="541"/>
      <c r="BY33" s="541"/>
      <c r="BZ33" s="541"/>
      <c r="CA33" s="541"/>
      <c r="CB33" s="541"/>
      <c r="CC33" s="541"/>
      <c r="CD33" s="541"/>
      <c r="CE33" s="541"/>
      <c r="CF33" s="541"/>
      <c r="CG33" s="541"/>
      <c r="CH33" s="541"/>
      <c r="CI33" s="541"/>
      <c r="CJ33" s="541"/>
      <c r="CK33" s="541"/>
      <c r="CL33" s="541"/>
      <c r="CM33" s="541"/>
      <c r="CN33" s="541"/>
      <c r="CO33" s="541"/>
      <c r="CP33" s="541"/>
      <c r="CQ33" s="541"/>
      <c r="CR33" s="541"/>
      <c r="CS33" s="541"/>
      <c r="CT33" s="541"/>
      <c r="CU33" s="541"/>
    </row>
    <row r="34" spans="1:99" s="540" customFormat="1" ht="20" customHeight="1">
      <c r="A34" s="565" t="str">
        <f>IF('1'!$A$1=1,B34,C34)</f>
        <v xml:space="preserve">         Транспорт </v>
      </c>
      <c r="B34" s="613" t="s">
        <v>111</v>
      </c>
      <c r="C34" s="566" t="s">
        <v>252</v>
      </c>
      <c r="D34" s="604">
        <f>D53-D44</f>
        <v>129</v>
      </c>
      <c r="E34" s="605">
        <f>E53-E44</f>
        <v>1351</v>
      </c>
      <c r="F34" s="580">
        <f t="shared" si="57"/>
        <v>-1222</v>
      </c>
      <c r="G34" s="606">
        <f>G53-G44</f>
        <v>56</v>
      </c>
      <c r="H34" s="606">
        <f>H53-H44</f>
        <v>837</v>
      </c>
      <c r="I34" s="581">
        <f t="shared" si="58"/>
        <v>-781</v>
      </c>
      <c r="J34" s="606">
        <f>J53-J44</f>
        <v>48</v>
      </c>
      <c r="K34" s="606">
        <f>K53-K44</f>
        <v>945</v>
      </c>
      <c r="L34" s="581">
        <f t="shared" si="59"/>
        <v>-897</v>
      </c>
      <c r="M34" s="837">
        <f>M53-M44</f>
        <v>61</v>
      </c>
      <c r="N34" s="837">
        <f>N53-N44</f>
        <v>896</v>
      </c>
      <c r="O34" s="829">
        <f t="shared" si="60"/>
        <v>-835</v>
      </c>
      <c r="P34" s="837">
        <f>P53-P44</f>
        <v>97</v>
      </c>
      <c r="Q34" s="837">
        <f>Q53-Q44</f>
        <v>772</v>
      </c>
      <c r="R34" s="829">
        <f t="shared" si="61"/>
        <v>-675</v>
      </c>
      <c r="S34" s="837">
        <f>S53-S44</f>
        <v>-2857</v>
      </c>
      <c r="T34" s="837">
        <f>T53-T44</f>
        <v>957</v>
      </c>
      <c r="U34" s="829">
        <f t="shared" si="62"/>
        <v>-3814</v>
      </c>
      <c r="V34" s="837">
        <f>V53-V44</f>
        <v>101</v>
      </c>
      <c r="W34" s="837">
        <f>W53-W44</f>
        <v>859</v>
      </c>
      <c r="X34" s="829">
        <f t="shared" si="63"/>
        <v>-758</v>
      </c>
      <c r="Y34" s="837">
        <f>Y53-Y44</f>
        <v>103</v>
      </c>
      <c r="Z34" s="837">
        <f>Z53-Z44</f>
        <v>1057</v>
      </c>
      <c r="AA34" s="829">
        <f t="shared" si="64"/>
        <v>-954</v>
      </c>
      <c r="AB34" s="870">
        <f>AB53-AB44</f>
        <v>734</v>
      </c>
      <c r="AC34" s="870">
        <f>AC53-AC44</f>
        <v>1305</v>
      </c>
      <c r="AD34" s="838">
        <f t="shared" si="65"/>
        <v>-571</v>
      </c>
      <c r="AE34" s="870">
        <f>AE53-AE44</f>
        <v>471</v>
      </c>
      <c r="AF34" s="870">
        <f>AF53-AF44</f>
        <v>1771</v>
      </c>
      <c r="AG34" s="838">
        <f t="shared" si="66"/>
        <v>-1300</v>
      </c>
      <c r="AH34" s="870">
        <f>AH53-AH44</f>
        <v>461</v>
      </c>
      <c r="AI34" s="870">
        <f>AI53-AI44</f>
        <v>1897</v>
      </c>
      <c r="AJ34" s="838">
        <f t="shared" si="67"/>
        <v>-1436</v>
      </c>
      <c r="BH34" s="541"/>
      <c r="BI34" s="541"/>
      <c r="BJ34" s="541"/>
      <c r="BK34" s="541"/>
      <c r="BL34" s="541"/>
      <c r="BM34" s="541"/>
      <c r="BN34" s="541"/>
      <c r="BO34" s="541"/>
      <c r="BP34" s="541"/>
      <c r="BQ34" s="541"/>
      <c r="BR34" s="541"/>
      <c r="BS34" s="541"/>
      <c r="BT34" s="541"/>
      <c r="BU34" s="541"/>
      <c r="BV34" s="541"/>
      <c r="BW34" s="541"/>
      <c r="BX34" s="541"/>
      <c r="BY34" s="541"/>
      <c r="BZ34" s="541"/>
      <c r="CA34" s="541"/>
      <c r="CB34" s="541"/>
      <c r="CC34" s="541"/>
      <c r="CD34" s="541"/>
      <c r="CE34" s="541"/>
      <c r="CF34" s="541"/>
      <c r="CG34" s="541"/>
      <c r="CH34" s="541"/>
      <c r="CI34" s="541"/>
      <c r="CJ34" s="541"/>
      <c r="CK34" s="541"/>
      <c r="CL34" s="541"/>
      <c r="CM34" s="541"/>
      <c r="CN34" s="541"/>
      <c r="CO34" s="541"/>
      <c r="CP34" s="541"/>
      <c r="CQ34" s="541"/>
      <c r="CR34" s="541"/>
      <c r="CS34" s="541"/>
      <c r="CT34" s="541"/>
      <c r="CU34" s="541"/>
    </row>
    <row r="35" spans="1:99" s="567" customFormat="1" ht="20" customHeight="1">
      <c r="A35" s="555" t="str">
        <f>IF('1'!$A$1=1,B35,C35)</f>
        <v xml:space="preserve">             у т.ч. коригування до цін FOB</v>
      </c>
      <c r="B35" s="556" t="s">
        <v>112</v>
      </c>
      <c r="C35" s="562" t="s">
        <v>253</v>
      </c>
      <c r="D35" s="595"/>
      <c r="E35" s="580">
        <v>1271</v>
      </c>
      <c r="F35" s="580">
        <f t="shared" si="57"/>
        <v>-1271</v>
      </c>
      <c r="G35" s="580"/>
      <c r="H35" s="580">
        <v>794</v>
      </c>
      <c r="I35" s="580">
        <f t="shared" si="58"/>
        <v>-794</v>
      </c>
      <c r="J35" s="581"/>
      <c r="K35" s="581">
        <v>770</v>
      </c>
      <c r="L35" s="581">
        <f t="shared" si="59"/>
        <v>-770</v>
      </c>
      <c r="M35" s="829"/>
      <c r="N35" s="829">
        <v>750</v>
      </c>
      <c r="O35" s="829">
        <f t="shared" si="60"/>
        <v>-750</v>
      </c>
      <c r="P35" s="829"/>
      <c r="Q35" s="829">
        <v>834</v>
      </c>
      <c r="R35" s="829">
        <f t="shared" si="61"/>
        <v>-834</v>
      </c>
      <c r="S35" s="829"/>
      <c r="T35" s="829">
        <v>1000</v>
      </c>
      <c r="U35" s="829">
        <f t="shared" si="62"/>
        <v>-1000</v>
      </c>
      <c r="V35" s="829"/>
      <c r="W35" s="829">
        <v>965</v>
      </c>
      <c r="X35" s="829">
        <f t="shared" si="63"/>
        <v>-965</v>
      </c>
      <c r="Y35" s="829"/>
      <c r="Z35" s="829">
        <v>1381</v>
      </c>
      <c r="AA35" s="829">
        <f t="shared" si="64"/>
        <v>-1381</v>
      </c>
      <c r="AB35" s="838"/>
      <c r="AC35" s="661">
        <v>1359</v>
      </c>
      <c r="AD35" s="838">
        <f t="shared" si="65"/>
        <v>-1359</v>
      </c>
      <c r="AE35" s="838"/>
      <c r="AF35" s="661">
        <v>1610</v>
      </c>
      <c r="AG35" s="838">
        <f t="shared" si="66"/>
        <v>-1610</v>
      </c>
      <c r="AH35" s="838"/>
      <c r="AI35" s="661">
        <v>1829</v>
      </c>
      <c r="AJ35" s="838">
        <f t="shared" si="67"/>
        <v>-1829</v>
      </c>
      <c r="BH35" s="568"/>
      <c r="BI35" s="568"/>
      <c r="BJ35" s="568"/>
      <c r="BK35" s="568"/>
      <c r="BL35" s="568"/>
      <c r="BM35" s="568"/>
      <c r="BN35" s="568"/>
      <c r="BO35" s="568"/>
      <c r="BP35" s="568"/>
      <c r="BQ35" s="568"/>
      <c r="BR35" s="568"/>
      <c r="BS35" s="568"/>
      <c r="BT35" s="568"/>
      <c r="BU35" s="568"/>
      <c r="BV35" s="568"/>
      <c r="BW35" s="568"/>
      <c r="BX35" s="568"/>
      <c r="BY35" s="568"/>
      <c r="BZ35" s="568"/>
      <c r="CA35" s="568"/>
      <c r="CB35" s="568"/>
      <c r="CC35" s="568"/>
      <c r="CD35" s="568"/>
      <c r="CE35" s="568"/>
      <c r="CF35" s="568"/>
      <c r="CG35" s="568"/>
      <c r="CH35" s="568"/>
      <c r="CI35" s="568"/>
      <c r="CJ35" s="568"/>
      <c r="CK35" s="568"/>
      <c r="CL35" s="568"/>
      <c r="CM35" s="568"/>
      <c r="CN35" s="568"/>
      <c r="CO35" s="568"/>
      <c r="CP35" s="568"/>
      <c r="CQ35" s="568"/>
      <c r="CR35" s="568"/>
      <c r="CS35" s="568"/>
      <c r="CT35" s="568"/>
      <c r="CU35" s="568"/>
    </row>
    <row r="36" spans="1:99" ht="20" customHeight="1">
      <c r="A36" s="565" t="str">
        <f>IF('1'!$A$1=1,B36,C36)</f>
        <v xml:space="preserve">          Подорожі</v>
      </c>
      <c r="B36" s="613" t="s">
        <v>113</v>
      </c>
      <c r="C36" s="566" t="s">
        <v>254</v>
      </c>
      <c r="D36" s="604">
        <f t="shared" ref="D36:E38" si="68">D55-D46</f>
        <v>1384</v>
      </c>
      <c r="E36" s="605">
        <f t="shared" si="68"/>
        <v>4380</v>
      </c>
      <c r="F36" s="580">
        <f t="shared" si="57"/>
        <v>-2996</v>
      </c>
      <c r="G36" s="605">
        <f t="shared" ref="G36:H38" si="69">G55-G46</f>
        <v>881</v>
      </c>
      <c r="H36" s="605">
        <f t="shared" si="69"/>
        <v>4502</v>
      </c>
      <c r="I36" s="580">
        <f t="shared" si="58"/>
        <v>-3621</v>
      </c>
      <c r="J36" s="606">
        <f t="shared" ref="J36:K38" si="70">J55-J46</f>
        <v>872</v>
      </c>
      <c r="K36" s="606">
        <f t="shared" si="70"/>
        <v>5367</v>
      </c>
      <c r="L36" s="581">
        <f t="shared" si="59"/>
        <v>-4495</v>
      </c>
      <c r="M36" s="837">
        <f t="shared" ref="M36:N38" si="71">M55-M46</f>
        <v>1018</v>
      </c>
      <c r="N36" s="837">
        <f t="shared" si="71"/>
        <v>6326</v>
      </c>
      <c r="O36" s="829">
        <f t="shared" si="60"/>
        <v>-5308</v>
      </c>
      <c r="P36" s="837">
        <f t="shared" ref="P36:Q38" si="72">P55-P46</f>
        <v>1146</v>
      </c>
      <c r="Q36" s="837">
        <f t="shared" si="72"/>
        <v>6908</v>
      </c>
      <c r="R36" s="829">
        <f t="shared" si="61"/>
        <v>-5762</v>
      </c>
      <c r="S36" s="837">
        <f t="shared" ref="S36:T38" si="73">S55-S46</f>
        <v>1285</v>
      </c>
      <c r="T36" s="837">
        <f t="shared" si="73"/>
        <v>7218</v>
      </c>
      <c r="U36" s="829">
        <f t="shared" si="62"/>
        <v>-5933</v>
      </c>
      <c r="V36" s="837">
        <f t="shared" ref="V36:W38" si="74">V55-V46</f>
        <v>92</v>
      </c>
      <c r="W36" s="837">
        <f t="shared" si="74"/>
        <v>3988</v>
      </c>
      <c r="X36" s="829">
        <f t="shared" si="63"/>
        <v>-3896</v>
      </c>
      <c r="Y36" s="837">
        <f t="shared" ref="Y36:Z38" si="75">Y55-Y46</f>
        <v>607</v>
      </c>
      <c r="Z36" s="837">
        <f t="shared" si="75"/>
        <v>4652</v>
      </c>
      <c r="AA36" s="829">
        <f t="shared" si="64"/>
        <v>-4045</v>
      </c>
      <c r="AB36" s="870">
        <f t="shared" ref="AB36:AC36" si="76">AB55-AB46</f>
        <v>619</v>
      </c>
      <c r="AC36" s="870">
        <f t="shared" si="76"/>
        <v>19543</v>
      </c>
      <c r="AD36" s="838">
        <f t="shared" si="65"/>
        <v>-18924</v>
      </c>
      <c r="AE36" s="870">
        <f>AE55-AE46</f>
        <v>738</v>
      </c>
      <c r="AF36" s="870">
        <f t="shared" ref="AF36" si="77">AF55-AF46</f>
        <v>15398</v>
      </c>
      <c r="AG36" s="838">
        <f t="shared" si="66"/>
        <v>-14660</v>
      </c>
      <c r="AH36" s="870">
        <f t="shared" ref="AH36:AI36" si="78">AH55-AH46</f>
        <v>923</v>
      </c>
      <c r="AI36" s="870">
        <f t="shared" si="78"/>
        <v>12438</v>
      </c>
      <c r="AJ36" s="838">
        <f t="shared" si="67"/>
        <v>-11515</v>
      </c>
    </row>
    <row r="37" spans="1:99" s="685" customFormat="1" ht="20" customHeight="1">
      <c r="A37" s="565" t="str">
        <f>IF('1'!$A$1=1,B37,C37)</f>
        <v xml:space="preserve">          Комп'ютерні послуги</v>
      </c>
      <c r="B37" s="849" t="s">
        <v>345</v>
      </c>
      <c r="C37" s="566" t="s">
        <v>346</v>
      </c>
      <c r="D37" s="850">
        <f t="shared" si="68"/>
        <v>439</v>
      </c>
      <c r="E37" s="606">
        <f t="shared" si="68"/>
        <v>126</v>
      </c>
      <c r="F37" s="581">
        <f t="shared" si="57"/>
        <v>313</v>
      </c>
      <c r="G37" s="606">
        <f t="shared" si="69"/>
        <v>702</v>
      </c>
      <c r="H37" s="606">
        <f t="shared" si="69"/>
        <v>143</v>
      </c>
      <c r="I37" s="581">
        <f t="shared" si="58"/>
        <v>559</v>
      </c>
      <c r="J37" s="606">
        <f t="shared" si="70"/>
        <v>830</v>
      </c>
      <c r="K37" s="606">
        <f t="shared" si="70"/>
        <v>135</v>
      </c>
      <c r="L37" s="581">
        <f t="shared" si="59"/>
        <v>695</v>
      </c>
      <c r="M37" s="837">
        <f t="shared" si="71"/>
        <v>1173</v>
      </c>
      <c r="N37" s="837">
        <f t="shared" si="71"/>
        <v>154</v>
      </c>
      <c r="O37" s="829">
        <f t="shared" si="60"/>
        <v>1019</v>
      </c>
      <c r="P37" s="837">
        <f t="shared" si="72"/>
        <v>1571</v>
      </c>
      <c r="Q37" s="837">
        <f t="shared" si="72"/>
        <v>228</v>
      </c>
      <c r="R37" s="829">
        <f t="shared" si="61"/>
        <v>1343</v>
      </c>
      <c r="S37" s="837">
        <f t="shared" si="73"/>
        <v>2128</v>
      </c>
      <c r="T37" s="837">
        <f t="shared" si="73"/>
        <v>278</v>
      </c>
      <c r="U37" s="829">
        <f t="shared" si="62"/>
        <v>1850</v>
      </c>
      <c r="V37" s="837">
        <f t="shared" si="74"/>
        <v>2681</v>
      </c>
      <c r="W37" s="837">
        <f t="shared" si="74"/>
        <v>309</v>
      </c>
      <c r="X37" s="829">
        <f t="shared" si="63"/>
        <v>2372</v>
      </c>
      <c r="Y37" s="837">
        <f t="shared" si="75"/>
        <v>3782</v>
      </c>
      <c r="Z37" s="837">
        <f t="shared" si="75"/>
        <v>393</v>
      </c>
      <c r="AA37" s="829">
        <f t="shared" si="64"/>
        <v>3389</v>
      </c>
      <c r="AB37" s="874">
        <f t="shared" ref="AB37:AC37" si="79">AB56-AB47</f>
        <v>4324</v>
      </c>
      <c r="AC37" s="874">
        <f t="shared" si="79"/>
        <v>308</v>
      </c>
      <c r="AD37" s="838">
        <f t="shared" si="65"/>
        <v>4016</v>
      </c>
      <c r="AE37" s="874">
        <f t="shared" ref="AE37:AF37" si="80">AE56-AE47</f>
        <v>4009</v>
      </c>
      <c r="AF37" s="874">
        <f t="shared" si="80"/>
        <v>477</v>
      </c>
      <c r="AG37" s="838">
        <f t="shared" si="66"/>
        <v>3532</v>
      </c>
      <c r="AH37" s="874">
        <f t="shared" ref="AH37:AI37" si="81">AH56-AH47</f>
        <v>3887</v>
      </c>
      <c r="AI37" s="874">
        <f t="shared" si="81"/>
        <v>564</v>
      </c>
      <c r="AJ37" s="838">
        <f t="shared" si="67"/>
        <v>3323</v>
      </c>
      <c r="BH37" s="687"/>
      <c r="BI37" s="687"/>
      <c r="BJ37" s="687"/>
      <c r="BK37" s="687"/>
      <c r="BL37" s="687"/>
      <c r="BM37" s="687"/>
      <c r="BN37" s="687"/>
      <c r="BO37" s="687"/>
      <c r="BP37" s="687"/>
      <c r="BQ37" s="687"/>
      <c r="BR37" s="687"/>
      <c r="BS37" s="687"/>
      <c r="BT37" s="687"/>
      <c r="BU37" s="687"/>
      <c r="BV37" s="687"/>
      <c r="BW37" s="687"/>
      <c r="BX37" s="687"/>
      <c r="BY37" s="687"/>
      <c r="BZ37" s="687"/>
      <c r="CA37" s="687"/>
      <c r="CB37" s="687"/>
      <c r="CC37" s="687"/>
      <c r="CD37" s="687"/>
      <c r="CE37" s="687"/>
      <c r="CF37" s="687"/>
      <c r="CG37" s="687"/>
      <c r="CH37" s="687"/>
      <c r="CI37" s="687"/>
      <c r="CJ37" s="687"/>
      <c r="CK37" s="687"/>
      <c r="CL37" s="687"/>
      <c r="CM37" s="687"/>
      <c r="CN37" s="687"/>
      <c r="CO37" s="687"/>
      <c r="CP37" s="687"/>
      <c r="CQ37" s="687"/>
      <c r="CR37" s="687"/>
      <c r="CS37" s="687"/>
      <c r="CT37" s="687"/>
      <c r="CU37" s="687"/>
    </row>
    <row r="38" spans="1:99" s="540" customFormat="1" ht="20" customHeight="1">
      <c r="A38" s="565" t="str">
        <f>IF('1'!$A$1=1,B38,C38)</f>
        <v xml:space="preserve">          Інше </v>
      </c>
      <c r="B38" s="613" t="s">
        <v>114</v>
      </c>
      <c r="C38" s="566" t="s">
        <v>255</v>
      </c>
      <c r="D38" s="604">
        <f t="shared" si="68"/>
        <v>1449</v>
      </c>
      <c r="E38" s="605">
        <f t="shared" si="68"/>
        <v>154</v>
      </c>
      <c r="F38" s="580">
        <f t="shared" si="57"/>
        <v>1295</v>
      </c>
      <c r="G38" s="605">
        <f t="shared" si="69"/>
        <v>1066</v>
      </c>
      <c r="H38" s="605">
        <f t="shared" si="69"/>
        <v>344</v>
      </c>
      <c r="I38" s="580">
        <f t="shared" si="58"/>
        <v>722</v>
      </c>
      <c r="J38" s="606">
        <f t="shared" si="70"/>
        <v>830</v>
      </c>
      <c r="K38" s="606">
        <f t="shared" si="70"/>
        <v>185</v>
      </c>
      <c r="L38" s="581">
        <f t="shared" si="59"/>
        <v>645</v>
      </c>
      <c r="M38" s="837">
        <f t="shared" si="71"/>
        <v>1277</v>
      </c>
      <c r="N38" s="837">
        <f t="shared" si="71"/>
        <v>472</v>
      </c>
      <c r="O38" s="829">
        <f t="shared" si="60"/>
        <v>805</v>
      </c>
      <c r="P38" s="837">
        <f t="shared" si="72"/>
        <v>1384</v>
      </c>
      <c r="Q38" s="837">
        <f t="shared" si="72"/>
        <v>283</v>
      </c>
      <c r="R38" s="829">
        <f t="shared" si="61"/>
        <v>1101</v>
      </c>
      <c r="S38" s="837">
        <f t="shared" si="73"/>
        <v>1280</v>
      </c>
      <c r="T38" s="837">
        <f t="shared" si="73"/>
        <v>320</v>
      </c>
      <c r="U38" s="829">
        <f t="shared" si="62"/>
        <v>960</v>
      </c>
      <c r="V38" s="837">
        <f t="shared" si="74"/>
        <v>1170</v>
      </c>
      <c r="W38" s="837">
        <f t="shared" si="74"/>
        <v>296</v>
      </c>
      <c r="X38" s="829">
        <f t="shared" si="63"/>
        <v>874</v>
      </c>
      <c r="Y38" s="837">
        <f t="shared" si="75"/>
        <v>1125</v>
      </c>
      <c r="Z38" s="837">
        <f t="shared" si="75"/>
        <v>538</v>
      </c>
      <c r="AA38" s="829">
        <f t="shared" si="64"/>
        <v>587</v>
      </c>
      <c r="AB38" s="870">
        <f>AB57-AB48+AB52-AB43</f>
        <v>1143</v>
      </c>
      <c r="AC38" s="870">
        <f t="shared" ref="AC38" si="82">AC57-AC48</f>
        <v>-131</v>
      </c>
      <c r="AD38" s="838">
        <f t="shared" si="65"/>
        <v>1274</v>
      </c>
      <c r="AE38" s="870">
        <f>AE57-AE48+AE52-AE43</f>
        <v>1863</v>
      </c>
      <c r="AF38" s="870">
        <f>AF57-AF48</f>
        <v>-121</v>
      </c>
      <c r="AG38" s="838">
        <f t="shared" si="66"/>
        <v>1984</v>
      </c>
      <c r="AH38" s="870">
        <f>AH57-AH48+AH52-AH43</f>
        <v>1989</v>
      </c>
      <c r="AI38" s="870">
        <f>AI57-AI48</f>
        <v>107</v>
      </c>
      <c r="AJ38" s="838">
        <f t="shared" si="67"/>
        <v>1882</v>
      </c>
      <c r="BH38" s="541"/>
      <c r="BI38" s="541"/>
      <c r="BJ38" s="541"/>
      <c r="BK38" s="541"/>
      <c r="BL38" s="541"/>
      <c r="BM38" s="541"/>
      <c r="BN38" s="541"/>
      <c r="BO38" s="541"/>
      <c r="BP38" s="541"/>
      <c r="BQ38" s="541"/>
      <c r="BR38" s="541"/>
      <c r="BS38" s="541"/>
      <c r="BT38" s="541"/>
      <c r="BU38" s="541"/>
      <c r="BV38" s="541"/>
      <c r="BW38" s="541"/>
      <c r="BX38" s="541"/>
      <c r="BY38" s="541"/>
      <c r="BZ38" s="541"/>
      <c r="CA38" s="541"/>
      <c r="CB38" s="541"/>
      <c r="CC38" s="541"/>
      <c r="CD38" s="541"/>
      <c r="CE38" s="541"/>
      <c r="CF38" s="541"/>
      <c r="CG38" s="541"/>
      <c r="CH38" s="541"/>
      <c r="CI38" s="541"/>
      <c r="CJ38" s="541"/>
      <c r="CK38" s="541"/>
      <c r="CL38" s="541"/>
      <c r="CM38" s="541"/>
      <c r="CN38" s="541"/>
      <c r="CO38" s="541"/>
      <c r="CP38" s="541"/>
      <c r="CQ38" s="541"/>
      <c r="CR38" s="541"/>
      <c r="CS38" s="541"/>
      <c r="CT38" s="541"/>
      <c r="CU38" s="541"/>
    </row>
    <row r="39" spans="1:99" s="540" customFormat="1" ht="14" customHeight="1">
      <c r="A39" s="569"/>
      <c r="B39" s="614"/>
      <c r="C39" s="570"/>
      <c r="D39" s="587"/>
      <c r="E39" s="588"/>
      <c r="F39" s="588"/>
      <c r="G39" s="588"/>
      <c r="H39" s="588"/>
      <c r="I39" s="588"/>
      <c r="J39" s="590"/>
      <c r="K39" s="590"/>
      <c r="L39" s="590"/>
      <c r="M39" s="820"/>
      <c r="N39" s="820"/>
      <c r="O39" s="820"/>
      <c r="P39" s="820"/>
      <c r="Q39" s="820"/>
      <c r="R39" s="820"/>
      <c r="S39" s="820"/>
      <c r="T39" s="820"/>
      <c r="U39" s="820"/>
      <c r="V39" s="820"/>
      <c r="W39" s="820"/>
      <c r="X39" s="820"/>
      <c r="Y39" s="820"/>
      <c r="Z39" s="820"/>
      <c r="AA39" s="820"/>
      <c r="AB39" s="868"/>
      <c r="AC39" s="867"/>
      <c r="AD39" s="867"/>
      <c r="AE39" s="867"/>
      <c r="AF39" s="867"/>
      <c r="AG39" s="867"/>
      <c r="AH39" s="1278"/>
      <c r="AI39" s="1279"/>
      <c r="AJ39" s="1279"/>
      <c r="BH39" s="541"/>
      <c r="BI39" s="541"/>
      <c r="BJ39" s="541"/>
      <c r="BK39" s="541"/>
      <c r="BL39" s="541"/>
      <c r="BM39" s="541"/>
      <c r="BN39" s="541"/>
      <c r="BO39" s="541"/>
      <c r="BP39" s="541"/>
      <c r="BQ39" s="541"/>
      <c r="BR39" s="541"/>
      <c r="BS39" s="541"/>
      <c r="BT39" s="541"/>
      <c r="BU39" s="541"/>
      <c r="BV39" s="541"/>
      <c r="BW39" s="541"/>
      <c r="BX39" s="541"/>
      <c r="BY39" s="541"/>
      <c r="BZ39" s="541"/>
      <c r="CA39" s="541"/>
      <c r="CB39" s="541"/>
      <c r="CC39" s="541"/>
      <c r="CD39" s="541"/>
      <c r="CE39" s="541"/>
      <c r="CF39" s="541"/>
      <c r="CG39" s="541"/>
      <c r="CH39" s="541"/>
      <c r="CI39" s="541"/>
      <c r="CJ39" s="541"/>
      <c r="CK39" s="541"/>
      <c r="CL39" s="541"/>
      <c r="CM39" s="541"/>
      <c r="CN39" s="541"/>
      <c r="CO39" s="541"/>
      <c r="CP39" s="541"/>
      <c r="CQ39" s="541"/>
      <c r="CR39" s="541"/>
      <c r="CS39" s="541"/>
      <c r="CT39" s="541"/>
      <c r="CU39" s="541"/>
    </row>
    <row r="40" spans="1:99" s="607" customFormat="1" ht="17.75" customHeight="1">
      <c r="A40" s="571" t="str">
        <f>IF('1'!$A$1=1,B40,C40)</f>
        <v xml:space="preserve">  Довідково </v>
      </c>
      <c r="B40" s="615" t="s">
        <v>115</v>
      </c>
      <c r="C40" s="572" t="s">
        <v>256</v>
      </c>
      <c r="D40" s="596"/>
      <c r="E40" s="597"/>
      <c r="F40" s="597"/>
      <c r="G40" s="597"/>
      <c r="H40" s="597"/>
      <c r="I40" s="597"/>
      <c r="J40" s="598"/>
      <c r="K40" s="598"/>
      <c r="L40" s="598"/>
      <c r="M40" s="833"/>
      <c r="N40" s="833"/>
      <c r="O40" s="833"/>
      <c r="P40" s="833"/>
      <c r="Q40" s="833"/>
      <c r="R40" s="833"/>
      <c r="S40" s="833"/>
      <c r="T40" s="833"/>
      <c r="U40" s="833"/>
      <c r="V40" s="833"/>
      <c r="W40" s="833"/>
      <c r="X40" s="833"/>
      <c r="Y40" s="833"/>
      <c r="Z40" s="833"/>
      <c r="AA40" s="833"/>
      <c r="AB40" s="1156"/>
      <c r="AC40" s="1157"/>
      <c r="AD40" s="1157"/>
      <c r="AE40" s="1157"/>
      <c r="AF40" s="1157"/>
      <c r="AG40" s="1157"/>
      <c r="AH40" s="1155"/>
      <c r="BH40" s="608"/>
      <c r="BI40" s="608"/>
      <c r="BJ40" s="608"/>
      <c r="BK40" s="608"/>
      <c r="BL40" s="608"/>
      <c r="BM40" s="608"/>
      <c r="BN40" s="608"/>
      <c r="BO40" s="608"/>
      <c r="BP40" s="608"/>
      <c r="BQ40" s="608"/>
      <c r="BR40" s="608"/>
      <c r="BS40" s="608"/>
      <c r="BT40" s="608"/>
      <c r="BU40" s="608"/>
      <c r="BV40" s="608"/>
      <c r="BW40" s="608"/>
      <c r="BX40" s="608"/>
      <c r="BY40" s="608"/>
      <c r="BZ40" s="608"/>
      <c r="CA40" s="608"/>
      <c r="CB40" s="608"/>
      <c r="CC40" s="608"/>
      <c r="CD40" s="608"/>
      <c r="CE40" s="608"/>
      <c r="CF40" s="608"/>
      <c r="CG40" s="608"/>
      <c r="CH40" s="608"/>
      <c r="CI40" s="608"/>
      <c r="CJ40" s="608"/>
      <c r="CK40" s="608"/>
      <c r="CL40" s="608"/>
      <c r="CM40" s="608"/>
      <c r="CN40" s="608"/>
      <c r="CO40" s="608"/>
      <c r="CP40" s="608"/>
      <c r="CQ40" s="608"/>
      <c r="CR40" s="608"/>
      <c r="CS40" s="608"/>
      <c r="CT40" s="608"/>
      <c r="CU40" s="608"/>
    </row>
    <row r="41" spans="1:99" s="607" customFormat="1" ht="28.5" customHeight="1">
      <c r="A41" s="542" t="str">
        <f>IF('1'!$A$1=1,B41,C41)</f>
        <v xml:space="preserve"> Дані Державної служби статистики* </v>
      </c>
      <c r="B41" s="616" t="s">
        <v>292</v>
      </c>
      <c r="C41" s="543" t="s">
        <v>293</v>
      </c>
      <c r="D41" s="594">
        <v>11521</v>
      </c>
      <c r="E41" s="589">
        <v>6373</v>
      </c>
      <c r="F41" s="589">
        <f>D41-E41</f>
        <v>5148</v>
      </c>
      <c r="G41" s="591">
        <v>9737</v>
      </c>
      <c r="H41" s="591">
        <v>5523</v>
      </c>
      <c r="I41" s="591">
        <f>G41-H41</f>
        <v>4214</v>
      </c>
      <c r="J41" s="591">
        <v>9868</v>
      </c>
      <c r="K41" s="591">
        <v>5327</v>
      </c>
      <c r="L41" s="591">
        <f>J41-K41</f>
        <v>4541</v>
      </c>
      <c r="M41" s="821">
        <v>10714</v>
      </c>
      <c r="N41" s="821">
        <v>5476</v>
      </c>
      <c r="O41" s="821">
        <f>M41-N41</f>
        <v>5238</v>
      </c>
      <c r="P41" s="821">
        <v>11638</v>
      </c>
      <c r="Q41" s="821">
        <v>6309</v>
      </c>
      <c r="R41" s="821">
        <f>P41-Q41</f>
        <v>5329</v>
      </c>
      <c r="S41" s="821">
        <v>15629</v>
      </c>
      <c r="T41" s="821">
        <v>6942</v>
      </c>
      <c r="U41" s="821">
        <f>S41-T41</f>
        <v>8687</v>
      </c>
      <c r="V41" s="821">
        <v>11520</v>
      </c>
      <c r="W41" s="821">
        <v>5712</v>
      </c>
      <c r="X41" s="821">
        <f>V41-W41</f>
        <v>5808</v>
      </c>
      <c r="Y41" s="821">
        <v>12774</v>
      </c>
      <c r="Z41" s="821">
        <v>7780</v>
      </c>
      <c r="AA41" s="821">
        <f>Y41-Z41</f>
        <v>4994</v>
      </c>
      <c r="AB41" s="894">
        <v>9798</v>
      </c>
      <c r="AC41" s="871">
        <v>6678</v>
      </c>
      <c r="AD41" s="894">
        <f>AB41-AC41</f>
        <v>3120</v>
      </c>
      <c r="AE41" s="894">
        <v>9521</v>
      </c>
      <c r="AF41" s="871">
        <v>6345</v>
      </c>
      <c r="AG41" s="894">
        <f>AE41-AF41</f>
        <v>3176</v>
      </c>
      <c r="AH41" s="894">
        <v>10051</v>
      </c>
      <c r="AI41" s="871">
        <v>8089</v>
      </c>
      <c r="AJ41" s="894">
        <f>AH41-AI41</f>
        <v>1962</v>
      </c>
      <c r="BH41" s="608"/>
      <c r="BI41" s="608"/>
      <c r="BJ41" s="608"/>
      <c r="BK41" s="608"/>
      <c r="BL41" s="608"/>
      <c r="BM41" s="608"/>
      <c r="BN41" s="608"/>
      <c r="BO41" s="608"/>
      <c r="BP41" s="608"/>
      <c r="BQ41" s="608"/>
      <c r="BR41" s="608"/>
      <c r="BS41" s="608"/>
      <c r="BT41" s="608"/>
      <c r="BU41" s="608"/>
      <c r="BV41" s="608"/>
      <c r="BW41" s="608"/>
      <c r="BX41" s="608"/>
      <c r="BY41" s="608"/>
      <c r="BZ41" s="608"/>
      <c r="CA41" s="608"/>
      <c r="CB41" s="608"/>
      <c r="CC41" s="608"/>
      <c r="CD41" s="608"/>
      <c r="CE41" s="608"/>
      <c r="CF41" s="608"/>
      <c r="CG41" s="608"/>
      <c r="CH41" s="608"/>
      <c r="CI41" s="608"/>
      <c r="CJ41" s="608"/>
      <c r="CK41" s="608"/>
      <c r="CL41" s="608"/>
      <c r="CM41" s="608"/>
      <c r="CN41" s="608"/>
      <c r="CO41" s="608"/>
      <c r="CP41" s="608"/>
      <c r="CQ41" s="608"/>
      <c r="CR41" s="608"/>
      <c r="CS41" s="608"/>
      <c r="CT41" s="608"/>
      <c r="CU41" s="608"/>
    </row>
    <row r="42" spans="1:99" s="607" customFormat="1" ht="16.25" customHeight="1">
      <c r="A42" s="573" t="str">
        <f>IF('1'!$A$1=1,B42,C42)</f>
        <v xml:space="preserve">        у тому числі:</v>
      </c>
      <c r="B42" s="617" t="s">
        <v>116</v>
      </c>
      <c r="C42" s="574" t="s">
        <v>257</v>
      </c>
      <c r="D42" s="595"/>
      <c r="E42" s="580"/>
      <c r="F42" s="580"/>
      <c r="G42" s="581"/>
      <c r="H42" s="581"/>
      <c r="I42" s="581"/>
      <c r="J42" s="581"/>
      <c r="K42" s="581"/>
      <c r="L42" s="581"/>
      <c r="M42" s="829"/>
      <c r="N42" s="829"/>
      <c r="O42" s="829"/>
      <c r="P42" s="829"/>
      <c r="Q42" s="829"/>
      <c r="R42" s="829"/>
      <c r="S42" s="829"/>
      <c r="T42" s="829"/>
      <c r="U42" s="829"/>
      <c r="V42" s="829"/>
      <c r="W42" s="829"/>
      <c r="X42" s="829"/>
      <c r="Y42" s="829"/>
      <c r="Z42" s="829"/>
      <c r="AA42" s="829"/>
      <c r="AB42" s="838"/>
      <c r="AC42" s="661"/>
      <c r="AD42" s="878"/>
      <c r="AE42" s="838"/>
      <c r="AF42" s="661"/>
      <c r="AG42" s="878"/>
      <c r="AH42" s="838"/>
      <c r="AI42" s="661"/>
      <c r="AJ42" s="878"/>
      <c r="BH42" s="608"/>
      <c r="BI42" s="608"/>
      <c r="BJ42" s="608"/>
      <c r="BK42" s="608"/>
      <c r="BL42" s="608"/>
      <c r="BM42" s="608"/>
      <c r="BN42" s="608"/>
      <c r="BO42" s="608"/>
      <c r="BP42" s="608"/>
      <c r="BQ42" s="608"/>
      <c r="BR42" s="608"/>
      <c r="BS42" s="608"/>
      <c r="BT42" s="608"/>
      <c r="BU42" s="608"/>
      <c r="BV42" s="608"/>
      <c r="BW42" s="608"/>
      <c r="BX42" s="608"/>
      <c r="BY42" s="608"/>
      <c r="BZ42" s="608"/>
      <c r="CA42" s="608"/>
      <c r="CB42" s="608"/>
      <c r="CC42" s="608"/>
      <c r="CD42" s="608"/>
      <c r="CE42" s="608"/>
      <c r="CF42" s="608"/>
      <c r="CG42" s="608"/>
      <c r="CH42" s="608"/>
      <c r="CI42" s="608"/>
      <c r="CJ42" s="608"/>
      <c r="CK42" s="608"/>
      <c r="CL42" s="608"/>
      <c r="CM42" s="608"/>
      <c r="CN42" s="608"/>
      <c r="CO42" s="608"/>
      <c r="CP42" s="608"/>
      <c r="CQ42" s="608"/>
      <c r="CR42" s="608"/>
      <c r="CS42" s="608"/>
      <c r="CT42" s="608"/>
      <c r="CU42" s="608"/>
    </row>
    <row r="43" spans="1:99" s="607" customFormat="1" ht="17" customHeight="1">
      <c r="A43" s="555" t="str">
        <f>IF('1'!$A$1=1,B43,C43)</f>
        <v xml:space="preserve">         послуги з переробки</v>
      </c>
      <c r="B43" s="556" t="s">
        <v>117</v>
      </c>
      <c r="C43" s="575" t="s">
        <v>258</v>
      </c>
      <c r="D43" s="595">
        <v>1316</v>
      </c>
      <c r="E43" s="580">
        <v>51</v>
      </c>
      <c r="F43" s="580">
        <f t="shared" ref="F43:F48" si="83">D43-E43</f>
        <v>1265</v>
      </c>
      <c r="G43" s="581">
        <v>1078</v>
      </c>
      <c r="H43" s="581">
        <v>63</v>
      </c>
      <c r="I43" s="581">
        <f>G43-H43</f>
        <v>1015</v>
      </c>
      <c r="J43" s="581">
        <v>1126</v>
      </c>
      <c r="K43" s="581">
        <v>5</v>
      </c>
      <c r="L43" s="581">
        <f>J43-K43</f>
        <v>1121</v>
      </c>
      <c r="M43" s="829">
        <v>1419</v>
      </c>
      <c r="N43" s="829">
        <v>2</v>
      </c>
      <c r="O43" s="829">
        <f>M43-N43</f>
        <v>1417</v>
      </c>
      <c r="P43" s="829">
        <v>1698</v>
      </c>
      <c r="Q43" s="829">
        <v>2</v>
      </c>
      <c r="R43" s="829">
        <f>P43-Q43</f>
        <v>1696</v>
      </c>
      <c r="S43" s="829">
        <v>1640</v>
      </c>
      <c r="T43" s="829">
        <v>2</v>
      </c>
      <c r="U43" s="829">
        <f>S43-T43</f>
        <v>1638</v>
      </c>
      <c r="V43" s="829">
        <v>1354</v>
      </c>
      <c r="W43" s="829">
        <v>2</v>
      </c>
      <c r="X43" s="829">
        <f>V43-W43</f>
        <v>1352</v>
      </c>
      <c r="Y43" s="829">
        <v>1536</v>
      </c>
      <c r="Z43" s="829">
        <v>10</v>
      </c>
      <c r="AA43" s="829">
        <f>Y43-Z43</f>
        <v>1526</v>
      </c>
      <c r="AB43" s="838">
        <v>974</v>
      </c>
      <c r="AC43" s="661">
        <v>4</v>
      </c>
      <c r="AD43" s="838">
        <f>AB43-AC43</f>
        <v>970</v>
      </c>
      <c r="AE43" s="838">
        <v>824</v>
      </c>
      <c r="AF43" s="661">
        <v>12</v>
      </c>
      <c r="AG43" s="838">
        <f>AE43-AF43</f>
        <v>812</v>
      </c>
      <c r="AH43" s="838">
        <v>806</v>
      </c>
      <c r="AI43" s="661">
        <v>15</v>
      </c>
      <c r="AJ43" s="838">
        <f>AH43-AI43</f>
        <v>791</v>
      </c>
      <c r="BH43" s="608"/>
      <c r="BI43" s="608"/>
      <c r="BJ43" s="608"/>
      <c r="BK43" s="608"/>
      <c r="BL43" s="608"/>
      <c r="BM43" s="608"/>
      <c r="BN43" s="608"/>
      <c r="BO43" s="608"/>
      <c r="BP43" s="608"/>
      <c r="BQ43" s="608"/>
      <c r="BR43" s="608"/>
      <c r="BS43" s="608"/>
      <c r="BT43" s="608"/>
      <c r="BU43" s="608"/>
      <c r="BV43" s="608"/>
      <c r="BW43" s="608"/>
      <c r="BX43" s="608"/>
      <c r="BY43" s="608"/>
      <c r="BZ43" s="608"/>
      <c r="CA43" s="608"/>
      <c r="CB43" s="608"/>
      <c r="CC43" s="608"/>
      <c r="CD43" s="608"/>
      <c r="CE43" s="608"/>
      <c r="CF43" s="608"/>
      <c r="CG43" s="608"/>
      <c r="CH43" s="608"/>
      <c r="CI43" s="608"/>
      <c r="CJ43" s="608"/>
      <c r="CK43" s="608"/>
      <c r="CL43" s="608"/>
      <c r="CM43" s="608"/>
      <c r="CN43" s="608"/>
      <c r="CO43" s="608"/>
      <c r="CP43" s="608"/>
      <c r="CQ43" s="608"/>
      <c r="CR43" s="608"/>
      <c r="CS43" s="608"/>
      <c r="CT43" s="608"/>
      <c r="CU43" s="608"/>
    </row>
    <row r="44" spans="1:99" s="607" customFormat="1" ht="21" customHeight="1">
      <c r="A44" s="555" t="str">
        <f>IF('1'!$A$1=1,B44,C44)</f>
        <v xml:space="preserve">         транспорт*</v>
      </c>
      <c r="B44" s="556" t="s">
        <v>294</v>
      </c>
      <c r="C44" s="575" t="s">
        <v>295</v>
      </c>
      <c r="D44" s="595">
        <v>6102</v>
      </c>
      <c r="E44" s="580">
        <v>1376</v>
      </c>
      <c r="F44" s="580">
        <f t="shared" si="83"/>
        <v>4726</v>
      </c>
      <c r="G44" s="581">
        <v>5263</v>
      </c>
      <c r="H44" s="581">
        <v>1153</v>
      </c>
      <c r="I44" s="581">
        <f>G44-H44</f>
        <v>4110</v>
      </c>
      <c r="J44" s="581">
        <v>5300</v>
      </c>
      <c r="K44" s="581">
        <v>989</v>
      </c>
      <c r="L44" s="581">
        <f>J44-K44</f>
        <v>4311</v>
      </c>
      <c r="M44" s="829">
        <v>5861</v>
      </c>
      <c r="N44" s="829">
        <v>1213</v>
      </c>
      <c r="O44" s="829">
        <f>M44-N44</f>
        <v>4648</v>
      </c>
      <c r="P44" s="829">
        <v>5852</v>
      </c>
      <c r="Q44" s="829">
        <v>1465</v>
      </c>
      <c r="R44" s="829">
        <f>P44-Q44</f>
        <v>4387</v>
      </c>
      <c r="S44" s="829">
        <v>9110</v>
      </c>
      <c r="T44" s="829">
        <v>1559</v>
      </c>
      <c r="U44" s="829">
        <f>S44-T44</f>
        <v>7551</v>
      </c>
      <c r="V44" s="829">
        <v>4988</v>
      </c>
      <c r="W44" s="839">
        <v>1061</v>
      </c>
      <c r="X44" s="829">
        <f>V44-W44</f>
        <v>3927</v>
      </c>
      <c r="Y44" s="829">
        <v>4657</v>
      </c>
      <c r="Z44" s="839">
        <v>1777</v>
      </c>
      <c r="AA44" s="829">
        <f>Y44-Z44</f>
        <v>2880</v>
      </c>
      <c r="AB44" s="838">
        <v>3098</v>
      </c>
      <c r="AC44" s="661">
        <v>1177</v>
      </c>
      <c r="AD44" s="838">
        <f>AB44-AC44</f>
        <v>1921</v>
      </c>
      <c r="AE44" s="838">
        <v>3318</v>
      </c>
      <c r="AF44" s="661">
        <v>1168</v>
      </c>
      <c r="AG44" s="838">
        <f>AE44-AF44</f>
        <v>2150</v>
      </c>
      <c r="AH44" s="838">
        <v>3709</v>
      </c>
      <c r="AI44" s="661">
        <v>1497</v>
      </c>
      <c r="AJ44" s="838">
        <f>AH44-AI44</f>
        <v>2212</v>
      </c>
      <c r="BH44" s="608"/>
      <c r="BI44" s="608"/>
      <c r="BJ44" s="608"/>
      <c r="BK44" s="608"/>
      <c r="BL44" s="608"/>
      <c r="BM44" s="608"/>
      <c r="BN44" s="608"/>
      <c r="BO44" s="608"/>
      <c r="BP44" s="608"/>
      <c r="BQ44" s="608"/>
      <c r="BR44" s="608"/>
      <c r="BS44" s="608"/>
      <c r="BT44" s="608"/>
      <c r="BU44" s="608"/>
      <c r="BV44" s="608"/>
      <c r="BW44" s="608"/>
      <c r="BX44" s="608"/>
      <c r="BY44" s="608"/>
      <c r="BZ44" s="608"/>
      <c r="CA44" s="608"/>
      <c r="CB44" s="608"/>
      <c r="CC44" s="608"/>
      <c r="CD44" s="608"/>
      <c r="CE44" s="608"/>
      <c r="CF44" s="608"/>
      <c r="CG44" s="608"/>
      <c r="CH44" s="608"/>
      <c r="CI44" s="608"/>
      <c r="CJ44" s="608"/>
      <c r="CK44" s="608"/>
      <c r="CL44" s="608"/>
      <c r="CM44" s="608"/>
      <c r="CN44" s="608"/>
      <c r="CO44" s="608"/>
      <c r="CP44" s="608"/>
      <c r="CQ44" s="608"/>
      <c r="CR44" s="608"/>
      <c r="CS44" s="608"/>
      <c r="CT44" s="608"/>
      <c r="CU44" s="608"/>
    </row>
    <row r="45" spans="1:99" s="607" customFormat="1" ht="24" customHeight="1">
      <c r="A45" s="690" t="str">
        <f>IF('1'!$A$1=1,B45,C45)</f>
        <v xml:space="preserve">            у т.ч. послуги з трубопровідного транспорту</v>
      </c>
      <c r="B45" s="689" t="s">
        <v>299</v>
      </c>
      <c r="C45" s="771" t="s">
        <v>300</v>
      </c>
      <c r="D45" s="691">
        <v>2209</v>
      </c>
      <c r="E45" s="581">
        <v>53</v>
      </c>
      <c r="F45" s="581">
        <f t="shared" si="83"/>
        <v>2156</v>
      </c>
      <c r="G45" s="581">
        <v>2258</v>
      </c>
      <c r="H45" s="581">
        <v>98</v>
      </c>
      <c r="I45" s="581">
        <f t="shared" ref="I45:I47" si="84">G45-H45</f>
        <v>2160</v>
      </c>
      <c r="J45" s="581">
        <v>2631</v>
      </c>
      <c r="K45" s="581">
        <v>87</v>
      </c>
      <c r="L45" s="581">
        <f t="shared" ref="L45:L47" si="85">J45-K45</f>
        <v>2544</v>
      </c>
      <c r="M45" s="829">
        <v>2998</v>
      </c>
      <c r="N45" s="829">
        <v>80</v>
      </c>
      <c r="O45" s="829">
        <f t="shared" ref="O45:O47" si="86">M45-N45</f>
        <v>2918</v>
      </c>
      <c r="P45" s="829">
        <v>2960</v>
      </c>
      <c r="Q45" s="829">
        <v>79</v>
      </c>
      <c r="R45" s="829">
        <f t="shared" ref="R45:R47" si="87">P45-Q45</f>
        <v>2881</v>
      </c>
      <c r="S45" s="829">
        <v>5904</v>
      </c>
      <c r="T45" s="829">
        <v>60</v>
      </c>
      <c r="U45" s="829">
        <f t="shared" ref="U45:U47" si="88">S45-T45</f>
        <v>5844</v>
      </c>
      <c r="V45" s="829">
        <v>2443</v>
      </c>
      <c r="W45" s="829">
        <v>0</v>
      </c>
      <c r="X45" s="829">
        <f t="shared" ref="X45:X47" si="89">V45-W45</f>
        <v>2443</v>
      </c>
      <c r="Y45" s="829">
        <v>1664</v>
      </c>
      <c r="Z45" s="829">
        <v>1</v>
      </c>
      <c r="AA45" s="829">
        <f t="shared" ref="AA45:AA47" si="90">Y45-Z45</f>
        <v>1663</v>
      </c>
      <c r="AB45" s="838">
        <v>1487</v>
      </c>
      <c r="AC45" s="661">
        <v>0</v>
      </c>
      <c r="AD45" s="838">
        <f t="shared" ref="AD45:AD47" si="91">AB45-AC45</f>
        <v>1487</v>
      </c>
      <c r="AE45" s="838">
        <v>1546</v>
      </c>
      <c r="AF45" s="661">
        <v>0</v>
      </c>
      <c r="AG45" s="838">
        <f t="shared" ref="AG45:AG47" si="92">AE45-AF45</f>
        <v>1546</v>
      </c>
      <c r="AH45" s="838">
        <v>1549</v>
      </c>
      <c r="AI45" s="661">
        <v>3</v>
      </c>
      <c r="AJ45" s="838">
        <f t="shared" ref="AJ45:AJ47" si="93">AH45-AI45</f>
        <v>1546</v>
      </c>
      <c r="BH45" s="608"/>
      <c r="BI45" s="608"/>
      <c r="BJ45" s="608"/>
      <c r="BK45" s="608"/>
      <c r="BL45" s="608"/>
      <c r="BM45" s="608"/>
      <c r="BN45" s="608"/>
      <c r="BO45" s="608"/>
      <c r="BP45" s="608"/>
      <c r="BQ45" s="608"/>
      <c r="BR45" s="608"/>
      <c r="BS45" s="608"/>
      <c r="BT45" s="608"/>
      <c r="BU45" s="608"/>
      <c r="BV45" s="608"/>
      <c r="BW45" s="608"/>
      <c r="BX45" s="608"/>
      <c r="BY45" s="608"/>
      <c r="BZ45" s="608"/>
      <c r="CA45" s="608"/>
      <c r="CB45" s="608"/>
      <c r="CC45" s="608"/>
      <c r="CD45" s="608"/>
      <c r="CE45" s="608"/>
      <c r="CF45" s="608"/>
      <c r="CG45" s="608"/>
      <c r="CH45" s="608"/>
      <c r="CI45" s="608"/>
      <c r="CJ45" s="608"/>
      <c r="CK45" s="608"/>
      <c r="CL45" s="608"/>
      <c r="CM45" s="608"/>
      <c r="CN45" s="608"/>
      <c r="CO45" s="608"/>
      <c r="CP45" s="608"/>
      <c r="CQ45" s="608"/>
      <c r="CR45" s="608"/>
      <c r="CS45" s="608"/>
      <c r="CT45" s="608"/>
      <c r="CU45" s="608"/>
    </row>
    <row r="46" spans="1:99" s="607" customFormat="1" ht="20.75" customHeight="1">
      <c r="A46" s="555" t="str">
        <f>IF('1'!$A$1=1,B46,C46)</f>
        <v xml:space="preserve">         подорожі</v>
      </c>
      <c r="B46" s="556" t="s">
        <v>119</v>
      </c>
      <c r="C46" s="575" t="s">
        <v>259</v>
      </c>
      <c r="D46" s="595">
        <v>228</v>
      </c>
      <c r="E46" s="580">
        <v>681</v>
      </c>
      <c r="F46" s="580">
        <f t="shared" si="83"/>
        <v>-453</v>
      </c>
      <c r="G46" s="581">
        <v>201</v>
      </c>
      <c r="H46" s="581">
        <v>599</v>
      </c>
      <c r="I46" s="581">
        <f t="shared" si="84"/>
        <v>-398</v>
      </c>
      <c r="J46" s="581">
        <v>206</v>
      </c>
      <c r="K46" s="581">
        <v>603</v>
      </c>
      <c r="L46" s="581">
        <f t="shared" si="85"/>
        <v>-397</v>
      </c>
      <c r="M46" s="829">
        <v>243</v>
      </c>
      <c r="N46" s="829">
        <v>795</v>
      </c>
      <c r="O46" s="829">
        <f t="shared" si="86"/>
        <v>-552</v>
      </c>
      <c r="P46" s="829">
        <v>299</v>
      </c>
      <c r="Q46" s="829">
        <v>991</v>
      </c>
      <c r="R46" s="829">
        <f t="shared" si="87"/>
        <v>-692</v>
      </c>
      <c r="S46" s="829">
        <v>335</v>
      </c>
      <c r="T46" s="829">
        <v>1299</v>
      </c>
      <c r="U46" s="829">
        <f t="shared" si="88"/>
        <v>-964</v>
      </c>
      <c r="V46" s="829">
        <v>264</v>
      </c>
      <c r="W46" s="829">
        <v>703</v>
      </c>
      <c r="X46" s="829">
        <f t="shared" si="89"/>
        <v>-439</v>
      </c>
      <c r="Y46" s="829">
        <v>343</v>
      </c>
      <c r="Z46" s="829">
        <v>1599</v>
      </c>
      <c r="AA46" s="829">
        <f t="shared" si="90"/>
        <v>-1256</v>
      </c>
      <c r="AB46" s="838">
        <v>155</v>
      </c>
      <c r="AC46" s="661">
        <v>216</v>
      </c>
      <c r="AD46" s="838">
        <f t="shared" si="91"/>
        <v>-61</v>
      </c>
      <c r="AE46" s="838">
        <v>119</v>
      </c>
      <c r="AF46" s="661">
        <v>328</v>
      </c>
      <c r="AG46" s="838">
        <f t="shared" si="92"/>
        <v>-209</v>
      </c>
      <c r="AH46" s="838">
        <v>124</v>
      </c>
      <c r="AI46" s="661">
        <v>616</v>
      </c>
      <c r="AJ46" s="838">
        <f t="shared" si="93"/>
        <v>-492</v>
      </c>
      <c r="BH46" s="608"/>
      <c r="BI46" s="608"/>
      <c r="BJ46" s="608"/>
      <c r="BK46" s="608"/>
      <c r="BL46" s="608"/>
      <c r="BM46" s="608"/>
      <c r="BN46" s="608"/>
      <c r="BO46" s="608"/>
      <c r="BP46" s="608"/>
      <c r="BQ46" s="608"/>
      <c r="BR46" s="608"/>
      <c r="BS46" s="608"/>
      <c r="BT46" s="608"/>
      <c r="BU46" s="608"/>
      <c r="BV46" s="608"/>
      <c r="BW46" s="608"/>
      <c r="BX46" s="608"/>
      <c r="BY46" s="608"/>
      <c r="BZ46" s="608"/>
      <c r="CA46" s="608"/>
      <c r="CB46" s="608"/>
      <c r="CC46" s="608"/>
      <c r="CD46" s="608"/>
      <c r="CE46" s="608"/>
      <c r="CF46" s="608"/>
      <c r="CG46" s="608"/>
      <c r="CH46" s="608"/>
      <c r="CI46" s="608"/>
      <c r="CJ46" s="608"/>
      <c r="CK46" s="608"/>
      <c r="CL46" s="608"/>
      <c r="CM46" s="608"/>
      <c r="CN46" s="608"/>
      <c r="CO46" s="608"/>
      <c r="CP46" s="608"/>
      <c r="CQ46" s="608"/>
      <c r="CR46" s="608"/>
      <c r="CS46" s="608"/>
      <c r="CT46" s="608"/>
      <c r="CU46" s="608"/>
    </row>
    <row r="47" spans="1:99" s="852" customFormat="1" ht="17.75" customHeight="1">
      <c r="A47" s="555" t="str">
        <f>IF('1'!$A$1=1,B47,C47)</f>
        <v xml:space="preserve">         комп'ютерні послуги</v>
      </c>
      <c r="B47" s="556" t="s">
        <v>347</v>
      </c>
      <c r="C47" s="575" t="s">
        <v>348</v>
      </c>
      <c r="D47" s="691">
        <v>1061</v>
      </c>
      <c r="E47" s="581">
        <v>211</v>
      </c>
      <c r="F47" s="581">
        <f t="shared" si="83"/>
        <v>850</v>
      </c>
      <c r="G47" s="581">
        <v>966</v>
      </c>
      <c r="H47" s="581">
        <v>184</v>
      </c>
      <c r="I47" s="581">
        <f t="shared" si="84"/>
        <v>782</v>
      </c>
      <c r="J47" s="581">
        <v>1145</v>
      </c>
      <c r="K47" s="581">
        <v>188</v>
      </c>
      <c r="L47" s="581">
        <f t="shared" si="85"/>
        <v>957</v>
      </c>
      <c r="M47" s="829">
        <v>1312</v>
      </c>
      <c r="N47" s="829">
        <v>200</v>
      </c>
      <c r="O47" s="829">
        <f t="shared" si="86"/>
        <v>1112</v>
      </c>
      <c r="P47" s="829">
        <v>1633</v>
      </c>
      <c r="Q47" s="829">
        <v>252</v>
      </c>
      <c r="R47" s="829">
        <f t="shared" si="87"/>
        <v>1381</v>
      </c>
      <c r="S47" s="829">
        <v>2045</v>
      </c>
      <c r="T47" s="829">
        <v>301</v>
      </c>
      <c r="U47" s="829">
        <f t="shared" si="88"/>
        <v>1744</v>
      </c>
      <c r="V47" s="829">
        <v>2345</v>
      </c>
      <c r="W47" s="829">
        <v>331</v>
      </c>
      <c r="X47" s="829">
        <f t="shared" si="89"/>
        <v>2014</v>
      </c>
      <c r="Y47" s="829">
        <v>3161</v>
      </c>
      <c r="Z47" s="829">
        <v>402</v>
      </c>
      <c r="AA47" s="829">
        <f t="shared" si="90"/>
        <v>2759</v>
      </c>
      <c r="AB47" s="893">
        <v>3025</v>
      </c>
      <c r="AC47" s="872">
        <v>249</v>
      </c>
      <c r="AD47" s="838">
        <f t="shared" si="91"/>
        <v>2776</v>
      </c>
      <c r="AE47" s="893">
        <v>2718</v>
      </c>
      <c r="AF47" s="872">
        <v>309</v>
      </c>
      <c r="AG47" s="838">
        <f t="shared" si="92"/>
        <v>2409</v>
      </c>
      <c r="AH47" s="893">
        <v>2559</v>
      </c>
      <c r="AI47" s="872">
        <v>416</v>
      </c>
      <c r="AJ47" s="838">
        <f t="shared" si="93"/>
        <v>2143</v>
      </c>
      <c r="BH47" s="851"/>
      <c r="BI47" s="851"/>
      <c r="BJ47" s="851"/>
      <c r="BK47" s="851"/>
      <c r="BL47" s="851"/>
      <c r="BM47" s="851"/>
      <c r="BN47" s="851"/>
      <c r="BO47" s="851"/>
      <c r="BP47" s="851"/>
      <c r="BQ47" s="851"/>
      <c r="BR47" s="851"/>
      <c r="BS47" s="851"/>
      <c r="BT47" s="851"/>
      <c r="BU47" s="851"/>
      <c r="BV47" s="851"/>
      <c r="BW47" s="851"/>
      <c r="BX47" s="851"/>
      <c r="BY47" s="851"/>
      <c r="BZ47" s="851"/>
      <c r="CA47" s="851"/>
      <c r="CB47" s="851"/>
      <c r="CC47" s="851"/>
      <c r="CD47" s="851"/>
      <c r="CE47" s="851"/>
      <c r="CF47" s="851"/>
      <c r="CG47" s="851"/>
      <c r="CH47" s="851"/>
      <c r="CI47" s="851"/>
      <c r="CJ47" s="851"/>
      <c r="CK47" s="851"/>
      <c r="CL47" s="851"/>
      <c r="CM47" s="851"/>
      <c r="CN47" s="851"/>
      <c r="CO47" s="851"/>
      <c r="CP47" s="851"/>
      <c r="CQ47" s="851"/>
      <c r="CR47" s="851"/>
      <c r="CS47" s="851"/>
      <c r="CT47" s="851"/>
      <c r="CU47" s="851"/>
    </row>
    <row r="48" spans="1:99" s="607" customFormat="1" ht="16.25" customHeight="1">
      <c r="A48" s="555" t="str">
        <f>IF('1'!$A$1=1,B48,C48)</f>
        <v xml:space="preserve">         інші послуги</v>
      </c>
      <c r="B48" s="556" t="s">
        <v>120</v>
      </c>
      <c r="C48" s="575" t="s">
        <v>260</v>
      </c>
      <c r="D48" s="595">
        <f>D41-D43-D44-D46-D47</f>
        <v>2814</v>
      </c>
      <c r="E48" s="580">
        <f>E41-E43-E44-E46-E47</f>
        <v>4054</v>
      </c>
      <c r="F48" s="580">
        <f t="shared" si="83"/>
        <v>-1240</v>
      </c>
      <c r="G48" s="581">
        <f>G41-G43-G44-G47-G46</f>
        <v>2229</v>
      </c>
      <c r="H48" s="581">
        <f>H41-H43-H44-H47-H46</f>
        <v>3524</v>
      </c>
      <c r="I48" s="581">
        <f>G48-H48</f>
        <v>-1295</v>
      </c>
      <c r="J48" s="581">
        <f>J41-J43-J44-J47-J46</f>
        <v>2091</v>
      </c>
      <c r="K48" s="581">
        <f>K41-K43-K44-K47-K46</f>
        <v>3542</v>
      </c>
      <c r="L48" s="581">
        <f>J48-K48</f>
        <v>-1451</v>
      </c>
      <c r="M48" s="829">
        <f>M41-M43-M44-M46-M47</f>
        <v>1879</v>
      </c>
      <c r="N48" s="829">
        <f>N41-N43-N44-N46-N47</f>
        <v>3266</v>
      </c>
      <c r="O48" s="829">
        <f>M48-N48</f>
        <v>-1387</v>
      </c>
      <c r="P48" s="829">
        <f>P41-P43-P44-P46-P47</f>
        <v>2156</v>
      </c>
      <c r="Q48" s="829">
        <f>Q41-Q43-Q44-Q46-Q47</f>
        <v>3599</v>
      </c>
      <c r="R48" s="829">
        <f>P48-Q48</f>
        <v>-1443</v>
      </c>
      <c r="S48" s="829">
        <f>S41-S43-S44-S46-S47</f>
        <v>2499</v>
      </c>
      <c r="T48" s="829">
        <f>T41-T43-T44-T46-T47</f>
        <v>3781</v>
      </c>
      <c r="U48" s="829">
        <f>S48-T48</f>
        <v>-1282</v>
      </c>
      <c r="V48" s="829">
        <f>V41-V43-V44-V46-V47</f>
        <v>2569</v>
      </c>
      <c r="W48" s="829">
        <f>W41-W43-W44-W46-W47</f>
        <v>3615</v>
      </c>
      <c r="X48" s="829">
        <f>V48-W48</f>
        <v>-1046</v>
      </c>
      <c r="Y48" s="829">
        <f>Y41-Y43-Y44-Y46-Y47</f>
        <v>3077</v>
      </c>
      <c r="Z48" s="829">
        <f>Z41-Z43-Z44-Z46-Z47</f>
        <v>3992</v>
      </c>
      <c r="AA48" s="829">
        <f>Y48-Z48</f>
        <v>-915</v>
      </c>
      <c r="AB48" s="838">
        <f>AB41-AB43-AB44-AB46-AB47</f>
        <v>2546</v>
      </c>
      <c r="AC48" s="661">
        <f>AC41-AC43-AC44-AC46-AC47</f>
        <v>5032</v>
      </c>
      <c r="AD48" s="838">
        <f>AB48-AC48</f>
        <v>-2486</v>
      </c>
      <c r="AE48" s="838">
        <f>AE41-AE43-AE44-AE46-AE47</f>
        <v>2542</v>
      </c>
      <c r="AF48" s="661">
        <f>AF41-AF43-AF44-AF46-AF47</f>
        <v>4528</v>
      </c>
      <c r="AG48" s="838">
        <f>AE48-AF48</f>
        <v>-1986</v>
      </c>
      <c r="AH48" s="838">
        <f>AH41-AH43-AH44-AH46-AH47</f>
        <v>2853</v>
      </c>
      <c r="AI48" s="661">
        <f>AI41-AI43-AI44-AI46-AI47</f>
        <v>5545</v>
      </c>
      <c r="AJ48" s="838">
        <f>AH48-AI48</f>
        <v>-2692</v>
      </c>
      <c r="BH48" s="608"/>
      <c r="BI48" s="608"/>
      <c r="BJ48" s="608"/>
      <c r="BK48" s="608"/>
      <c r="BL48" s="608"/>
      <c r="BM48" s="608"/>
      <c r="BN48" s="608"/>
      <c r="BO48" s="608"/>
      <c r="BP48" s="608"/>
      <c r="BQ48" s="608"/>
      <c r="BR48" s="608"/>
      <c r="BS48" s="608"/>
      <c r="BT48" s="608"/>
      <c r="BU48" s="608"/>
      <c r="BV48" s="608"/>
      <c r="BW48" s="608"/>
      <c r="BX48" s="608"/>
      <c r="BY48" s="608"/>
      <c r="BZ48" s="608"/>
      <c r="CA48" s="608"/>
      <c r="CB48" s="608"/>
      <c r="CC48" s="608"/>
      <c r="CD48" s="608"/>
      <c r="CE48" s="608"/>
      <c r="CF48" s="608"/>
      <c r="CG48" s="608"/>
      <c r="CH48" s="608"/>
      <c r="CI48" s="608"/>
      <c r="CJ48" s="608"/>
      <c r="CK48" s="608"/>
      <c r="CL48" s="608"/>
      <c r="CM48" s="608"/>
      <c r="CN48" s="608"/>
      <c r="CO48" s="608"/>
      <c r="CP48" s="608"/>
      <c r="CQ48" s="608"/>
      <c r="CR48" s="608"/>
      <c r="CS48" s="608"/>
      <c r="CT48" s="608"/>
      <c r="CU48" s="608"/>
    </row>
    <row r="49" spans="1:99" s="607" customFormat="1" ht="14.75" customHeight="1">
      <c r="A49" s="555"/>
      <c r="B49" s="556"/>
      <c r="C49" s="562"/>
      <c r="D49" s="595"/>
      <c r="E49" s="580"/>
      <c r="F49" s="580"/>
      <c r="G49" s="581"/>
      <c r="H49" s="581"/>
      <c r="I49" s="581"/>
      <c r="J49" s="581"/>
      <c r="K49" s="581"/>
      <c r="L49" s="581"/>
      <c r="M49" s="829"/>
      <c r="N49" s="829"/>
      <c r="O49" s="829"/>
      <c r="P49" s="829"/>
      <c r="Q49" s="829"/>
      <c r="R49" s="829"/>
      <c r="S49" s="829"/>
      <c r="T49" s="829"/>
      <c r="U49" s="829"/>
      <c r="V49" s="829"/>
      <c r="W49" s="829"/>
      <c r="X49" s="829"/>
      <c r="Y49" s="829"/>
      <c r="Z49" s="829"/>
      <c r="AA49" s="829"/>
      <c r="AB49" s="877"/>
      <c r="AC49" s="878"/>
      <c r="AD49" s="878"/>
      <c r="AE49" s="878"/>
      <c r="AF49" s="878"/>
      <c r="AG49" s="878"/>
      <c r="AH49" s="1155"/>
      <c r="BH49" s="608"/>
      <c r="BI49" s="608"/>
      <c r="BJ49" s="608"/>
      <c r="BK49" s="608"/>
      <c r="BL49" s="608"/>
      <c r="BM49" s="608"/>
      <c r="BN49" s="608"/>
      <c r="BO49" s="608"/>
      <c r="BP49" s="608"/>
      <c r="BQ49" s="608"/>
      <c r="BR49" s="608"/>
      <c r="BS49" s="608"/>
      <c r="BT49" s="608"/>
      <c r="BU49" s="608"/>
      <c r="BV49" s="608"/>
      <c r="BW49" s="608"/>
      <c r="BX49" s="608"/>
      <c r="BY49" s="608"/>
      <c r="BZ49" s="608"/>
      <c r="CA49" s="608"/>
      <c r="CB49" s="608"/>
      <c r="CC49" s="608"/>
      <c r="CD49" s="608"/>
      <c r="CE49" s="608"/>
      <c r="CF49" s="608"/>
      <c r="CG49" s="608"/>
      <c r="CH49" s="608"/>
      <c r="CI49" s="608"/>
      <c r="CJ49" s="608"/>
      <c r="CK49" s="608"/>
      <c r="CL49" s="608"/>
      <c r="CM49" s="608"/>
      <c r="CN49" s="608"/>
      <c r="CO49" s="608"/>
      <c r="CP49" s="608"/>
      <c r="CQ49" s="608"/>
      <c r="CR49" s="608"/>
      <c r="CS49" s="608"/>
      <c r="CT49" s="608"/>
      <c r="CU49" s="608"/>
    </row>
    <row r="50" spans="1:99" s="517" customFormat="1" ht="30" customHeight="1">
      <c r="A50" s="542" t="str">
        <f>IF('1'!$A$1=1,B50,C50)</f>
        <v>Дані, включені до платіжного балансу (за методологією КПБ6)</v>
      </c>
      <c r="B50" s="616" t="s">
        <v>121</v>
      </c>
      <c r="C50" s="543" t="s">
        <v>261</v>
      </c>
      <c r="D50" s="594">
        <v>14884</v>
      </c>
      <c r="E50" s="589">
        <v>12362</v>
      </c>
      <c r="F50" s="589">
        <f>D50-E50</f>
        <v>2522</v>
      </c>
      <c r="G50" s="591">
        <v>12442</v>
      </c>
      <c r="H50" s="591">
        <v>11349</v>
      </c>
      <c r="I50" s="591">
        <f>G50-H50</f>
        <v>1093</v>
      </c>
      <c r="J50" s="591">
        <v>12448</v>
      </c>
      <c r="K50" s="591">
        <v>11959</v>
      </c>
      <c r="L50" s="591">
        <f>J50-K50</f>
        <v>489</v>
      </c>
      <c r="M50" s="821">
        <v>14243</v>
      </c>
      <c r="N50" s="821">
        <v>13324</v>
      </c>
      <c r="O50" s="821">
        <f>M50-N50</f>
        <v>919</v>
      </c>
      <c r="P50" s="821">
        <v>15836</v>
      </c>
      <c r="Q50" s="821">
        <v>14500</v>
      </c>
      <c r="R50" s="821">
        <f>P50-Q50</f>
        <v>1336</v>
      </c>
      <c r="S50" s="821">
        <v>17465</v>
      </c>
      <c r="T50" s="821">
        <v>15715</v>
      </c>
      <c r="U50" s="821">
        <f>S50-T50</f>
        <v>1750</v>
      </c>
      <c r="V50" s="821">
        <v>15564</v>
      </c>
      <c r="W50" s="821">
        <v>11164</v>
      </c>
      <c r="X50" s="821">
        <f>V50-W50</f>
        <v>4400</v>
      </c>
      <c r="Y50" s="821">
        <v>18391</v>
      </c>
      <c r="Z50" s="821">
        <v>14420</v>
      </c>
      <c r="AA50" s="821">
        <f>Y50-Z50</f>
        <v>3971</v>
      </c>
      <c r="AB50" s="821">
        <v>16618</v>
      </c>
      <c r="AC50" s="821">
        <v>27703</v>
      </c>
      <c r="AD50" s="821">
        <f>AB50-AC50</f>
        <v>-11085</v>
      </c>
      <c r="AE50" s="821">
        <v>16602</v>
      </c>
      <c r="AF50" s="821">
        <v>23870</v>
      </c>
      <c r="AG50" s="821">
        <f>AE50-AF50</f>
        <v>-7268</v>
      </c>
      <c r="AH50" s="821">
        <v>17311</v>
      </c>
      <c r="AI50" s="821">
        <v>23095</v>
      </c>
      <c r="AJ50" s="821">
        <f>AH50-AI50</f>
        <v>-5784</v>
      </c>
      <c r="BH50" s="558"/>
      <c r="BI50" s="558"/>
      <c r="BJ50" s="558"/>
      <c r="BK50" s="558"/>
      <c r="BL50" s="558"/>
      <c r="BM50" s="558"/>
      <c r="BN50" s="558"/>
      <c r="BO50" s="558"/>
      <c r="BP50" s="558"/>
      <c r="BQ50" s="558"/>
      <c r="BR50" s="558"/>
      <c r="BS50" s="558"/>
      <c r="BT50" s="558"/>
      <c r="BU50" s="558"/>
      <c r="BV50" s="558"/>
      <c r="BW50" s="558"/>
      <c r="BX50" s="558"/>
      <c r="BY50" s="558"/>
      <c r="BZ50" s="558"/>
      <c r="CA50" s="558"/>
      <c r="CB50" s="558"/>
      <c r="CC50" s="558"/>
      <c r="CD50" s="558"/>
      <c r="CE50" s="558"/>
      <c r="CF50" s="558"/>
      <c r="CG50" s="558"/>
      <c r="CH50" s="558"/>
      <c r="CI50" s="558"/>
      <c r="CJ50" s="558"/>
      <c r="CK50" s="558"/>
      <c r="CL50" s="558"/>
      <c r="CM50" s="558"/>
      <c r="CN50" s="558"/>
      <c r="CO50" s="558"/>
      <c r="CP50" s="558"/>
      <c r="CQ50" s="558"/>
      <c r="CR50" s="558"/>
      <c r="CS50" s="558"/>
      <c r="CT50" s="558"/>
      <c r="CU50" s="558"/>
    </row>
    <row r="51" spans="1:99" s="607" customFormat="1" ht="14.75" customHeight="1">
      <c r="A51" s="573" t="str">
        <f>IF('1'!$A$1=1,B51,C51)</f>
        <v xml:space="preserve">        у тому числі:</v>
      </c>
      <c r="B51" s="617" t="s">
        <v>116</v>
      </c>
      <c r="C51" s="574" t="s">
        <v>262</v>
      </c>
      <c r="D51" s="595"/>
      <c r="E51" s="580"/>
      <c r="F51" s="580"/>
      <c r="G51" s="581"/>
      <c r="H51" s="581"/>
      <c r="I51" s="581"/>
      <c r="J51" s="581"/>
      <c r="K51" s="581"/>
      <c r="L51" s="581"/>
      <c r="M51" s="829"/>
      <c r="N51" s="829"/>
      <c r="O51" s="829"/>
      <c r="P51" s="829"/>
      <c r="Q51" s="829"/>
      <c r="R51" s="829"/>
      <c r="S51" s="829"/>
      <c r="T51" s="829"/>
      <c r="U51" s="829"/>
      <c r="V51" s="829"/>
      <c r="W51" s="829"/>
      <c r="X51" s="829"/>
      <c r="Y51" s="829"/>
      <c r="Z51" s="829"/>
      <c r="AA51" s="829"/>
      <c r="AB51" s="829"/>
      <c r="AC51" s="829"/>
      <c r="AD51" s="829"/>
      <c r="AE51" s="829"/>
      <c r="AF51" s="829"/>
      <c r="AG51" s="829"/>
      <c r="AH51" s="829"/>
      <c r="AI51" s="829"/>
      <c r="AJ51" s="829"/>
      <c r="BH51" s="608"/>
      <c r="BI51" s="608"/>
      <c r="BJ51" s="608"/>
      <c r="BK51" s="608"/>
      <c r="BL51" s="608"/>
      <c r="BM51" s="608"/>
      <c r="BN51" s="608"/>
      <c r="BO51" s="608"/>
      <c r="BP51" s="608"/>
      <c r="BQ51" s="608"/>
      <c r="BR51" s="608"/>
      <c r="BS51" s="608"/>
      <c r="BT51" s="608"/>
      <c r="BU51" s="608"/>
      <c r="BV51" s="608"/>
      <c r="BW51" s="608"/>
      <c r="BX51" s="608"/>
      <c r="BY51" s="608"/>
      <c r="BZ51" s="608"/>
      <c r="CA51" s="608"/>
      <c r="CB51" s="608"/>
      <c r="CC51" s="608"/>
      <c r="CD51" s="608"/>
      <c r="CE51" s="608"/>
      <c r="CF51" s="608"/>
      <c r="CG51" s="608"/>
      <c r="CH51" s="608"/>
      <c r="CI51" s="608"/>
      <c r="CJ51" s="608"/>
      <c r="CK51" s="608"/>
      <c r="CL51" s="608"/>
      <c r="CM51" s="608"/>
      <c r="CN51" s="608"/>
      <c r="CO51" s="608"/>
      <c r="CP51" s="608"/>
      <c r="CQ51" s="608"/>
      <c r="CR51" s="608"/>
      <c r="CS51" s="608"/>
      <c r="CT51" s="608"/>
      <c r="CU51" s="608"/>
    </row>
    <row r="52" spans="1:99" s="609" customFormat="1" ht="18" customHeight="1">
      <c r="A52" s="555" t="str">
        <f>IF('1'!$A$1=1,B52,C52)</f>
        <v xml:space="preserve">         послуги з переробки</v>
      </c>
      <c r="B52" s="556" t="s">
        <v>117</v>
      </c>
      <c r="C52" s="575" t="s">
        <v>263</v>
      </c>
      <c r="D52" s="595">
        <v>1278</v>
      </c>
      <c r="E52" s="580">
        <v>29</v>
      </c>
      <c r="F52" s="580">
        <f t="shared" ref="F52:F57" si="94">D52-E52</f>
        <v>1249</v>
      </c>
      <c r="G52" s="581">
        <v>1078</v>
      </c>
      <c r="H52" s="581">
        <v>63</v>
      </c>
      <c r="I52" s="581">
        <f t="shared" ref="I52:I57" si="95">G52-H52</f>
        <v>1015</v>
      </c>
      <c r="J52" s="581">
        <v>1126</v>
      </c>
      <c r="K52" s="581">
        <v>5</v>
      </c>
      <c r="L52" s="581">
        <f t="shared" ref="L52:L57" si="96">J52-K52</f>
        <v>1121</v>
      </c>
      <c r="M52" s="829">
        <v>1419</v>
      </c>
      <c r="N52" s="829">
        <v>2</v>
      </c>
      <c r="O52" s="829">
        <f t="shared" ref="O52:O57" si="97">M52-N52</f>
        <v>1417</v>
      </c>
      <c r="P52" s="829">
        <v>1698</v>
      </c>
      <c r="Q52" s="829">
        <v>2</v>
      </c>
      <c r="R52" s="829">
        <f t="shared" ref="R52:R57" si="98">P52-Q52</f>
        <v>1696</v>
      </c>
      <c r="S52" s="829">
        <v>1640</v>
      </c>
      <c r="T52" s="829">
        <v>2</v>
      </c>
      <c r="U52" s="829">
        <f t="shared" ref="U52:U57" si="99">S52-T52</f>
        <v>1638</v>
      </c>
      <c r="V52" s="829">
        <v>1354</v>
      </c>
      <c r="W52" s="829">
        <v>2</v>
      </c>
      <c r="X52" s="829">
        <f t="shared" ref="X52:X57" si="100">V52-W52</f>
        <v>1352</v>
      </c>
      <c r="Y52" s="829">
        <v>1536</v>
      </c>
      <c r="Z52" s="829">
        <v>10</v>
      </c>
      <c r="AA52" s="829">
        <f t="shared" ref="AA52:AA57" si="101">Y52-Z52</f>
        <v>1526</v>
      </c>
      <c r="AB52" s="829">
        <v>971</v>
      </c>
      <c r="AC52" s="829">
        <v>4</v>
      </c>
      <c r="AD52" s="829">
        <f t="shared" ref="AD52:AD57" si="102">AB52-AC52</f>
        <v>967</v>
      </c>
      <c r="AE52" s="829">
        <v>824</v>
      </c>
      <c r="AF52" s="829">
        <v>12</v>
      </c>
      <c r="AG52" s="829">
        <f t="shared" ref="AG52:AG57" si="103">AE52-AF52</f>
        <v>812</v>
      </c>
      <c r="AH52" s="829">
        <v>805</v>
      </c>
      <c r="AI52" s="829">
        <v>15</v>
      </c>
      <c r="AJ52" s="829">
        <f t="shared" ref="AJ52:AJ57" si="104">AH52-AI52</f>
        <v>790</v>
      </c>
      <c r="BH52" s="610"/>
      <c r="BI52" s="610"/>
      <c r="BJ52" s="610"/>
      <c r="BK52" s="610"/>
      <c r="BL52" s="610"/>
      <c r="BM52" s="610"/>
      <c r="BN52" s="610"/>
      <c r="BO52" s="610"/>
      <c r="BP52" s="610"/>
      <c r="BQ52" s="610"/>
      <c r="BR52" s="610"/>
      <c r="BS52" s="610"/>
      <c r="BT52" s="610"/>
      <c r="BU52" s="610"/>
      <c r="BV52" s="610"/>
      <c r="BW52" s="610"/>
      <c r="BX52" s="610"/>
      <c r="BY52" s="610"/>
      <c r="BZ52" s="610"/>
      <c r="CA52" s="610"/>
      <c r="CB52" s="610"/>
      <c r="CC52" s="610"/>
      <c r="CD52" s="610"/>
      <c r="CE52" s="610"/>
      <c r="CF52" s="610"/>
      <c r="CG52" s="610"/>
      <c r="CH52" s="610"/>
      <c r="CI52" s="610"/>
      <c r="CJ52" s="610"/>
      <c r="CK52" s="610"/>
      <c r="CL52" s="610"/>
      <c r="CM52" s="610"/>
      <c r="CN52" s="610"/>
      <c r="CO52" s="610"/>
      <c r="CP52" s="610"/>
      <c r="CQ52" s="610"/>
      <c r="CR52" s="610"/>
      <c r="CS52" s="610"/>
      <c r="CT52" s="610"/>
      <c r="CU52" s="610"/>
    </row>
    <row r="53" spans="1:99" s="607" customFormat="1" ht="19.25" customHeight="1">
      <c r="A53" s="555" t="str">
        <f>IF('1'!$A$1=1,B53,C53)</f>
        <v xml:space="preserve">         транспорт</v>
      </c>
      <c r="B53" s="556" t="s">
        <v>118</v>
      </c>
      <c r="C53" s="575" t="s">
        <v>264</v>
      </c>
      <c r="D53" s="595">
        <v>6231</v>
      </c>
      <c r="E53" s="580">
        <v>2727</v>
      </c>
      <c r="F53" s="580">
        <f t="shared" si="94"/>
        <v>3504</v>
      </c>
      <c r="G53" s="581">
        <v>5319</v>
      </c>
      <c r="H53" s="581">
        <v>1990</v>
      </c>
      <c r="I53" s="581">
        <f t="shared" si="95"/>
        <v>3329</v>
      </c>
      <c r="J53" s="581">
        <v>5348</v>
      </c>
      <c r="K53" s="581">
        <v>1934</v>
      </c>
      <c r="L53" s="581">
        <f t="shared" si="96"/>
        <v>3414</v>
      </c>
      <c r="M53" s="829">
        <v>5922</v>
      </c>
      <c r="N53" s="829">
        <v>2109</v>
      </c>
      <c r="O53" s="829">
        <f t="shared" si="97"/>
        <v>3813</v>
      </c>
      <c r="P53" s="829">
        <v>5949</v>
      </c>
      <c r="Q53" s="829">
        <v>2237</v>
      </c>
      <c r="R53" s="829">
        <f t="shared" si="98"/>
        <v>3712</v>
      </c>
      <c r="S53" s="829">
        <v>6253</v>
      </c>
      <c r="T53" s="829">
        <v>2516</v>
      </c>
      <c r="U53" s="829">
        <f t="shared" si="99"/>
        <v>3737</v>
      </c>
      <c r="V53" s="829">
        <v>5089</v>
      </c>
      <c r="W53" s="829">
        <v>1920</v>
      </c>
      <c r="X53" s="829">
        <f t="shared" si="100"/>
        <v>3169</v>
      </c>
      <c r="Y53" s="829">
        <v>4760</v>
      </c>
      <c r="Z53" s="829">
        <v>2834</v>
      </c>
      <c r="AA53" s="829">
        <f t="shared" si="101"/>
        <v>1926</v>
      </c>
      <c r="AB53" s="829">
        <v>3832</v>
      </c>
      <c r="AC53" s="829">
        <v>2482</v>
      </c>
      <c r="AD53" s="829">
        <f t="shared" si="102"/>
        <v>1350</v>
      </c>
      <c r="AE53" s="829">
        <v>3789</v>
      </c>
      <c r="AF53" s="829">
        <v>2939</v>
      </c>
      <c r="AG53" s="829">
        <f t="shared" si="103"/>
        <v>850</v>
      </c>
      <c r="AH53" s="829">
        <v>4170</v>
      </c>
      <c r="AI53" s="829">
        <v>3394</v>
      </c>
      <c r="AJ53" s="829">
        <f t="shared" si="104"/>
        <v>776</v>
      </c>
      <c r="BH53" s="608"/>
      <c r="BI53" s="608"/>
      <c r="BJ53" s="608"/>
      <c r="BK53" s="608"/>
      <c r="BL53" s="608"/>
      <c r="BM53" s="608"/>
      <c r="BN53" s="608"/>
      <c r="BO53" s="608"/>
      <c r="BP53" s="608"/>
      <c r="BQ53" s="608"/>
      <c r="BR53" s="608"/>
      <c r="BS53" s="608"/>
      <c r="BT53" s="608"/>
      <c r="BU53" s="608"/>
      <c r="BV53" s="608"/>
      <c r="BW53" s="608"/>
      <c r="BX53" s="608"/>
      <c r="BY53" s="608"/>
      <c r="BZ53" s="608"/>
      <c r="CA53" s="608"/>
      <c r="CB53" s="608"/>
      <c r="CC53" s="608"/>
      <c r="CD53" s="608"/>
      <c r="CE53" s="608"/>
      <c r="CF53" s="608"/>
      <c r="CG53" s="608"/>
      <c r="CH53" s="608"/>
      <c r="CI53" s="608"/>
      <c r="CJ53" s="608"/>
      <c r="CK53" s="608"/>
      <c r="CL53" s="608"/>
      <c r="CM53" s="608"/>
      <c r="CN53" s="608"/>
      <c r="CO53" s="608"/>
      <c r="CP53" s="608"/>
      <c r="CQ53" s="608"/>
      <c r="CR53" s="608"/>
      <c r="CS53" s="608"/>
      <c r="CT53" s="608"/>
      <c r="CU53" s="608"/>
    </row>
    <row r="54" spans="1:99" s="607" customFormat="1" ht="24" customHeight="1">
      <c r="A54" s="690" t="str">
        <f>IF('1'!$A$1=1,B54,C54)</f>
        <v xml:space="preserve">            у т.ч. послуги з трубопровідного транспорту</v>
      </c>
      <c r="B54" s="689" t="s">
        <v>299</v>
      </c>
      <c r="C54" s="771" t="s">
        <v>300</v>
      </c>
      <c r="D54" s="691">
        <v>2209</v>
      </c>
      <c r="E54" s="581">
        <v>53</v>
      </c>
      <c r="F54" s="581">
        <f t="shared" si="94"/>
        <v>2156</v>
      </c>
      <c r="G54" s="581">
        <v>2258</v>
      </c>
      <c r="H54" s="581">
        <v>98</v>
      </c>
      <c r="I54" s="581">
        <f t="shared" si="95"/>
        <v>2160</v>
      </c>
      <c r="J54" s="581">
        <v>2631</v>
      </c>
      <c r="K54" s="581">
        <v>87</v>
      </c>
      <c r="L54" s="581">
        <f t="shared" si="96"/>
        <v>2544</v>
      </c>
      <c r="M54" s="829">
        <v>2998</v>
      </c>
      <c r="N54" s="829">
        <v>80</v>
      </c>
      <c r="O54" s="829">
        <f t="shared" si="97"/>
        <v>2918</v>
      </c>
      <c r="P54" s="829">
        <v>2960</v>
      </c>
      <c r="Q54" s="829">
        <v>79</v>
      </c>
      <c r="R54" s="829">
        <f t="shared" si="98"/>
        <v>2881</v>
      </c>
      <c r="S54" s="829">
        <v>2985</v>
      </c>
      <c r="T54" s="829">
        <v>60</v>
      </c>
      <c r="U54" s="829">
        <f t="shared" si="99"/>
        <v>2925</v>
      </c>
      <c r="V54" s="829">
        <v>2443</v>
      </c>
      <c r="W54" s="829">
        <v>0</v>
      </c>
      <c r="X54" s="829">
        <f t="shared" si="100"/>
        <v>2443</v>
      </c>
      <c r="Y54" s="829">
        <v>1664</v>
      </c>
      <c r="Z54" s="829">
        <v>1</v>
      </c>
      <c r="AA54" s="829">
        <f t="shared" si="101"/>
        <v>1663</v>
      </c>
      <c r="AB54" s="829">
        <v>1487</v>
      </c>
      <c r="AC54" s="829">
        <v>0</v>
      </c>
      <c r="AD54" s="829">
        <f t="shared" si="102"/>
        <v>1487</v>
      </c>
      <c r="AE54" s="829">
        <v>1546</v>
      </c>
      <c r="AF54" s="829">
        <v>0</v>
      </c>
      <c r="AG54" s="829">
        <f t="shared" si="103"/>
        <v>1546</v>
      </c>
      <c r="AH54" s="829">
        <v>1549</v>
      </c>
      <c r="AI54" s="829">
        <v>3</v>
      </c>
      <c r="AJ54" s="829">
        <f t="shared" si="104"/>
        <v>1546</v>
      </c>
      <c r="BH54" s="608"/>
      <c r="BI54" s="608"/>
      <c r="BJ54" s="608"/>
      <c r="BK54" s="608"/>
      <c r="BL54" s="608"/>
      <c r="BM54" s="608"/>
      <c r="BN54" s="608"/>
      <c r="BO54" s="608"/>
      <c r="BP54" s="608"/>
      <c r="BQ54" s="608"/>
      <c r="BR54" s="608"/>
      <c r="BS54" s="608"/>
      <c r="BT54" s="608"/>
      <c r="BU54" s="608"/>
      <c r="BV54" s="608"/>
      <c r="BW54" s="608"/>
      <c r="BX54" s="608"/>
      <c r="BY54" s="608"/>
      <c r="BZ54" s="608"/>
      <c r="CA54" s="608"/>
      <c r="CB54" s="608"/>
      <c r="CC54" s="608"/>
      <c r="CD54" s="608"/>
      <c r="CE54" s="608"/>
      <c r="CF54" s="608"/>
      <c r="CG54" s="608"/>
      <c r="CH54" s="608"/>
      <c r="CI54" s="608"/>
      <c r="CJ54" s="608"/>
      <c r="CK54" s="608"/>
      <c r="CL54" s="608"/>
      <c r="CM54" s="608"/>
      <c r="CN54" s="608"/>
      <c r="CO54" s="608"/>
      <c r="CP54" s="608"/>
      <c r="CQ54" s="608"/>
      <c r="CR54" s="608"/>
      <c r="CS54" s="608"/>
      <c r="CT54" s="608"/>
      <c r="CU54" s="608"/>
    </row>
    <row r="55" spans="1:99" s="607" customFormat="1" ht="20" customHeight="1">
      <c r="A55" s="555" t="str">
        <f>IF('1'!$A$1=1,B55,C55)</f>
        <v xml:space="preserve">         подорожі</v>
      </c>
      <c r="B55" s="556" t="s">
        <v>119</v>
      </c>
      <c r="C55" s="575" t="s">
        <v>265</v>
      </c>
      <c r="D55" s="595">
        <v>1612</v>
      </c>
      <c r="E55" s="580">
        <v>5061</v>
      </c>
      <c r="F55" s="580">
        <f t="shared" si="94"/>
        <v>-3449</v>
      </c>
      <c r="G55" s="581">
        <v>1082</v>
      </c>
      <c r="H55" s="581">
        <v>5101</v>
      </c>
      <c r="I55" s="581">
        <f t="shared" si="95"/>
        <v>-4019</v>
      </c>
      <c r="J55" s="581">
        <v>1078</v>
      </c>
      <c r="K55" s="581">
        <v>5970</v>
      </c>
      <c r="L55" s="581">
        <f t="shared" si="96"/>
        <v>-4892</v>
      </c>
      <c r="M55" s="829">
        <v>1261</v>
      </c>
      <c r="N55" s="829">
        <v>7121</v>
      </c>
      <c r="O55" s="829">
        <f t="shared" si="97"/>
        <v>-5860</v>
      </c>
      <c r="P55" s="829">
        <v>1445</v>
      </c>
      <c r="Q55" s="829">
        <v>7899</v>
      </c>
      <c r="R55" s="829">
        <f t="shared" si="98"/>
        <v>-6454</v>
      </c>
      <c r="S55" s="829">
        <v>1620</v>
      </c>
      <c r="T55" s="829">
        <v>8517</v>
      </c>
      <c r="U55" s="829">
        <f t="shared" si="99"/>
        <v>-6897</v>
      </c>
      <c r="V55" s="829">
        <v>356</v>
      </c>
      <c r="W55" s="829">
        <v>4691</v>
      </c>
      <c r="X55" s="829">
        <f t="shared" si="100"/>
        <v>-4335</v>
      </c>
      <c r="Y55" s="829">
        <v>950</v>
      </c>
      <c r="Z55" s="829">
        <v>6251</v>
      </c>
      <c r="AA55" s="829">
        <f t="shared" si="101"/>
        <v>-5301</v>
      </c>
      <c r="AB55" s="829">
        <v>774</v>
      </c>
      <c r="AC55" s="829">
        <v>19759</v>
      </c>
      <c r="AD55" s="829">
        <f t="shared" si="102"/>
        <v>-18985</v>
      </c>
      <c r="AE55" s="829">
        <v>857</v>
      </c>
      <c r="AF55" s="829">
        <v>15726</v>
      </c>
      <c r="AG55" s="829">
        <f t="shared" si="103"/>
        <v>-14869</v>
      </c>
      <c r="AH55" s="829">
        <v>1047</v>
      </c>
      <c r="AI55" s="829">
        <v>13054</v>
      </c>
      <c r="AJ55" s="829">
        <f t="shared" si="104"/>
        <v>-12007</v>
      </c>
      <c r="BH55" s="608"/>
      <c r="BI55" s="608"/>
      <c r="BJ55" s="608"/>
      <c r="BK55" s="608"/>
      <c r="BL55" s="608"/>
      <c r="BM55" s="608"/>
      <c r="BN55" s="608"/>
      <c r="BO55" s="608"/>
      <c r="BP55" s="608"/>
      <c r="BQ55" s="608"/>
      <c r="BR55" s="608"/>
      <c r="BS55" s="608"/>
      <c r="BT55" s="608"/>
      <c r="BU55" s="608"/>
      <c r="BV55" s="608"/>
      <c r="BW55" s="608"/>
      <c r="BX55" s="608"/>
      <c r="BY55" s="608"/>
      <c r="BZ55" s="608"/>
      <c r="CA55" s="608"/>
      <c r="CB55" s="608"/>
      <c r="CC55" s="608"/>
      <c r="CD55" s="608"/>
      <c r="CE55" s="608"/>
      <c r="CF55" s="608"/>
      <c r="CG55" s="608"/>
      <c r="CH55" s="608"/>
      <c r="CI55" s="608"/>
      <c r="CJ55" s="608"/>
      <c r="CK55" s="608"/>
      <c r="CL55" s="608"/>
      <c r="CM55" s="608"/>
      <c r="CN55" s="608"/>
      <c r="CO55" s="608"/>
      <c r="CP55" s="608"/>
      <c r="CQ55" s="608"/>
      <c r="CR55" s="608"/>
      <c r="CS55" s="608"/>
      <c r="CT55" s="608"/>
      <c r="CU55" s="608"/>
    </row>
    <row r="56" spans="1:99" s="852" customFormat="1" ht="20" customHeight="1">
      <c r="A56" s="555" t="str">
        <f>IF('1'!$A$1=1,B56,C56)</f>
        <v xml:space="preserve">         комп'ютерні послуги</v>
      </c>
      <c r="B56" s="556" t="s">
        <v>347</v>
      </c>
      <c r="C56" s="575" t="s">
        <v>348</v>
      </c>
      <c r="D56" s="691">
        <v>1500</v>
      </c>
      <c r="E56" s="581">
        <v>337</v>
      </c>
      <c r="F56" s="581">
        <f t="shared" si="94"/>
        <v>1163</v>
      </c>
      <c r="G56" s="581">
        <v>1668</v>
      </c>
      <c r="H56" s="581">
        <v>327</v>
      </c>
      <c r="I56" s="581">
        <f t="shared" si="95"/>
        <v>1341</v>
      </c>
      <c r="J56" s="581">
        <v>1975</v>
      </c>
      <c r="K56" s="581">
        <v>323</v>
      </c>
      <c r="L56" s="581">
        <f t="shared" si="96"/>
        <v>1652</v>
      </c>
      <c r="M56" s="829">
        <v>2485</v>
      </c>
      <c r="N56" s="829">
        <v>354</v>
      </c>
      <c r="O56" s="829">
        <f t="shared" si="97"/>
        <v>2131</v>
      </c>
      <c r="P56" s="829">
        <v>3204</v>
      </c>
      <c r="Q56" s="829">
        <v>480</v>
      </c>
      <c r="R56" s="829">
        <f t="shared" si="98"/>
        <v>2724</v>
      </c>
      <c r="S56" s="829">
        <v>4173</v>
      </c>
      <c r="T56" s="829">
        <v>579</v>
      </c>
      <c r="U56" s="829">
        <f t="shared" si="99"/>
        <v>3594</v>
      </c>
      <c r="V56" s="829">
        <v>5026</v>
      </c>
      <c r="W56" s="829">
        <v>640</v>
      </c>
      <c r="X56" s="829">
        <f t="shared" si="100"/>
        <v>4386</v>
      </c>
      <c r="Y56" s="829">
        <v>6943</v>
      </c>
      <c r="Z56" s="829">
        <v>795</v>
      </c>
      <c r="AA56" s="829">
        <f t="shared" si="101"/>
        <v>6148</v>
      </c>
      <c r="AB56" s="829">
        <v>7349</v>
      </c>
      <c r="AC56" s="829">
        <v>557</v>
      </c>
      <c r="AD56" s="829">
        <f t="shared" si="102"/>
        <v>6792</v>
      </c>
      <c r="AE56" s="829">
        <v>6727</v>
      </c>
      <c r="AF56" s="829">
        <v>786</v>
      </c>
      <c r="AG56" s="829">
        <f t="shared" si="103"/>
        <v>5941</v>
      </c>
      <c r="AH56" s="829">
        <v>6446</v>
      </c>
      <c r="AI56" s="829">
        <v>980</v>
      </c>
      <c r="AJ56" s="829">
        <f t="shared" si="104"/>
        <v>5466</v>
      </c>
      <c r="BH56" s="851"/>
      <c r="BI56" s="851"/>
      <c r="BJ56" s="851"/>
      <c r="BK56" s="851"/>
      <c r="BL56" s="851"/>
      <c r="BM56" s="851"/>
      <c r="BN56" s="851"/>
      <c r="BO56" s="851"/>
      <c r="BP56" s="851"/>
      <c r="BQ56" s="851"/>
      <c r="BR56" s="851"/>
      <c r="BS56" s="851"/>
      <c r="BT56" s="851"/>
      <c r="BU56" s="851"/>
      <c r="BV56" s="851"/>
      <c r="BW56" s="851"/>
      <c r="BX56" s="851"/>
      <c r="BY56" s="851"/>
      <c r="BZ56" s="851"/>
      <c r="CA56" s="851"/>
      <c r="CB56" s="851"/>
      <c r="CC56" s="851"/>
      <c r="CD56" s="851"/>
      <c r="CE56" s="851"/>
      <c r="CF56" s="851"/>
      <c r="CG56" s="851"/>
      <c r="CH56" s="851"/>
      <c r="CI56" s="851"/>
      <c r="CJ56" s="851"/>
      <c r="CK56" s="851"/>
      <c r="CL56" s="851"/>
      <c r="CM56" s="851"/>
      <c r="CN56" s="851"/>
      <c r="CO56" s="851"/>
      <c r="CP56" s="851"/>
      <c r="CQ56" s="851"/>
      <c r="CR56" s="851"/>
      <c r="CS56" s="851"/>
      <c r="CT56" s="851"/>
      <c r="CU56" s="851"/>
    </row>
    <row r="57" spans="1:99" s="607" customFormat="1" ht="18" customHeight="1">
      <c r="A57" s="555" t="str">
        <f>IF('1'!$A$1=1,B57,C57)</f>
        <v xml:space="preserve">         інші послуги</v>
      </c>
      <c r="B57" s="556" t="s">
        <v>120</v>
      </c>
      <c r="C57" s="575" t="s">
        <v>266</v>
      </c>
      <c r="D57" s="595">
        <f>D50-D52-D53-D55-D56</f>
        <v>4263</v>
      </c>
      <c r="E57" s="580">
        <f>E50-E52-E53-E55-E56</f>
        <v>4208</v>
      </c>
      <c r="F57" s="580">
        <f t="shared" si="94"/>
        <v>55</v>
      </c>
      <c r="G57" s="581">
        <f>G50-G52-G53-G56-G55</f>
        <v>3295</v>
      </c>
      <c r="H57" s="581">
        <f>H50-H52-H53-H56-H55</f>
        <v>3868</v>
      </c>
      <c r="I57" s="581">
        <f t="shared" si="95"/>
        <v>-573</v>
      </c>
      <c r="J57" s="581">
        <f>J50-J52-J53-J56-J55</f>
        <v>2921</v>
      </c>
      <c r="K57" s="581">
        <f>K50-K52-K53-K56-K55</f>
        <v>3727</v>
      </c>
      <c r="L57" s="581">
        <f t="shared" si="96"/>
        <v>-806</v>
      </c>
      <c r="M57" s="829">
        <f>M50-M52-M53-M55-M56</f>
        <v>3156</v>
      </c>
      <c r="N57" s="829">
        <f>N50-N52-N53-N55-N56</f>
        <v>3738</v>
      </c>
      <c r="O57" s="829">
        <f t="shared" si="97"/>
        <v>-582</v>
      </c>
      <c r="P57" s="829">
        <f>P50-P52-P53-P55-P56</f>
        <v>3540</v>
      </c>
      <c r="Q57" s="829">
        <f>Q50-Q52-Q53-Q55-Q56</f>
        <v>3882</v>
      </c>
      <c r="R57" s="829">
        <f t="shared" si="98"/>
        <v>-342</v>
      </c>
      <c r="S57" s="829">
        <f>S50-S52-S53-S55-S56</f>
        <v>3779</v>
      </c>
      <c r="T57" s="829">
        <f>T50-T52-T53-T55-T56</f>
        <v>4101</v>
      </c>
      <c r="U57" s="829">
        <f t="shared" si="99"/>
        <v>-322</v>
      </c>
      <c r="V57" s="829">
        <f>V50-V52-V53-V55-V56</f>
        <v>3739</v>
      </c>
      <c r="W57" s="829">
        <f>W50-W52-W53-W55-W56</f>
        <v>3911</v>
      </c>
      <c r="X57" s="829">
        <f t="shared" si="100"/>
        <v>-172</v>
      </c>
      <c r="Y57" s="829">
        <f>Y50-Y52-Y53-Y55-Y56</f>
        <v>4202</v>
      </c>
      <c r="Z57" s="829">
        <f>Z50-Z52-Z53-Z55-Z56</f>
        <v>4530</v>
      </c>
      <c r="AA57" s="829">
        <f t="shared" si="101"/>
        <v>-328</v>
      </c>
      <c r="AB57" s="829">
        <f>AB50-AB52-AB53-AB55-AB56</f>
        <v>3692</v>
      </c>
      <c r="AC57" s="829">
        <f>AC50-AC52-AC53-AC55-AC56</f>
        <v>4901</v>
      </c>
      <c r="AD57" s="829">
        <f t="shared" si="102"/>
        <v>-1209</v>
      </c>
      <c r="AE57" s="829">
        <f>AE50-AE52-AE53-AE55-AE56</f>
        <v>4405</v>
      </c>
      <c r="AF57" s="829">
        <f>AF50-AF52-AF53-AF55-AF56</f>
        <v>4407</v>
      </c>
      <c r="AG57" s="829">
        <f t="shared" si="103"/>
        <v>-2</v>
      </c>
      <c r="AH57" s="829">
        <f>AH50-AH52-AH53-AH55-AH56</f>
        <v>4843</v>
      </c>
      <c r="AI57" s="829">
        <f>AI50-AI52-AI53-AI55-AI56</f>
        <v>5652</v>
      </c>
      <c r="AJ57" s="829">
        <f t="shared" si="104"/>
        <v>-809</v>
      </c>
      <c r="BH57" s="608"/>
      <c r="BI57" s="608"/>
      <c r="BJ57" s="608"/>
      <c r="BK57" s="608"/>
      <c r="BL57" s="608"/>
      <c r="BM57" s="608"/>
      <c r="BN57" s="608"/>
      <c r="BO57" s="608"/>
      <c r="BP57" s="608"/>
      <c r="BQ57" s="608"/>
      <c r="BR57" s="608"/>
      <c r="BS57" s="608"/>
      <c r="BT57" s="608"/>
      <c r="BU57" s="608"/>
      <c r="BV57" s="608"/>
      <c r="BW57" s="608"/>
      <c r="BX57" s="608"/>
      <c r="BY57" s="608"/>
      <c r="BZ57" s="608"/>
      <c r="CA57" s="608"/>
      <c r="CB57" s="608"/>
      <c r="CC57" s="608"/>
      <c r="CD57" s="608"/>
      <c r="CE57" s="608"/>
      <c r="CF57" s="608"/>
      <c r="CG57" s="608"/>
      <c r="CH57" s="608"/>
      <c r="CI57" s="608"/>
      <c r="CJ57" s="608"/>
      <c r="CK57" s="608"/>
      <c r="CL57" s="608"/>
      <c r="CM57" s="608"/>
      <c r="CN57" s="608"/>
      <c r="CO57" s="608"/>
      <c r="CP57" s="608"/>
      <c r="CQ57" s="608"/>
      <c r="CR57" s="608"/>
      <c r="CS57" s="608"/>
      <c r="CT57" s="608"/>
      <c r="CU57" s="608"/>
    </row>
    <row r="58" spans="1:99" s="517" customFormat="1" ht="11.75" customHeight="1">
      <c r="A58" s="561"/>
      <c r="B58" s="618"/>
      <c r="C58" s="576"/>
      <c r="D58" s="577"/>
      <c r="E58" s="578"/>
      <c r="F58" s="578"/>
      <c r="G58" s="579"/>
      <c r="H58" s="579"/>
      <c r="I58" s="579"/>
      <c r="J58" s="579"/>
      <c r="K58" s="579"/>
      <c r="L58" s="579"/>
      <c r="M58" s="840"/>
      <c r="N58" s="840"/>
      <c r="O58" s="840"/>
      <c r="P58" s="840"/>
      <c r="Q58" s="840"/>
      <c r="R58" s="840"/>
      <c r="S58" s="840"/>
      <c r="T58" s="840"/>
      <c r="U58" s="840"/>
      <c r="V58" s="840"/>
      <c r="W58" s="840"/>
      <c r="X58" s="840"/>
      <c r="Y58" s="840"/>
      <c r="Z58" s="840"/>
      <c r="AA58" s="840"/>
      <c r="AB58" s="879"/>
      <c r="AC58" s="880"/>
      <c r="AD58" s="880"/>
      <c r="AE58" s="880"/>
      <c r="AF58" s="880"/>
      <c r="AG58" s="880"/>
      <c r="AH58" s="1276"/>
      <c r="AI58" s="1277"/>
      <c r="AJ58" s="1277"/>
      <c r="BH58" s="558"/>
      <c r="BI58" s="558"/>
      <c r="BJ58" s="558"/>
      <c r="BK58" s="558"/>
      <c r="BL58" s="558"/>
      <c r="BM58" s="558"/>
      <c r="BN58" s="558"/>
      <c r="BO58" s="558"/>
      <c r="BP58" s="558"/>
      <c r="BQ58" s="558"/>
      <c r="BR58" s="558"/>
      <c r="BS58" s="558"/>
      <c r="BT58" s="558"/>
      <c r="BU58" s="558"/>
      <c r="BV58" s="558"/>
      <c r="BW58" s="558"/>
      <c r="BX58" s="558"/>
      <c r="BY58" s="558"/>
      <c r="BZ58" s="558"/>
      <c r="CA58" s="558"/>
      <c r="CB58" s="558"/>
      <c r="CC58" s="558"/>
      <c r="CD58" s="558"/>
      <c r="CE58" s="558"/>
      <c r="CF58" s="558"/>
      <c r="CG58" s="558"/>
      <c r="CH58" s="558"/>
      <c r="CI58" s="558"/>
      <c r="CJ58" s="558"/>
      <c r="CK58" s="558"/>
      <c r="CL58" s="558"/>
      <c r="CM58" s="558"/>
      <c r="CN58" s="558"/>
      <c r="CO58" s="558"/>
      <c r="CP58" s="558"/>
      <c r="CQ58" s="558"/>
      <c r="CR58" s="558"/>
      <c r="CS58" s="558"/>
      <c r="CT58" s="558"/>
      <c r="CU58" s="558"/>
    </row>
    <row r="59" spans="1:99" s="517" customFormat="1" ht="15.65" customHeight="1">
      <c r="A59" s="86" t="str">
        <f>IF('1'!$A$1=1,B59,C59)</f>
        <v>Примітки:</v>
      </c>
      <c r="B59" s="582" t="s">
        <v>311</v>
      </c>
      <c r="C59" s="582" t="s">
        <v>312</v>
      </c>
      <c r="D59" s="583"/>
      <c r="E59" s="583"/>
      <c r="M59" s="841"/>
      <c r="N59" s="841"/>
      <c r="O59" s="841"/>
      <c r="P59" s="842"/>
      <c r="Q59" s="843"/>
      <c r="R59" s="843"/>
      <c r="S59" s="842"/>
      <c r="T59" s="843"/>
      <c r="U59" s="843"/>
      <c r="V59" s="842"/>
      <c r="W59" s="843"/>
      <c r="X59" s="843"/>
      <c r="Y59" s="842"/>
      <c r="Z59" s="843"/>
      <c r="AA59" s="843"/>
      <c r="AB59" s="830"/>
      <c r="AC59" s="583"/>
      <c r="AD59" s="583"/>
      <c r="AE59" s="583"/>
      <c r="AF59" s="583"/>
      <c r="AG59" s="583"/>
      <c r="AH59" s="568"/>
      <c r="BH59" s="558"/>
      <c r="BI59" s="558"/>
      <c r="BJ59" s="558"/>
      <c r="BK59" s="558"/>
      <c r="BL59" s="558"/>
      <c r="BM59" s="558"/>
      <c r="BN59" s="558"/>
      <c r="BO59" s="558"/>
      <c r="BP59" s="558"/>
      <c r="BQ59" s="558"/>
      <c r="BR59" s="558"/>
      <c r="BS59" s="558"/>
      <c r="BT59" s="558"/>
      <c r="BU59" s="558"/>
      <c r="BV59" s="558"/>
      <c r="BW59" s="558"/>
      <c r="BX59" s="558"/>
      <c r="BY59" s="558"/>
      <c r="BZ59" s="558"/>
      <c r="CA59" s="558"/>
      <c r="CB59" s="558"/>
      <c r="CC59" s="558"/>
      <c r="CD59" s="558"/>
      <c r="CE59" s="558"/>
      <c r="CF59" s="558"/>
      <c r="CG59" s="558"/>
      <c r="CH59" s="558"/>
      <c r="CI59" s="558"/>
      <c r="CJ59" s="558"/>
      <c r="CK59" s="558"/>
      <c r="CL59" s="558"/>
      <c r="CM59" s="558"/>
      <c r="CN59" s="558"/>
      <c r="CO59" s="558"/>
      <c r="CP59" s="558"/>
      <c r="CQ59" s="558"/>
      <c r="CR59" s="558"/>
      <c r="CS59" s="558"/>
      <c r="CT59" s="558"/>
      <c r="CU59" s="558"/>
    </row>
    <row r="60" spans="1:99" s="557" customFormat="1" ht="16.25" customHeight="1">
      <c r="A60" s="381" t="str">
        <f>IF('1'!$A$1=1,B60,C60)</f>
        <v>З 2014 року дані подаються без урахування тимчасово окупованої російською федерацією території України.</v>
      </c>
      <c r="B60" s="381" t="s">
        <v>527</v>
      </c>
      <c r="C60" s="699" t="s">
        <v>520</v>
      </c>
      <c r="D60" s="663"/>
      <c r="E60" s="663"/>
      <c r="M60" s="841"/>
      <c r="N60" s="841"/>
      <c r="O60" s="841"/>
      <c r="P60" s="841"/>
      <c r="Q60" s="844"/>
      <c r="R60" s="844"/>
      <c r="S60" s="841"/>
      <c r="T60" s="844"/>
      <c r="U60" s="844"/>
      <c r="V60" s="841"/>
      <c r="W60" s="844"/>
      <c r="X60" s="844"/>
      <c r="Y60" s="841"/>
      <c r="Z60" s="844"/>
      <c r="AA60" s="844"/>
      <c r="AB60" s="832"/>
      <c r="AC60" s="663"/>
      <c r="AD60" s="663"/>
      <c r="AE60" s="663"/>
      <c r="AF60" s="663"/>
      <c r="AG60" s="663"/>
      <c r="AH60" s="1153"/>
      <c r="BH60" s="621"/>
      <c r="BI60" s="621"/>
      <c r="BJ60" s="621"/>
      <c r="BK60" s="621"/>
      <c r="BL60" s="621"/>
      <c r="BM60" s="621"/>
      <c r="BN60" s="621"/>
      <c r="BO60" s="621"/>
      <c r="BP60" s="621"/>
      <c r="BQ60" s="621"/>
      <c r="BR60" s="621"/>
      <c r="BS60" s="621"/>
      <c r="BT60" s="621"/>
      <c r="BU60" s="621"/>
      <c r="BV60" s="621"/>
      <c r="BW60" s="621"/>
      <c r="BX60" s="621"/>
      <c r="BY60" s="621"/>
      <c r="BZ60" s="621"/>
      <c r="CA60" s="621"/>
      <c r="CB60" s="621"/>
      <c r="CC60" s="621"/>
      <c r="CD60" s="621"/>
      <c r="CE60" s="621"/>
      <c r="CF60" s="621"/>
      <c r="CG60" s="621"/>
      <c r="CH60" s="621"/>
      <c r="CI60" s="621"/>
      <c r="CJ60" s="621"/>
      <c r="CK60" s="621"/>
      <c r="CL60" s="621"/>
      <c r="CM60" s="621"/>
      <c r="CN60" s="621"/>
      <c r="CO60" s="621"/>
      <c r="CP60" s="621"/>
      <c r="CQ60" s="621"/>
      <c r="CR60" s="621"/>
      <c r="CS60" s="621"/>
      <c r="CT60" s="621"/>
      <c r="CU60" s="621"/>
    </row>
    <row r="61" spans="1:99" s="557" customFormat="1" ht="16.25" customHeight="1">
      <c r="A61" s="1316" t="str">
        <f>IF('1'!$A$1=1,A169,A177)</f>
        <v xml:space="preserve"> До показників торгівлі товарами включаються обсяги поштових відправлень, які до 2025 року містили інформацію тільки щодо посилок, які оподатковувалися. </v>
      </c>
      <c r="B61" s="381"/>
      <c r="C61" s="699"/>
      <c r="D61" s="663"/>
      <c r="E61" s="663"/>
      <c r="M61" s="841"/>
      <c r="N61" s="841"/>
      <c r="O61" s="841"/>
      <c r="P61" s="841"/>
      <c r="Q61" s="844"/>
      <c r="R61" s="844"/>
      <c r="S61" s="841"/>
      <c r="T61" s="844"/>
      <c r="U61" s="844"/>
      <c r="V61" s="841"/>
      <c r="W61" s="844"/>
      <c r="X61" s="844"/>
      <c r="Y61" s="841"/>
      <c r="Z61" s="844"/>
      <c r="AA61" s="844"/>
      <c r="AB61" s="832"/>
      <c r="AC61" s="663"/>
      <c r="AD61" s="663"/>
      <c r="AE61" s="663"/>
      <c r="AF61" s="663"/>
      <c r="AG61" s="663"/>
      <c r="AH61" s="1153"/>
      <c r="BH61" s="621"/>
      <c r="BI61" s="621"/>
      <c r="BJ61" s="621"/>
      <c r="BK61" s="621"/>
      <c r="BL61" s="621"/>
      <c r="BM61" s="621"/>
      <c r="BN61" s="621"/>
      <c r="BO61" s="621"/>
      <c r="BP61" s="621"/>
      <c r="BQ61" s="621"/>
      <c r="BR61" s="621"/>
      <c r="BS61" s="621"/>
      <c r="BT61" s="621"/>
      <c r="BU61" s="621"/>
      <c r="BV61" s="621"/>
      <c r="BW61" s="621"/>
      <c r="BX61" s="621"/>
      <c r="BY61" s="621"/>
      <c r="BZ61" s="621"/>
      <c r="CA61" s="621"/>
      <c r="CB61" s="621"/>
      <c r="CC61" s="621"/>
      <c r="CD61" s="621"/>
      <c r="CE61" s="621"/>
      <c r="CF61" s="621"/>
      <c r="CG61" s="621"/>
      <c r="CH61" s="621"/>
      <c r="CI61" s="621"/>
      <c r="CJ61" s="621"/>
      <c r="CK61" s="621"/>
      <c r="CL61" s="621"/>
      <c r="CM61" s="621"/>
      <c r="CN61" s="621"/>
      <c r="CO61" s="621"/>
      <c r="CP61" s="621"/>
      <c r="CQ61" s="621"/>
      <c r="CR61" s="621"/>
      <c r="CS61" s="621"/>
      <c r="CT61" s="621"/>
      <c r="CU61" s="621"/>
    </row>
    <row r="62" spans="1:99" s="557" customFormat="1" ht="16.25" customHeight="1">
      <c r="A62" s="1316" t="str">
        <f>IF('1'!$A$1=1,A170,A178)</f>
        <v xml:space="preserve"> Упродовж 2024 року Державна митна служба України реалізувала перехід на електронну систему митного оформлення поштових та експрес-відправлень, </v>
      </c>
      <c r="B62" s="381"/>
      <c r="C62" s="699"/>
      <c r="D62" s="663"/>
      <c r="E62" s="663"/>
      <c r="M62" s="841"/>
      <c r="N62" s="841"/>
      <c r="O62" s="841"/>
      <c r="P62" s="841"/>
      <c r="Q62" s="844"/>
      <c r="R62" s="844"/>
      <c r="S62" s="841"/>
      <c r="T62" s="844"/>
      <c r="U62" s="844"/>
      <c r="V62" s="841"/>
      <c r="W62" s="844"/>
      <c r="X62" s="844"/>
      <c r="Y62" s="841"/>
      <c r="Z62" s="844"/>
      <c r="AA62" s="844"/>
      <c r="AB62" s="832"/>
      <c r="AC62" s="663"/>
      <c r="AD62" s="663"/>
      <c r="AE62" s="663"/>
      <c r="AF62" s="663"/>
      <c r="AG62" s="663"/>
      <c r="AH62" s="1153"/>
      <c r="BH62" s="621"/>
      <c r="BI62" s="621"/>
      <c r="BJ62" s="621"/>
      <c r="BK62" s="621"/>
      <c r="BL62" s="621"/>
      <c r="BM62" s="621"/>
      <c r="BN62" s="621"/>
      <c r="BO62" s="621"/>
      <c r="BP62" s="621"/>
      <c r="BQ62" s="621"/>
      <c r="BR62" s="621"/>
      <c r="BS62" s="621"/>
      <c r="BT62" s="621"/>
      <c r="BU62" s="621"/>
      <c r="BV62" s="621"/>
      <c r="BW62" s="621"/>
      <c r="BX62" s="621"/>
      <c r="BY62" s="621"/>
      <c r="BZ62" s="621"/>
      <c r="CA62" s="621"/>
      <c r="CB62" s="621"/>
      <c r="CC62" s="621"/>
      <c r="CD62" s="621"/>
      <c r="CE62" s="621"/>
      <c r="CF62" s="621"/>
      <c r="CG62" s="621"/>
      <c r="CH62" s="621"/>
      <c r="CI62" s="621"/>
      <c r="CJ62" s="621"/>
      <c r="CK62" s="621"/>
      <c r="CL62" s="621"/>
      <c r="CM62" s="621"/>
      <c r="CN62" s="621"/>
      <c r="CO62" s="621"/>
      <c r="CP62" s="621"/>
      <c r="CQ62" s="621"/>
      <c r="CR62" s="621"/>
      <c r="CS62" s="621"/>
      <c r="CT62" s="621"/>
      <c r="CU62" s="621"/>
    </row>
    <row r="63" spans="1:99" s="557" customFormat="1" ht="16.25" customHeight="1">
      <c r="A63" s="1316" t="str">
        <f>IF('1'!$A$1=1,A171,A179)</f>
        <v xml:space="preserve"> що дозволило суттєво збільшити охоплення поштових відправлень.</v>
      </c>
      <c r="B63" s="381"/>
      <c r="C63" s="699"/>
      <c r="D63" s="663"/>
      <c r="E63" s="663"/>
      <c r="M63" s="841"/>
      <c r="N63" s="841"/>
      <c r="O63" s="841"/>
      <c r="P63" s="841"/>
      <c r="Q63" s="844"/>
      <c r="R63" s="844"/>
      <c r="S63" s="841"/>
      <c r="T63" s="844"/>
      <c r="U63" s="844"/>
      <c r="V63" s="841"/>
      <c r="W63" s="844"/>
      <c r="X63" s="844"/>
      <c r="Y63" s="841"/>
      <c r="Z63" s="844"/>
      <c r="AA63" s="844"/>
      <c r="AB63" s="832"/>
      <c r="AC63" s="663"/>
      <c r="AD63" s="663"/>
      <c r="AE63" s="663"/>
      <c r="AF63" s="663"/>
      <c r="AG63" s="663"/>
      <c r="AH63" s="1153"/>
      <c r="BH63" s="621"/>
      <c r="BI63" s="621"/>
      <c r="BJ63" s="621"/>
      <c r="BK63" s="621"/>
      <c r="BL63" s="621"/>
      <c r="BM63" s="621"/>
      <c r="BN63" s="621"/>
      <c r="BO63" s="621"/>
      <c r="BP63" s="621"/>
      <c r="BQ63" s="621"/>
      <c r="BR63" s="621"/>
      <c r="BS63" s="621"/>
      <c r="BT63" s="621"/>
      <c r="BU63" s="621"/>
      <c r="BV63" s="621"/>
      <c r="BW63" s="621"/>
      <c r="BX63" s="621"/>
      <c r="BY63" s="621"/>
      <c r="BZ63" s="621"/>
      <c r="CA63" s="621"/>
      <c r="CB63" s="621"/>
      <c r="CC63" s="621"/>
      <c r="CD63" s="621"/>
      <c r="CE63" s="621"/>
      <c r="CF63" s="621"/>
      <c r="CG63" s="621"/>
      <c r="CH63" s="621"/>
      <c r="CI63" s="621"/>
      <c r="CJ63" s="621"/>
      <c r="CK63" s="621"/>
      <c r="CL63" s="621"/>
      <c r="CM63" s="621"/>
      <c r="CN63" s="621"/>
      <c r="CO63" s="621"/>
      <c r="CP63" s="621"/>
      <c r="CQ63" s="621"/>
      <c r="CR63" s="621"/>
      <c r="CS63" s="621"/>
      <c r="CT63" s="621"/>
      <c r="CU63" s="621"/>
    </row>
    <row r="64" spans="1:99" s="557" customFormat="1" ht="16.25" customHeight="1">
      <c r="A64" s="1316" t="str">
        <f>IF('1'!$A$1=1,A172,A180)</f>
        <v xml:space="preserve"> Зважаючи на системний характер змін у даних щодо обсягів поштових відправлень та з метою забезпечення співставності показників платіжного балансу </v>
      </c>
      <c r="B64" s="381"/>
      <c r="C64" s="699"/>
      <c r="D64" s="663"/>
      <c r="E64" s="663"/>
      <c r="M64" s="841"/>
      <c r="N64" s="841"/>
      <c r="O64" s="841"/>
      <c r="P64" s="841"/>
      <c r="Q64" s="844"/>
      <c r="R64" s="844"/>
      <c r="S64" s="841"/>
      <c r="T64" s="844"/>
      <c r="U64" s="844"/>
      <c r="V64" s="841"/>
      <c r="W64" s="844"/>
      <c r="X64" s="844"/>
      <c r="Y64" s="841"/>
      <c r="Z64" s="844"/>
      <c r="AA64" s="844"/>
      <c r="AB64" s="832"/>
      <c r="AC64" s="663"/>
      <c r="AD64" s="663"/>
      <c r="AE64" s="663"/>
      <c r="AF64" s="663"/>
      <c r="AG64" s="663"/>
      <c r="AH64" s="1153"/>
      <c r="BH64" s="621"/>
      <c r="BI64" s="621"/>
      <c r="BJ64" s="621"/>
      <c r="BK64" s="621"/>
      <c r="BL64" s="621"/>
      <c r="BM64" s="621"/>
      <c r="BN64" s="621"/>
      <c r="BO64" s="621"/>
      <c r="BP64" s="621"/>
      <c r="BQ64" s="621"/>
      <c r="BR64" s="621"/>
      <c r="BS64" s="621"/>
      <c r="BT64" s="621"/>
      <c r="BU64" s="621"/>
      <c r="BV64" s="621"/>
      <c r="BW64" s="621"/>
      <c r="BX64" s="621"/>
      <c r="BY64" s="621"/>
      <c r="BZ64" s="621"/>
      <c r="CA64" s="621"/>
      <c r="CB64" s="621"/>
      <c r="CC64" s="621"/>
      <c r="CD64" s="621"/>
      <c r="CE64" s="621"/>
      <c r="CF64" s="621"/>
      <c r="CG64" s="621"/>
      <c r="CH64" s="621"/>
      <c r="CI64" s="621"/>
      <c r="CJ64" s="621"/>
      <c r="CK64" s="621"/>
      <c r="CL64" s="621"/>
      <c r="CM64" s="621"/>
      <c r="CN64" s="621"/>
      <c r="CO64" s="621"/>
      <c r="CP64" s="621"/>
      <c r="CQ64" s="621"/>
      <c r="CR64" s="621"/>
      <c r="CS64" s="621"/>
      <c r="CT64" s="621"/>
      <c r="CU64" s="621"/>
    </row>
    <row r="65" spans="1:99" s="557" customFormat="1" ht="16.25" customHeight="1">
      <c r="A65" s="1316" t="str">
        <f>IF('1'!$A$1=1,A173,A181)</f>
        <v xml:space="preserve"> було здійснено перегляд  даних щодо експорту-імпорту товарів, що надходили у вигляді поштових відправлень за 2020-2023 роки.</v>
      </c>
      <c r="B65" s="381"/>
      <c r="C65" s="1285"/>
      <c r="D65" s="663"/>
      <c r="E65" s="663"/>
      <c r="M65" s="841"/>
      <c r="N65" s="841"/>
      <c r="O65" s="841"/>
      <c r="P65" s="841"/>
      <c r="Q65" s="844"/>
      <c r="R65" s="844"/>
      <c r="S65" s="841"/>
      <c r="T65" s="844"/>
      <c r="U65" s="844"/>
      <c r="V65" s="841"/>
      <c r="W65" s="844"/>
      <c r="X65" s="844"/>
      <c r="Y65" s="841"/>
      <c r="Z65" s="844"/>
      <c r="AA65" s="844"/>
      <c r="AB65" s="832"/>
      <c r="AC65" s="663"/>
      <c r="AD65" s="663"/>
      <c r="AE65" s="663"/>
      <c r="AF65" s="663"/>
      <c r="AG65" s="663"/>
      <c r="AH65" s="1153"/>
      <c r="BH65" s="621"/>
      <c r="BI65" s="621"/>
      <c r="BJ65" s="621"/>
      <c r="BK65" s="621"/>
      <c r="BL65" s="621"/>
      <c r="BM65" s="621"/>
      <c r="BN65" s="621"/>
      <c r="BO65" s="621"/>
      <c r="BP65" s="621"/>
      <c r="BQ65" s="621"/>
      <c r="BR65" s="621"/>
      <c r="BS65" s="621"/>
      <c r="BT65" s="621"/>
      <c r="BU65" s="621"/>
      <c r="BV65" s="621"/>
      <c r="BW65" s="621"/>
      <c r="BX65" s="621"/>
      <c r="BY65" s="621"/>
      <c r="BZ65" s="621"/>
      <c r="CA65" s="621"/>
      <c r="CB65" s="621"/>
      <c r="CC65" s="621"/>
      <c r="CD65" s="621"/>
      <c r="CE65" s="621"/>
      <c r="CF65" s="621"/>
      <c r="CG65" s="621"/>
      <c r="CH65" s="621"/>
      <c r="CI65" s="621"/>
      <c r="CJ65" s="621"/>
      <c r="CK65" s="621"/>
      <c r="CL65" s="621"/>
      <c r="CM65" s="621"/>
      <c r="CN65" s="621"/>
      <c r="CO65" s="621"/>
      <c r="CP65" s="621"/>
      <c r="CQ65" s="621"/>
      <c r="CR65" s="621"/>
      <c r="CS65" s="621"/>
      <c r="CT65" s="621"/>
      <c r="CU65" s="621"/>
    </row>
    <row r="66" spans="1:99" s="557" customFormat="1" ht="18.649999999999999" customHeight="1">
      <c r="A66" s="1316" t="str">
        <f>IF('1'!$A$1=1,A174,A182)</f>
        <v xml:space="preserve"> В результаті обсяги імпорту товарів було збільшено у 2020 році на 1 459 млн дол. США,  2021 – на 2 083 млн дол. США, 2022 - на  926 млн дол. США, 2023 – на 1 589  млн дол. США. </v>
      </c>
      <c r="B66" s="381"/>
      <c r="C66" s="1285"/>
      <c r="D66" s="663"/>
      <c r="E66" s="663"/>
      <c r="M66" s="841"/>
      <c r="N66" s="841"/>
      <c r="O66" s="841"/>
      <c r="P66" s="841"/>
      <c r="Q66" s="844"/>
      <c r="R66" s="844"/>
      <c r="S66" s="841"/>
      <c r="T66" s="844"/>
      <c r="U66" s="844"/>
      <c r="V66" s="841"/>
      <c r="W66" s="844"/>
      <c r="X66" s="844"/>
      <c r="Y66" s="841"/>
      <c r="Z66" s="844"/>
      <c r="AA66" s="844"/>
      <c r="AB66" s="832"/>
      <c r="AC66" s="663"/>
      <c r="AD66" s="663"/>
      <c r="AE66" s="663"/>
      <c r="AF66" s="663"/>
      <c r="AG66" s="663"/>
      <c r="AH66" s="1153"/>
      <c r="BH66" s="621"/>
      <c r="BI66" s="621"/>
      <c r="BJ66" s="621"/>
      <c r="BK66" s="621"/>
      <c r="BL66" s="621"/>
      <c r="BM66" s="621"/>
      <c r="BN66" s="621"/>
      <c r="BO66" s="621"/>
      <c r="BP66" s="621"/>
      <c r="BQ66" s="621"/>
      <c r="BR66" s="621"/>
      <c r="BS66" s="621"/>
      <c r="BT66" s="621"/>
      <c r="BU66" s="621"/>
      <c r="BV66" s="621"/>
      <c r="BW66" s="621"/>
      <c r="BX66" s="621"/>
      <c r="BY66" s="621"/>
      <c r="BZ66" s="621"/>
      <c r="CA66" s="621"/>
      <c r="CB66" s="621"/>
      <c r="CC66" s="621"/>
      <c r="CD66" s="621"/>
      <c r="CE66" s="621"/>
      <c r="CF66" s="621"/>
      <c r="CG66" s="621"/>
      <c r="CH66" s="621"/>
      <c r="CI66" s="621"/>
      <c r="CJ66" s="621"/>
      <c r="CK66" s="621"/>
      <c r="CL66" s="621"/>
      <c r="CM66" s="621"/>
      <c r="CN66" s="621"/>
      <c r="CO66" s="621"/>
      <c r="CP66" s="621"/>
      <c r="CQ66" s="621"/>
      <c r="CR66" s="621"/>
      <c r="CS66" s="621"/>
      <c r="CT66" s="621"/>
      <c r="CU66" s="621"/>
    </row>
    <row r="67" spans="1:99" s="557" customFormat="1" ht="21" customHeight="1">
      <c r="A67" s="1316" t="str">
        <f>IF('1'!$A$1=1,A175,A183)</f>
        <v xml:space="preserve"> Обсяги поштового експорту було збільшено відповідно на  440 млн дол. США,  508 млн дол. США, 276 млн дол. США та 336 млн дол. США.</v>
      </c>
      <c r="B67" s="1281"/>
      <c r="C67" s="1282"/>
      <c r="D67" s="663"/>
      <c r="E67" s="663"/>
      <c r="M67" s="841"/>
      <c r="N67" s="841"/>
      <c r="O67" s="841"/>
      <c r="P67" s="841"/>
      <c r="Q67" s="844"/>
      <c r="R67" s="844"/>
      <c r="S67" s="841"/>
      <c r="T67" s="844"/>
      <c r="U67" s="844"/>
      <c r="V67" s="841"/>
      <c r="W67" s="844"/>
      <c r="X67" s="844"/>
      <c r="Y67" s="841"/>
      <c r="Z67" s="844"/>
      <c r="AA67" s="844"/>
      <c r="AB67" s="832"/>
      <c r="AC67" s="663"/>
      <c r="AD67" s="663"/>
      <c r="AE67" s="663"/>
      <c r="AF67" s="663"/>
      <c r="AG67" s="663"/>
      <c r="AH67" s="1153"/>
      <c r="BH67" s="621"/>
      <c r="BI67" s="621"/>
      <c r="BJ67" s="621"/>
      <c r="BK67" s="621"/>
      <c r="BL67" s="621"/>
      <c r="BM67" s="621"/>
      <c r="BN67" s="621"/>
      <c r="BO67" s="621"/>
      <c r="BP67" s="621"/>
      <c r="BQ67" s="621"/>
      <c r="BR67" s="621"/>
      <c r="BS67" s="621"/>
      <c r="BT67" s="621"/>
      <c r="BU67" s="621"/>
      <c r="BV67" s="621"/>
      <c r="BW67" s="621"/>
      <c r="BX67" s="621"/>
      <c r="BY67" s="621"/>
      <c r="BZ67" s="621"/>
      <c r="CA67" s="621"/>
      <c r="CB67" s="621"/>
      <c r="CC67" s="621"/>
      <c r="CD67" s="621"/>
      <c r="CE67" s="621"/>
      <c r="CF67" s="621"/>
      <c r="CG67" s="621"/>
      <c r="CH67" s="621"/>
      <c r="CI67" s="621"/>
      <c r="CJ67" s="621"/>
      <c r="CK67" s="621"/>
      <c r="CL67" s="621"/>
      <c r="CM67" s="621"/>
      <c r="CN67" s="621"/>
      <c r="CO67" s="621"/>
      <c r="CP67" s="621"/>
      <c r="CQ67" s="621"/>
      <c r="CR67" s="621"/>
      <c r="CS67" s="621"/>
      <c r="CT67" s="621"/>
      <c r="CU67" s="621"/>
    </row>
    <row r="68" spans="1:99" s="1330" customFormat="1" ht="21" customHeight="1">
      <c r="A68" s="1327" t="str">
        <f>IF('1'!$A$1=1,B68,C68)</f>
        <v xml:space="preserve">  Дані за статтею “Подорожі” за 2023 – 2024 рр. було скориговано у зв’язку з уточненням методики оцінки витрат українців за кордоном</v>
      </c>
      <c r="B68" s="1327" t="s">
        <v>647</v>
      </c>
      <c r="C68" s="1328" t="s">
        <v>653</v>
      </c>
      <c r="D68" s="1329"/>
      <c r="E68" s="1329"/>
      <c r="K68" s="1317"/>
      <c r="L68" s="1317"/>
      <c r="M68" s="1318"/>
      <c r="N68" s="1318"/>
      <c r="O68" s="1318"/>
      <c r="P68" s="1318"/>
      <c r="Q68" s="1319"/>
      <c r="R68" s="1319"/>
      <c r="S68" s="1318"/>
      <c r="T68" s="1319"/>
      <c r="U68" s="1319"/>
      <c r="V68" s="1318"/>
      <c r="W68" s="1319"/>
      <c r="X68" s="1319"/>
      <c r="Y68" s="1318"/>
      <c r="Z68" s="1319"/>
      <c r="AA68" s="1319"/>
      <c r="AB68" s="893"/>
      <c r="AC68" s="872"/>
      <c r="AD68" s="872"/>
      <c r="AE68" s="872"/>
      <c r="AF68" s="872"/>
      <c r="AG68" s="872"/>
      <c r="AH68" s="1153"/>
      <c r="AI68" s="1317"/>
      <c r="AJ68" s="1317"/>
      <c r="AK68" s="1317"/>
      <c r="AL68" s="1317"/>
      <c r="AM68" s="1317"/>
      <c r="BH68" s="1331"/>
      <c r="BI68" s="1331"/>
      <c r="BJ68" s="1331"/>
      <c r="BK68" s="1331"/>
      <c r="BL68" s="1331"/>
      <c r="BM68" s="1331"/>
      <c r="BN68" s="1331"/>
      <c r="BO68" s="1331"/>
      <c r="BP68" s="1331"/>
      <c r="BQ68" s="1331"/>
      <c r="BR68" s="1331"/>
      <c r="BS68" s="1331"/>
      <c r="BT68" s="1331"/>
      <c r="BU68" s="1331"/>
      <c r="BV68" s="1331"/>
      <c r="BW68" s="1331"/>
      <c r="BX68" s="1331"/>
      <c r="BY68" s="1331"/>
      <c r="BZ68" s="1331"/>
      <c r="CA68" s="1331"/>
      <c r="CB68" s="1331"/>
      <c r="CC68" s="1331"/>
      <c r="CD68" s="1331"/>
      <c r="CE68" s="1331"/>
      <c r="CF68" s="1331"/>
      <c r="CG68" s="1331"/>
      <c r="CH68" s="1331"/>
      <c r="CI68" s="1331"/>
      <c r="CJ68" s="1331"/>
      <c r="CK68" s="1331"/>
      <c r="CL68" s="1331"/>
      <c r="CM68" s="1331"/>
      <c r="CN68" s="1331"/>
      <c r="CO68" s="1331"/>
      <c r="CP68" s="1331"/>
      <c r="CQ68" s="1331"/>
      <c r="CR68" s="1331"/>
      <c r="CS68" s="1331"/>
      <c r="CT68" s="1331"/>
      <c r="CU68" s="1331"/>
    </row>
    <row r="69" spans="1:99" s="1322" customFormat="1" ht="14" customHeight="1">
      <c r="A69" s="1285" t="str">
        <f>IF('1'!$A$1=1,B69,C69)</f>
        <v xml:space="preserve"> * В даних Держстату за IV квартал 2019 року компенсація у розмірі 2.9 млрд дол США, що отримана НАК «Нафтогаз України» від ПАТ «Газпром» на виконання рішення Стокгольмського арбітражу 2018 р., </v>
      </c>
      <c r="B69" s="1320" t="s">
        <v>327</v>
      </c>
      <c r="C69" s="1320" t="s">
        <v>349</v>
      </c>
      <c r="D69" s="1158"/>
      <c r="E69" s="1158"/>
      <c r="F69" s="1158"/>
      <c r="G69" s="1158"/>
      <c r="H69" s="1158"/>
      <c r="I69" s="1158"/>
      <c r="J69" s="1158"/>
      <c r="K69" s="1158"/>
      <c r="L69" s="1158"/>
      <c r="M69" s="1321"/>
      <c r="N69" s="1321"/>
      <c r="O69" s="1321"/>
      <c r="P69" s="1321"/>
      <c r="Q69" s="1321"/>
      <c r="R69" s="1321"/>
      <c r="S69" s="1321"/>
      <c r="T69" s="1321"/>
      <c r="U69" s="1321"/>
      <c r="V69" s="1321"/>
      <c r="W69" s="1321"/>
      <c r="X69" s="1321"/>
      <c r="Y69" s="1321"/>
      <c r="Z69" s="1321"/>
      <c r="AA69" s="1321"/>
      <c r="AB69" s="1321"/>
      <c r="AC69" s="1158"/>
      <c r="AD69" s="1158"/>
      <c r="AE69" s="1158"/>
      <c r="AF69" s="1158"/>
      <c r="AG69" s="1158"/>
      <c r="AH69" s="1158"/>
      <c r="AI69" s="1158"/>
      <c r="AJ69" s="1158"/>
      <c r="AK69" s="1158"/>
      <c r="AL69" s="1158"/>
      <c r="AM69" s="1158"/>
      <c r="AN69" s="1158"/>
      <c r="AO69" s="1158"/>
      <c r="AP69" s="1158"/>
      <c r="AQ69" s="1158"/>
      <c r="AR69" s="1158"/>
      <c r="AS69" s="1158"/>
      <c r="AT69" s="1158"/>
      <c r="AU69" s="1158"/>
      <c r="AV69" s="1158"/>
      <c r="AW69" s="1158"/>
      <c r="AX69" s="1158"/>
      <c r="AY69" s="1158"/>
      <c r="AZ69" s="1158"/>
      <c r="BA69" s="1158"/>
      <c r="BB69" s="1158"/>
      <c r="BC69" s="1158"/>
      <c r="BD69" s="1158"/>
      <c r="BE69" s="1158"/>
      <c r="BF69" s="1158"/>
      <c r="BG69" s="1158"/>
      <c r="BH69" s="1297"/>
      <c r="BI69" s="1297"/>
      <c r="BJ69" s="1297"/>
      <c r="BK69" s="1297"/>
      <c r="BL69" s="1297"/>
      <c r="BM69" s="1297"/>
      <c r="BN69" s="1297"/>
      <c r="BO69" s="1297"/>
      <c r="BP69" s="1297"/>
      <c r="BQ69" s="1297"/>
      <c r="BR69" s="1297"/>
      <c r="BS69" s="1297"/>
      <c r="BT69" s="1297"/>
      <c r="BU69" s="1297"/>
      <c r="BV69" s="1297"/>
      <c r="BW69" s="1297"/>
      <c r="BX69" s="1154"/>
      <c r="BY69" s="1154"/>
      <c r="BZ69" s="1154"/>
      <c r="CA69" s="1154"/>
      <c r="CB69" s="1154"/>
      <c r="CC69" s="1154"/>
      <c r="CD69" s="1154"/>
      <c r="CE69" s="1154"/>
      <c r="CF69" s="1154"/>
      <c r="CG69" s="1154"/>
      <c r="CH69" s="1154"/>
      <c r="CI69" s="1154"/>
      <c r="CJ69" s="1154"/>
      <c r="CK69" s="1154"/>
      <c r="CL69" s="1154"/>
      <c r="CM69" s="1154"/>
      <c r="CN69" s="1154"/>
      <c r="CO69" s="1154"/>
      <c r="CP69" s="1154"/>
      <c r="CQ69" s="1154"/>
      <c r="CR69" s="1154"/>
      <c r="CS69" s="1154"/>
      <c r="CT69" s="1154"/>
      <c r="CU69" s="1154"/>
    </row>
    <row r="70" spans="1:99" s="1322" customFormat="1" ht="19.25" customHeight="1">
      <c r="A70" s="1285" t="str">
        <f>IF('1'!$A$1=1,B70,C70)</f>
        <v xml:space="preserve">відображено як експорт послуг трубопровідного транспорту, тоді як в платіжному балансі – як вторинні доходи.   </v>
      </c>
      <c r="B70" s="1320" t="s">
        <v>328</v>
      </c>
      <c r="C70" s="1320" t="s">
        <v>329</v>
      </c>
      <c r="D70" s="1158"/>
      <c r="E70" s="1158"/>
      <c r="F70" s="1158"/>
      <c r="G70" s="1158"/>
      <c r="H70" s="1158"/>
      <c r="I70" s="1158"/>
      <c r="J70" s="1158"/>
      <c r="K70" s="1158"/>
      <c r="L70" s="1158"/>
      <c r="M70" s="1321"/>
      <c r="N70" s="1321"/>
      <c r="O70" s="1321"/>
      <c r="P70" s="1321"/>
      <c r="Q70" s="1321"/>
      <c r="R70" s="1321"/>
      <c r="S70" s="1321"/>
      <c r="T70" s="1321"/>
      <c r="U70" s="1321"/>
      <c r="V70" s="1321"/>
      <c r="W70" s="1321"/>
      <c r="X70" s="1321"/>
      <c r="Y70" s="1321"/>
      <c r="Z70" s="1321"/>
      <c r="AA70" s="1321"/>
      <c r="AB70" s="1321"/>
      <c r="AC70" s="1158"/>
      <c r="AD70" s="1158"/>
      <c r="AE70" s="1158"/>
      <c r="AF70" s="1158"/>
      <c r="AG70" s="1158"/>
      <c r="AH70" s="1158"/>
      <c r="AI70" s="1158"/>
      <c r="AJ70" s="1158"/>
      <c r="AK70" s="1158"/>
      <c r="AL70" s="1158"/>
      <c r="AM70" s="1158"/>
      <c r="AN70" s="1158"/>
      <c r="AO70" s="1158"/>
      <c r="AP70" s="1158"/>
      <c r="AQ70" s="1158"/>
      <c r="AR70" s="1158"/>
      <c r="AS70" s="1158"/>
      <c r="AT70" s="1158"/>
      <c r="AU70" s="1158"/>
      <c r="AV70" s="1158"/>
      <c r="AW70" s="1158"/>
      <c r="AX70" s="1158"/>
      <c r="AY70" s="1158"/>
      <c r="AZ70" s="1158"/>
      <c r="BA70" s="1158"/>
      <c r="BB70" s="1158"/>
      <c r="BC70" s="1158"/>
      <c r="BD70" s="1158"/>
      <c r="BE70" s="1158"/>
      <c r="BF70" s="1158"/>
      <c r="BG70" s="1158"/>
      <c r="BH70" s="1297"/>
      <c r="BI70" s="1297"/>
      <c r="BJ70" s="1297"/>
      <c r="BK70" s="1297"/>
      <c r="BL70" s="1297"/>
      <c r="BM70" s="1297"/>
      <c r="BN70" s="1297"/>
      <c r="BO70" s="1297"/>
      <c r="BP70" s="1297"/>
      <c r="BQ70" s="1297"/>
      <c r="BR70" s="1297"/>
      <c r="BS70" s="1297"/>
      <c r="BT70" s="1297"/>
      <c r="BU70" s="1297"/>
      <c r="BV70" s="1297"/>
      <c r="BW70" s="1297"/>
      <c r="BX70" s="1154"/>
      <c r="BY70" s="1154"/>
      <c r="BZ70" s="1154"/>
      <c r="CA70" s="1154"/>
      <c r="CB70" s="1154"/>
      <c r="CC70" s="1154"/>
      <c r="CD70" s="1154"/>
      <c r="CE70" s="1154"/>
      <c r="CF70" s="1154"/>
      <c r="CG70" s="1154"/>
      <c r="CH70" s="1154"/>
      <c r="CI70" s="1154"/>
      <c r="CJ70" s="1154"/>
      <c r="CK70" s="1154"/>
      <c r="CL70" s="1154"/>
      <c r="CM70" s="1154"/>
      <c r="CN70" s="1154"/>
      <c r="CO70" s="1154"/>
      <c r="CP70" s="1154"/>
      <c r="CQ70" s="1154"/>
      <c r="CR70" s="1154"/>
      <c r="CS70" s="1154"/>
      <c r="CT70" s="1154"/>
      <c r="CU70" s="1154"/>
    </row>
    <row r="71" spans="1:99" s="1322" customFormat="1" ht="19.25" customHeight="1">
      <c r="A71" s="1285" t="str">
        <f>IF('1'!$A$1=1,B71,C71)</f>
        <v xml:space="preserve"> ** Дані з торгівлі послугами за 2017- І кв. 2020 рр. переглянуті з урахуванням послуг з фінансового посередництва, що вимірюються непрямим шляхом</v>
      </c>
      <c r="B71" s="1320" t="s">
        <v>309</v>
      </c>
      <c r="C71" s="1323" t="s">
        <v>310</v>
      </c>
      <c r="D71" s="1317"/>
      <c r="E71" s="1317"/>
      <c r="F71" s="1317"/>
      <c r="G71" s="1317"/>
      <c r="H71" s="1317"/>
      <c r="I71" s="1317"/>
      <c r="J71" s="1317"/>
      <c r="K71" s="1317"/>
      <c r="L71" s="1317"/>
      <c r="M71" s="1318"/>
      <c r="N71" s="1318"/>
      <c r="O71" s="1318"/>
      <c r="P71" s="1324"/>
      <c r="Q71" s="1325"/>
      <c r="R71" s="1325"/>
      <c r="S71" s="1324"/>
      <c r="T71" s="1325"/>
      <c r="U71" s="1325"/>
      <c r="V71" s="1324"/>
      <c r="W71" s="1325"/>
      <c r="X71" s="1325"/>
      <c r="Y71" s="1324"/>
      <c r="Z71" s="1325"/>
      <c r="AA71" s="1325"/>
      <c r="AB71" s="874"/>
      <c r="AC71" s="1326"/>
      <c r="AD71" s="1326"/>
      <c r="AE71" s="1326"/>
      <c r="AF71" s="1326"/>
      <c r="AG71" s="1326"/>
      <c r="AH71" s="1154"/>
      <c r="BH71" s="1154"/>
      <c r="BI71" s="1154"/>
      <c r="BJ71" s="1154"/>
      <c r="BK71" s="1154"/>
      <c r="BL71" s="1154"/>
      <c r="BM71" s="1154"/>
      <c r="BN71" s="1154"/>
      <c r="BO71" s="1154"/>
      <c r="BP71" s="1154"/>
      <c r="BQ71" s="1154"/>
      <c r="BR71" s="1154"/>
      <c r="BS71" s="1154"/>
      <c r="BT71" s="1154"/>
      <c r="BU71" s="1154"/>
      <c r="BV71" s="1154"/>
      <c r="BW71" s="1154"/>
      <c r="BX71" s="1154"/>
      <c r="BY71" s="1154"/>
      <c r="BZ71" s="1154"/>
      <c r="CA71" s="1154"/>
      <c r="CB71" s="1154"/>
      <c r="CC71" s="1154"/>
      <c r="CD71" s="1154"/>
      <c r="CE71" s="1154"/>
      <c r="CF71" s="1154"/>
      <c r="CG71" s="1154"/>
      <c r="CH71" s="1154"/>
      <c r="CI71" s="1154"/>
      <c r="CJ71" s="1154"/>
      <c r="CK71" s="1154"/>
      <c r="CL71" s="1154"/>
      <c r="CM71" s="1154"/>
      <c r="CN71" s="1154"/>
      <c r="CO71" s="1154"/>
      <c r="CP71" s="1154"/>
      <c r="CQ71" s="1154"/>
      <c r="CR71" s="1154"/>
      <c r="CS71" s="1154"/>
      <c r="CT71" s="1154"/>
      <c r="CU71" s="1154"/>
    </row>
    <row r="72" spans="1:99" s="660" customFormat="1" ht="18" customHeight="1">
      <c r="A72" s="891" t="str">
        <f>IF('1'!$A$1=1,B72,C72)</f>
        <v xml:space="preserve"> *** Дані за 2024 рік було скориговано у зв'язку з уточненням звітної інформації.</v>
      </c>
      <c r="B72" s="891" t="s">
        <v>623</v>
      </c>
      <c r="C72" s="23" t="s">
        <v>624</v>
      </c>
      <c r="D72" s="517"/>
      <c r="E72" s="517"/>
      <c r="F72" s="517"/>
      <c r="G72" s="517"/>
      <c r="H72" s="517"/>
      <c r="I72" s="517"/>
      <c r="J72" s="517"/>
      <c r="K72" s="517"/>
      <c r="L72" s="517"/>
      <c r="M72" s="842"/>
      <c r="N72" s="842"/>
      <c r="O72" s="842"/>
      <c r="P72" s="845"/>
      <c r="Q72" s="846"/>
      <c r="R72" s="846"/>
      <c r="S72" s="845"/>
      <c r="T72" s="846"/>
      <c r="U72" s="846"/>
      <c r="V72" s="845"/>
      <c r="W72" s="846"/>
      <c r="X72" s="846"/>
      <c r="Y72" s="845"/>
      <c r="Z72" s="846"/>
      <c r="AA72" s="846"/>
      <c r="AB72" s="827"/>
      <c r="AH72" s="1152"/>
      <c r="BH72" s="518"/>
      <c r="BI72" s="518"/>
      <c r="BJ72" s="518"/>
      <c r="BK72" s="518"/>
      <c r="BL72" s="518"/>
      <c r="BM72" s="518"/>
      <c r="BN72" s="518"/>
      <c r="BO72" s="518"/>
      <c r="BP72" s="518"/>
      <c r="BQ72" s="518"/>
      <c r="BR72" s="518"/>
      <c r="BS72" s="518"/>
      <c r="BT72" s="518"/>
      <c r="BU72" s="518"/>
      <c r="BV72" s="518"/>
      <c r="BW72" s="518"/>
      <c r="BX72" s="518"/>
      <c r="BY72" s="518"/>
      <c r="BZ72" s="518"/>
      <c r="CA72" s="518"/>
      <c r="CB72" s="518"/>
      <c r="CC72" s="518"/>
      <c r="CD72" s="518"/>
      <c r="CE72" s="518"/>
      <c r="CF72" s="518"/>
      <c r="CG72" s="518"/>
      <c r="CH72" s="518"/>
      <c r="CI72" s="518"/>
      <c r="CJ72" s="518"/>
      <c r="CK72" s="518"/>
      <c r="CL72" s="518"/>
      <c r="CM72" s="518"/>
      <c r="CN72" s="518"/>
      <c r="CO72" s="518"/>
      <c r="CP72" s="518"/>
      <c r="CQ72" s="518"/>
      <c r="CR72" s="518"/>
      <c r="CS72" s="518"/>
      <c r="CT72" s="518"/>
      <c r="CU72" s="518"/>
    </row>
    <row r="73" spans="1:99" s="660" customFormat="1">
      <c r="D73" s="517"/>
      <c r="E73" s="517"/>
      <c r="F73" s="517"/>
      <c r="G73" s="517"/>
      <c r="H73" s="517"/>
      <c r="I73" s="517"/>
      <c r="J73" s="517"/>
      <c r="K73" s="517"/>
      <c r="L73" s="517"/>
      <c r="M73" s="842"/>
      <c r="N73" s="842"/>
      <c r="O73" s="842"/>
      <c r="P73" s="845"/>
      <c r="Q73" s="846"/>
      <c r="R73" s="846"/>
      <c r="S73" s="845"/>
      <c r="T73" s="846"/>
      <c r="U73" s="846"/>
      <c r="V73" s="845"/>
      <c r="W73" s="846"/>
      <c r="X73" s="846"/>
      <c r="Y73" s="845"/>
      <c r="Z73" s="846"/>
      <c r="AA73" s="846"/>
      <c r="AB73" s="827"/>
      <c r="AH73" s="1152"/>
      <c r="BH73" s="518"/>
      <c r="BI73" s="518"/>
      <c r="BJ73" s="518"/>
      <c r="BK73" s="518"/>
      <c r="BL73" s="518"/>
      <c r="BM73" s="518"/>
      <c r="BN73" s="518"/>
      <c r="BO73" s="518"/>
      <c r="BP73" s="518"/>
      <c r="BQ73" s="518"/>
      <c r="BR73" s="518"/>
      <c r="BS73" s="518"/>
      <c r="BT73" s="518"/>
      <c r="BU73" s="518"/>
      <c r="BV73" s="518"/>
      <c r="BW73" s="518"/>
      <c r="BX73" s="518"/>
      <c r="BY73" s="518"/>
      <c r="BZ73" s="518"/>
      <c r="CA73" s="518"/>
      <c r="CB73" s="518"/>
      <c r="CC73" s="518"/>
      <c r="CD73" s="518"/>
      <c r="CE73" s="518"/>
      <c r="CF73" s="518"/>
      <c r="CG73" s="518"/>
      <c r="CH73" s="518"/>
      <c r="CI73" s="518"/>
      <c r="CJ73" s="518"/>
      <c r="CK73" s="518"/>
      <c r="CL73" s="518"/>
      <c r="CM73" s="518"/>
      <c r="CN73" s="518"/>
      <c r="CO73" s="518"/>
      <c r="CP73" s="518"/>
      <c r="CQ73" s="518"/>
      <c r="CR73" s="518"/>
      <c r="CS73" s="518"/>
      <c r="CT73" s="518"/>
      <c r="CU73" s="518"/>
    </row>
    <row r="74" spans="1:99">
      <c r="AH74" s="1152"/>
    </row>
    <row r="75" spans="1:99" s="660" customFormat="1" ht="3.65" customHeight="1">
      <c r="D75" s="517"/>
      <c r="E75" s="517"/>
      <c r="F75" s="517"/>
      <c r="G75" s="517"/>
      <c r="H75" s="517"/>
      <c r="I75" s="517"/>
      <c r="J75" s="517"/>
      <c r="K75" s="517"/>
      <c r="L75" s="517"/>
      <c r="M75" s="517"/>
      <c r="N75" s="517"/>
      <c r="O75" s="517"/>
      <c r="P75" s="516"/>
      <c r="Q75" s="518"/>
      <c r="R75" s="518"/>
      <c r="S75" s="516"/>
      <c r="T75" s="518"/>
      <c r="U75" s="518"/>
      <c r="V75" s="516"/>
      <c r="W75" s="518"/>
      <c r="X75" s="518"/>
      <c r="Y75" s="516"/>
      <c r="Z75" s="518"/>
      <c r="AA75" s="518"/>
      <c r="AH75" s="518"/>
      <c r="BH75" s="518"/>
      <c r="BI75" s="518"/>
      <c r="BJ75" s="518"/>
      <c r="BK75" s="518"/>
      <c r="BL75" s="518"/>
      <c r="BM75" s="518"/>
      <c r="BN75" s="518"/>
      <c r="BO75" s="518"/>
      <c r="BP75" s="518"/>
      <c r="BQ75" s="518"/>
      <c r="BR75" s="518"/>
      <c r="BS75" s="518"/>
      <c r="BT75" s="518"/>
      <c r="BU75" s="518"/>
      <c r="BV75" s="518"/>
      <c r="BW75" s="518"/>
      <c r="BX75" s="518"/>
      <c r="BY75" s="518"/>
      <c r="BZ75" s="518"/>
      <c r="CA75" s="518"/>
      <c r="CB75" s="518"/>
      <c r="CC75" s="518"/>
      <c r="CD75" s="518"/>
      <c r="CE75" s="518"/>
      <c r="CF75" s="518"/>
      <c r="CG75" s="518"/>
      <c r="CH75" s="518"/>
      <c r="CI75" s="518"/>
      <c r="CJ75" s="518"/>
      <c r="CK75" s="518"/>
      <c r="CL75" s="518"/>
      <c r="CM75" s="518"/>
      <c r="CN75" s="518"/>
      <c r="CO75" s="518"/>
      <c r="CP75" s="518"/>
      <c r="CQ75" s="518"/>
      <c r="CR75" s="518"/>
      <c r="CS75" s="518"/>
      <c r="CT75" s="518"/>
      <c r="CU75" s="518"/>
    </row>
    <row r="116" spans="1:15" s="518" customFormat="1">
      <c r="D116" s="558"/>
      <c r="E116" s="558"/>
      <c r="F116" s="558"/>
      <c r="G116" s="558"/>
      <c r="H116" s="558"/>
      <c r="I116" s="558"/>
      <c r="J116" s="558"/>
      <c r="K116" s="558"/>
      <c r="L116" s="558"/>
      <c r="M116" s="558"/>
      <c r="N116" s="558"/>
      <c r="O116" s="558"/>
    </row>
    <row r="117" spans="1:15" s="687" customFormat="1">
      <c r="A117" s="1286" t="s">
        <v>626</v>
      </c>
      <c r="D117" s="621"/>
      <c r="E117" s="621"/>
      <c r="F117" s="621"/>
      <c r="G117" s="621"/>
      <c r="H117" s="621"/>
      <c r="I117" s="621"/>
      <c r="J117" s="621"/>
      <c r="K117" s="621"/>
      <c r="L117" s="621"/>
      <c r="M117" s="621"/>
      <c r="N117" s="621"/>
      <c r="O117" s="621"/>
    </row>
    <row r="118" spans="1:15" s="687" customFormat="1">
      <c r="A118" s="1286" t="s">
        <v>627</v>
      </c>
      <c r="D118" s="621"/>
      <c r="E118" s="621"/>
      <c r="F118" s="621"/>
      <c r="G118" s="621"/>
      <c r="H118" s="621"/>
      <c r="I118" s="621"/>
      <c r="J118" s="621"/>
      <c r="K118" s="621"/>
      <c r="L118" s="621"/>
      <c r="M118" s="621"/>
      <c r="N118" s="621"/>
      <c r="O118" s="621"/>
    </row>
    <row r="119" spans="1:15" s="687" customFormat="1">
      <c r="A119" s="1287" t="s">
        <v>625</v>
      </c>
      <c r="D119" s="621"/>
      <c r="E119" s="621"/>
      <c r="F119" s="621"/>
      <c r="G119" s="621"/>
      <c r="H119" s="621"/>
      <c r="I119" s="621"/>
      <c r="J119" s="621"/>
      <c r="K119" s="621"/>
      <c r="L119" s="621"/>
      <c r="M119" s="621"/>
      <c r="N119" s="621"/>
      <c r="O119" s="621"/>
    </row>
    <row r="120" spans="1:15" s="687" customFormat="1">
      <c r="D120" s="621"/>
      <c r="E120" s="621"/>
      <c r="F120" s="621"/>
      <c r="G120" s="621"/>
      <c r="H120" s="621"/>
      <c r="I120" s="621"/>
      <c r="J120" s="621"/>
      <c r="K120" s="621"/>
      <c r="L120" s="621"/>
      <c r="M120" s="621"/>
      <c r="N120" s="621"/>
      <c r="O120" s="621"/>
    </row>
    <row r="121" spans="1:15" s="687" customFormat="1">
      <c r="A121" s="1286" t="s">
        <v>629</v>
      </c>
      <c r="D121" s="621"/>
      <c r="E121" s="621"/>
      <c r="F121" s="621"/>
      <c r="G121" s="621"/>
      <c r="H121" s="621"/>
      <c r="I121" s="621"/>
      <c r="J121" s="621"/>
      <c r="K121" s="621"/>
      <c r="L121" s="621"/>
      <c r="M121" s="621"/>
      <c r="N121" s="621"/>
      <c r="O121" s="621"/>
    </row>
    <row r="122" spans="1:15" s="687" customFormat="1">
      <c r="A122" s="1286" t="s">
        <v>630</v>
      </c>
      <c r="D122" s="621"/>
      <c r="E122" s="621"/>
      <c r="F122" s="621"/>
      <c r="G122" s="621"/>
      <c r="H122" s="621"/>
      <c r="I122" s="621"/>
      <c r="J122" s="621"/>
      <c r="K122" s="621"/>
      <c r="L122" s="621"/>
      <c r="M122" s="621"/>
      <c r="N122" s="621"/>
      <c r="O122" s="621"/>
    </row>
    <row r="123" spans="1:15" s="687" customFormat="1">
      <c r="A123" s="1286" t="s">
        <v>628</v>
      </c>
      <c r="D123" s="621"/>
      <c r="E123" s="621"/>
      <c r="F123" s="621"/>
      <c r="G123" s="621"/>
      <c r="H123" s="621"/>
      <c r="I123" s="621"/>
      <c r="J123" s="621"/>
      <c r="K123" s="621"/>
      <c r="L123" s="621"/>
      <c r="M123" s="621"/>
      <c r="N123" s="621"/>
      <c r="O123" s="621"/>
    </row>
    <row r="124" spans="1:15" s="518" customFormat="1">
      <c r="D124" s="558"/>
      <c r="E124" s="558"/>
      <c r="F124" s="558"/>
      <c r="G124" s="558"/>
      <c r="H124" s="558"/>
      <c r="I124" s="558"/>
      <c r="J124" s="558"/>
      <c r="K124" s="558"/>
      <c r="L124" s="558"/>
      <c r="M124" s="558"/>
      <c r="N124" s="558"/>
      <c r="O124" s="558"/>
    </row>
    <row r="125" spans="1:15" s="518" customFormat="1">
      <c r="D125" s="558"/>
      <c r="E125" s="558"/>
      <c r="F125" s="558"/>
      <c r="G125" s="558"/>
      <c r="H125" s="558"/>
      <c r="I125" s="558"/>
      <c r="J125" s="558"/>
      <c r="K125" s="558"/>
      <c r="L125" s="558"/>
      <c r="M125" s="558"/>
      <c r="N125" s="558"/>
      <c r="O125" s="558"/>
    </row>
    <row r="126" spans="1:15" s="518" customFormat="1">
      <c r="D126" s="558"/>
      <c r="E126" s="558"/>
      <c r="F126" s="558"/>
      <c r="G126" s="558"/>
      <c r="H126" s="558"/>
      <c r="I126" s="558"/>
      <c r="J126" s="558"/>
      <c r="K126" s="558"/>
      <c r="L126" s="558"/>
      <c r="M126" s="558"/>
      <c r="N126" s="558"/>
      <c r="O126" s="558"/>
    </row>
    <row r="169" spans="1:103" s="660" customFormat="1">
      <c r="A169" s="1300" t="s">
        <v>633</v>
      </c>
      <c r="B169" s="1310"/>
      <c r="C169" s="1310"/>
      <c r="D169" s="1311"/>
      <c r="E169" s="1311"/>
      <c r="F169" s="1312"/>
      <c r="G169" s="1311"/>
      <c r="H169" s="1311"/>
      <c r="I169" s="1312"/>
      <c r="J169" s="1310"/>
      <c r="K169" s="1313"/>
      <c r="L169" s="1314"/>
      <c r="M169" s="1310"/>
      <c r="N169" s="1310"/>
      <c r="O169" s="1315"/>
      <c r="P169" s="1311"/>
      <c r="Q169" s="1311"/>
      <c r="R169" s="1312"/>
      <c r="S169" s="1311"/>
      <c r="T169" s="1311"/>
      <c r="U169" s="1312"/>
      <c r="V169" s="1310"/>
      <c r="W169" s="1313"/>
      <c r="X169" s="1314"/>
      <c r="Y169" s="1310"/>
      <c r="Z169" s="1310"/>
      <c r="AA169" s="1315"/>
      <c r="AB169" s="1311"/>
      <c r="AC169" s="1311"/>
      <c r="AD169" s="1312"/>
      <c r="AE169" s="1311"/>
      <c r="AF169" s="1311"/>
      <c r="AG169" s="1312"/>
      <c r="AH169" s="1310"/>
      <c r="AI169" s="1313"/>
      <c r="AJ169" s="1314"/>
      <c r="AK169" s="1310"/>
      <c r="AL169" s="1310"/>
      <c r="AM169" s="1315"/>
      <c r="AN169" s="1311"/>
      <c r="AO169" s="1311"/>
      <c r="AP169" s="1312"/>
      <c r="AQ169" s="1311"/>
      <c r="AR169" s="1311"/>
      <c r="AS169" s="1312"/>
      <c r="AT169" s="1310"/>
      <c r="AU169" s="1310"/>
      <c r="AV169" s="1310"/>
      <c r="AW169" s="688"/>
      <c r="AX169" s="688"/>
      <c r="AY169" s="688"/>
      <c r="AZ169" s="688"/>
      <c r="BA169" s="1310"/>
      <c r="BB169" s="1310"/>
      <c r="BC169" s="688"/>
      <c r="BD169" s="1310"/>
      <c r="BE169" s="1310"/>
      <c r="BF169" s="1310"/>
      <c r="BG169" s="1310"/>
      <c r="BH169" s="1310"/>
      <c r="BI169" s="1310"/>
      <c r="BJ169" s="1310"/>
      <c r="BK169" s="1310"/>
      <c r="BL169" s="1310"/>
      <c r="BM169" s="1310"/>
      <c r="BN169" s="1310"/>
      <c r="BO169" s="1310"/>
      <c r="BP169" s="1310"/>
      <c r="BQ169" s="1310"/>
      <c r="BR169" s="1310"/>
      <c r="BS169" s="1310"/>
      <c r="BT169" s="1310"/>
      <c r="BU169" s="1310"/>
      <c r="BV169" s="1310"/>
      <c r="BW169" s="1310"/>
      <c r="BX169" s="1310"/>
      <c r="BY169" s="1310"/>
      <c r="BZ169" s="1310"/>
      <c r="CA169" s="1310"/>
      <c r="CB169" s="1310"/>
      <c r="CC169" s="1310"/>
      <c r="CD169" s="1310"/>
      <c r="CE169" s="1310"/>
      <c r="CF169" s="1310"/>
      <c r="CG169" s="1310"/>
      <c r="CH169" s="1310"/>
      <c r="CI169" s="1310"/>
      <c r="CJ169" s="1310"/>
      <c r="CK169" s="1310"/>
      <c r="CL169" s="1310"/>
      <c r="CM169" s="1310"/>
      <c r="CN169" s="1310"/>
      <c r="CO169" s="1310"/>
      <c r="CP169" s="1310"/>
      <c r="CQ169" s="1310"/>
      <c r="CR169" s="1310"/>
      <c r="CS169" s="1310"/>
      <c r="CT169" s="1310"/>
      <c r="CU169" s="1310"/>
      <c r="CV169" s="1310"/>
      <c r="CW169" s="1310"/>
      <c r="CX169" s="1310"/>
      <c r="CY169" s="1310"/>
    </row>
    <row r="170" spans="1:103" s="660" customFormat="1">
      <c r="A170" s="1300" t="s">
        <v>634</v>
      </c>
      <c r="B170" s="1310"/>
      <c r="C170" s="1310"/>
      <c r="D170" s="1311"/>
      <c r="E170" s="1311"/>
      <c r="F170" s="1312"/>
      <c r="G170" s="1311"/>
      <c r="H170" s="1311"/>
      <c r="I170" s="1312"/>
      <c r="J170" s="1310"/>
      <c r="K170" s="1313"/>
      <c r="L170" s="1314"/>
      <c r="M170" s="1310"/>
      <c r="N170" s="1310"/>
      <c r="O170" s="1315"/>
      <c r="P170" s="1311"/>
      <c r="Q170" s="1311"/>
      <c r="R170" s="1312"/>
      <c r="S170" s="1311"/>
      <c r="T170" s="1311"/>
      <c r="U170" s="1312"/>
      <c r="V170" s="1310"/>
      <c r="W170" s="1313"/>
      <c r="X170" s="1314"/>
      <c r="Y170" s="1310"/>
      <c r="Z170" s="1310"/>
      <c r="AA170" s="1315"/>
      <c r="AB170" s="1311"/>
      <c r="AC170" s="1311"/>
      <c r="AD170" s="1312"/>
      <c r="AE170" s="1311"/>
      <c r="AF170" s="1311"/>
      <c r="AG170" s="1312"/>
      <c r="AH170" s="1310"/>
      <c r="AI170" s="1313"/>
      <c r="AJ170" s="1314"/>
      <c r="AK170" s="1310"/>
      <c r="AL170" s="1310"/>
      <c r="AM170" s="1315"/>
      <c r="AN170" s="1311"/>
      <c r="AO170" s="1311"/>
      <c r="AP170" s="1312"/>
      <c r="AQ170" s="1311"/>
      <c r="AR170" s="1311"/>
      <c r="AS170" s="1312"/>
      <c r="AT170" s="1310"/>
      <c r="AU170" s="1310"/>
      <c r="AV170" s="1310"/>
      <c r="AW170" s="688"/>
      <c r="AX170" s="688"/>
      <c r="AY170" s="688"/>
      <c r="AZ170" s="688"/>
      <c r="BA170" s="1310"/>
      <c r="BB170" s="1310"/>
      <c r="BC170" s="688"/>
      <c r="BD170" s="1310"/>
      <c r="BE170" s="1310"/>
      <c r="BF170" s="1310"/>
      <c r="BG170" s="1310"/>
      <c r="BH170" s="1310"/>
      <c r="BI170" s="1310"/>
      <c r="BJ170" s="1310"/>
      <c r="BK170" s="1310"/>
      <c r="BL170" s="1310"/>
      <c r="BM170" s="1310"/>
      <c r="BN170" s="1310"/>
      <c r="BO170" s="1310"/>
      <c r="BP170" s="1310"/>
      <c r="BQ170" s="1310"/>
      <c r="BR170" s="1310"/>
      <c r="BS170" s="1310"/>
      <c r="BT170" s="1310"/>
      <c r="BU170" s="1310"/>
      <c r="BV170" s="1310"/>
      <c r="BW170" s="1310"/>
      <c r="BX170" s="1310"/>
      <c r="BY170" s="1310"/>
      <c r="BZ170" s="1310"/>
      <c r="CA170" s="1310"/>
      <c r="CB170" s="1310"/>
      <c r="CC170" s="1310"/>
      <c r="CD170" s="1310"/>
      <c r="CE170" s="1310"/>
      <c r="CF170" s="1310"/>
      <c r="CG170" s="1310"/>
      <c r="CH170" s="1310"/>
      <c r="CI170" s="1310"/>
      <c r="CJ170" s="1310"/>
      <c r="CK170" s="1310"/>
      <c r="CL170" s="1310"/>
      <c r="CM170" s="1310"/>
      <c r="CN170" s="1310"/>
      <c r="CO170" s="1310"/>
      <c r="CP170" s="1310"/>
      <c r="CQ170" s="1310"/>
      <c r="CR170" s="1310"/>
      <c r="CS170" s="1310"/>
      <c r="CT170" s="1310"/>
      <c r="CU170" s="1310"/>
      <c r="CV170" s="1310"/>
      <c r="CW170" s="1310"/>
      <c r="CX170" s="1310"/>
      <c r="CY170" s="1310"/>
    </row>
    <row r="171" spans="1:103" s="660" customFormat="1">
      <c r="A171" s="1300" t="s">
        <v>635</v>
      </c>
      <c r="B171" s="1310"/>
      <c r="C171" s="1310"/>
      <c r="D171" s="1311"/>
      <c r="E171" s="1311"/>
      <c r="F171" s="1312"/>
      <c r="G171" s="1311"/>
      <c r="H171" s="1311"/>
      <c r="I171" s="1312"/>
      <c r="J171" s="1310"/>
      <c r="K171" s="1313"/>
      <c r="L171" s="1314"/>
      <c r="M171" s="1310"/>
      <c r="N171" s="1310"/>
      <c r="O171" s="1315"/>
      <c r="P171" s="1311"/>
      <c r="Q171" s="1311"/>
      <c r="R171" s="1312"/>
      <c r="S171" s="1311"/>
      <c r="T171" s="1311"/>
      <c r="U171" s="1312"/>
      <c r="V171" s="1310"/>
      <c r="W171" s="1313"/>
      <c r="X171" s="1314"/>
      <c r="Y171" s="1310"/>
      <c r="Z171" s="1310"/>
      <c r="AA171" s="1315"/>
      <c r="AB171" s="1311"/>
      <c r="AC171" s="1311"/>
      <c r="AD171" s="1312"/>
      <c r="AE171" s="1311"/>
      <c r="AF171" s="1311"/>
      <c r="AG171" s="1312"/>
      <c r="AH171" s="1310"/>
      <c r="AI171" s="1313"/>
      <c r="AJ171" s="1314"/>
      <c r="AK171" s="1310"/>
      <c r="AL171" s="1310"/>
      <c r="AM171" s="1315"/>
      <c r="AN171" s="1311"/>
      <c r="AO171" s="1311"/>
      <c r="AP171" s="1312"/>
      <c r="AQ171" s="1311"/>
      <c r="AR171" s="1311"/>
      <c r="AS171" s="1312"/>
      <c r="AT171" s="1310"/>
      <c r="AU171" s="1310"/>
      <c r="AV171" s="1310"/>
      <c r="AW171" s="688"/>
      <c r="AX171" s="688"/>
      <c r="AY171" s="688"/>
      <c r="AZ171" s="688"/>
      <c r="BA171" s="1310"/>
      <c r="BB171" s="1310"/>
      <c r="BC171" s="688"/>
      <c r="BD171" s="1310"/>
      <c r="BE171" s="1310"/>
      <c r="BF171" s="1310"/>
      <c r="BG171" s="1310"/>
      <c r="BH171" s="1310"/>
      <c r="BI171" s="1310"/>
      <c r="BJ171" s="1310"/>
      <c r="BK171" s="1310"/>
      <c r="BL171" s="1310"/>
      <c r="BM171" s="1310"/>
      <c r="BN171" s="1310"/>
      <c r="BO171" s="1310"/>
      <c r="BP171" s="1310"/>
      <c r="BQ171" s="1310"/>
      <c r="BR171" s="1310"/>
      <c r="BS171" s="1310"/>
      <c r="BT171" s="1310"/>
      <c r="BU171" s="1310"/>
      <c r="BV171" s="1310"/>
      <c r="BW171" s="1310"/>
      <c r="BX171" s="1310"/>
      <c r="BY171" s="1310"/>
      <c r="BZ171" s="1310"/>
      <c r="CA171" s="1310"/>
      <c r="CB171" s="1310"/>
      <c r="CC171" s="1310"/>
      <c r="CD171" s="1310"/>
      <c r="CE171" s="1310"/>
      <c r="CF171" s="1310"/>
      <c r="CG171" s="1310"/>
      <c r="CH171" s="1310"/>
      <c r="CI171" s="1310"/>
      <c r="CJ171" s="1310"/>
      <c r="CK171" s="1310"/>
      <c r="CL171" s="1310"/>
      <c r="CM171" s="1310"/>
      <c r="CN171" s="1310"/>
      <c r="CO171" s="1310"/>
      <c r="CP171" s="1310"/>
      <c r="CQ171" s="1310"/>
      <c r="CR171" s="1310"/>
      <c r="CS171" s="1310"/>
      <c r="CT171" s="1310"/>
      <c r="CU171" s="1310"/>
      <c r="CV171" s="1310"/>
      <c r="CW171" s="1310"/>
      <c r="CX171" s="1310"/>
      <c r="CY171" s="1310"/>
    </row>
    <row r="172" spans="1:103" s="660" customFormat="1">
      <c r="A172" s="1300" t="s">
        <v>636</v>
      </c>
      <c r="B172" s="1310"/>
      <c r="C172" s="1310"/>
      <c r="D172" s="1311"/>
      <c r="E172" s="1311"/>
      <c r="F172" s="1312"/>
      <c r="G172" s="1311"/>
      <c r="H172" s="1311"/>
      <c r="I172" s="1312"/>
      <c r="J172" s="1310"/>
      <c r="K172" s="1313"/>
      <c r="L172" s="1314"/>
      <c r="M172" s="1310"/>
      <c r="N172" s="1310"/>
      <c r="O172" s="1315"/>
      <c r="P172" s="1311"/>
      <c r="Q172" s="1311"/>
      <c r="R172" s="1312"/>
      <c r="S172" s="1311"/>
      <c r="T172" s="1311"/>
      <c r="U172" s="1312"/>
      <c r="V172" s="1310"/>
      <c r="W172" s="1313"/>
      <c r="X172" s="1314"/>
      <c r="Y172" s="1310"/>
      <c r="Z172" s="1310"/>
      <c r="AA172" s="1315"/>
      <c r="AB172" s="1311"/>
      <c r="AC172" s="1311"/>
      <c r="AD172" s="1312"/>
      <c r="AE172" s="1311"/>
      <c r="AF172" s="1311"/>
      <c r="AG172" s="1312"/>
      <c r="AH172" s="1310"/>
      <c r="AI172" s="1313"/>
      <c r="AJ172" s="1314"/>
      <c r="AK172" s="1310"/>
      <c r="AL172" s="1310"/>
      <c r="AM172" s="1315"/>
      <c r="AN172" s="1311"/>
      <c r="AO172" s="1311"/>
      <c r="AP172" s="1312"/>
      <c r="AQ172" s="1311"/>
      <c r="AR172" s="1311"/>
      <c r="AS172" s="1312"/>
      <c r="AT172" s="1310"/>
      <c r="AU172" s="1310"/>
      <c r="AV172" s="1310"/>
      <c r="AW172" s="688"/>
      <c r="AX172" s="688"/>
      <c r="AY172" s="688"/>
      <c r="AZ172" s="688"/>
      <c r="BA172" s="1310"/>
      <c r="BB172" s="1310"/>
      <c r="BC172" s="688"/>
      <c r="BD172" s="1310"/>
      <c r="BE172" s="1310"/>
      <c r="BF172" s="1310"/>
      <c r="BG172" s="1310"/>
      <c r="BH172" s="1310"/>
      <c r="BI172" s="1310"/>
      <c r="BJ172" s="1310"/>
      <c r="BK172" s="1310"/>
      <c r="BL172" s="1310"/>
      <c r="BM172" s="1310"/>
      <c r="BN172" s="1310"/>
      <c r="BO172" s="1310"/>
      <c r="BP172" s="1310"/>
      <c r="BQ172" s="1310"/>
      <c r="BR172" s="1310"/>
      <c r="BS172" s="1310"/>
      <c r="BT172" s="1310"/>
      <c r="BU172" s="1310"/>
      <c r="BV172" s="1310"/>
      <c r="BW172" s="1310"/>
      <c r="BX172" s="1310"/>
      <c r="BY172" s="1310"/>
      <c r="BZ172" s="1310"/>
      <c r="CA172" s="1310"/>
      <c r="CB172" s="1310"/>
      <c r="CC172" s="1310"/>
      <c r="CD172" s="1310"/>
      <c r="CE172" s="1310"/>
      <c r="CF172" s="1310"/>
      <c r="CG172" s="1310"/>
      <c r="CH172" s="1310"/>
      <c r="CI172" s="1310"/>
      <c r="CJ172" s="1310"/>
      <c r="CK172" s="1310"/>
      <c r="CL172" s="1310"/>
      <c r="CM172" s="1310"/>
      <c r="CN172" s="1310"/>
      <c r="CO172" s="1310"/>
      <c r="CP172" s="1310"/>
      <c r="CQ172" s="1310"/>
      <c r="CR172" s="1310"/>
      <c r="CS172" s="1310"/>
      <c r="CT172" s="1310"/>
      <c r="CU172" s="1310"/>
      <c r="CV172" s="1310"/>
      <c r="CW172" s="1310"/>
      <c r="CX172" s="1310"/>
      <c r="CY172" s="1310"/>
    </row>
    <row r="173" spans="1:103" s="660" customFormat="1">
      <c r="A173" s="1300" t="s">
        <v>637</v>
      </c>
      <c r="B173" s="1310"/>
      <c r="C173" s="1310"/>
      <c r="D173" s="1311"/>
      <c r="E173" s="1311"/>
      <c r="F173" s="1312"/>
      <c r="G173" s="1311"/>
      <c r="H173" s="1311"/>
      <c r="I173" s="1312"/>
      <c r="J173" s="1310"/>
      <c r="K173" s="1313"/>
      <c r="L173" s="1314"/>
      <c r="M173" s="1310"/>
      <c r="N173" s="1310"/>
      <c r="O173" s="1315"/>
      <c r="P173" s="1311"/>
      <c r="Q173" s="1311"/>
      <c r="R173" s="1312"/>
      <c r="S173" s="1311"/>
      <c r="T173" s="1311"/>
      <c r="U173" s="1312"/>
      <c r="V173" s="1310"/>
      <c r="W173" s="1313"/>
      <c r="X173" s="1314"/>
      <c r="Y173" s="1310"/>
      <c r="Z173" s="1310"/>
      <c r="AA173" s="1315"/>
      <c r="AB173" s="1311"/>
      <c r="AC173" s="1311"/>
      <c r="AD173" s="1312"/>
      <c r="AE173" s="1311"/>
      <c r="AF173" s="1311"/>
      <c r="AG173" s="1312"/>
      <c r="AH173" s="1310"/>
      <c r="AI173" s="1313"/>
      <c r="AJ173" s="1314"/>
      <c r="AK173" s="1310"/>
      <c r="AL173" s="1310"/>
      <c r="AM173" s="1315"/>
      <c r="AN173" s="1311"/>
      <c r="AO173" s="1311"/>
      <c r="AP173" s="1312"/>
      <c r="AQ173" s="1311"/>
      <c r="AR173" s="1311"/>
      <c r="AS173" s="1312"/>
      <c r="AT173" s="1310"/>
      <c r="AU173" s="1310"/>
      <c r="AV173" s="1310"/>
      <c r="AW173" s="688"/>
      <c r="AX173" s="688"/>
      <c r="AY173" s="688"/>
      <c r="AZ173" s="688"/>
      <c r="BA173" s="1310"/>
      <c r="BB173" s="1310"/>
      <c r="BC173" s="688"/>
      <c r="BD173" s="1310"/>
      <c r="BE173" s="1310"/>
      <c r="BF173" s="1310"/>
      <c r="BG173" s="1310"/>
      <c r="BH173" s="1310"/>
      <c r="BI173" s="1310"/>
      <c r="BJ173" s="1310"/>
      <c r="BK173" s="1310"/>
      <c r="BL173" s="1310"/>
      <c r="BM173" s="1310"/>
      <c r="BN173" s="1310"/>
      <c r="BO173" s="1310"/>
      <c r="BP173" s="1310"/>
      <c r="BQ173" s="1310"/>
      <c r="BR173" s="1310"/>
      <c r="BS173" s="1310"/>
      <c r="BT173" s="1310"/>
      <c r="BU173" s="1310"/>
      <c r="BV173" s="1310"/>
      <c r="BW173" s="1310"/>
      <c r="BX173" s="1310"/>
      <c r="BY173" s="1310"/>
      <c r="BZ173" s="1310"/>
      <c r="CA173" s="1310"/>
      <c r="CB173" s="1310"/>
      <c r="CC173" s="1310"/>
      <c r="CD173" s="1310"/>
      <c r="CE173" s="1310"/>
      <c r="CF173" s="1310"/>
      <c r="CG173" s="1310"/>
      <c r="CH173" s="1310"/>
      <c r="CI173" s="1310"/>
      <c r="CJ173" s="1310"/>
      <c r="CK173" s="1310"/>
      <c r="CL173" s="1310"/>
      <c r="CM173" s="1310"/>
      <c r="CN173" s="1310"/>
      <c r="CO173" s="1310"/>
      <c r="CP173" s="1310"/>
      <c r="CQ173" s="1310"/>
      <c r="CR173" s="1310"/>
      <c r="CS173" s="1310"/>
      <c r="CT173" s="1310"/>
      <c r="CU173" s="1310"/>
      <c r="CV173" s="1310"/>
      <c r="CW173" s="1310"/>
      <c r="CX173" s="1310"/>
      <c r="CY173" s="1310"/>
    </row>
    <row r="174" spans="1:103" s="660" customFormat="1">
      <c r="A174" s="1300" t="s">
        <v>638</v>
      </c>
      <c r="B174" s="1310"/>
      <c r="C174" s="1310"/>
      <c r="D174" s="1311"/>
      <c r="E174" s="1311"/>
      <c r="F174" s="1312"/>
      <c r="G174" s="1311"/>
      <c r="H174" s="1311"/>
      <c r="I174" s="1312"/>
      <c r="J174" s="1310"/>
      <c r="K174" s="1313"/>
      <c r="L174" s="1314"/>
      <c r="M174" s="1310"/>
      <c r="N174" s="1310"/>
      <c r="O174" s="1315"/>
      <c r="P174" s="1311"/>
      <c r="Q174" s="1311"/>
      <c r="R174" s="1312"/>
      <c r="S174" s="1311"/>
      <c r="T174" s="1311"/>
      <c r="U174" s="1312"/>
      <c r="V174" s="1310"/>
      <c r="W174" s="1313"/>
      <c r="X174" s="1314"/>
      <c r="Y174" s="1310"/>
      <c r="Z174" s="1310"/>
      <c r="AA174" s="1315"/>
      <c r="AB174" s="1311"/>
      <c r="AC174" s="1311"/>
      <c r="AD174" s="1312"/>
      <c r="AE174" s="1311"/>
      <c r="AF174" s="1311"/>
      <c r="AG174" s="1312"/>
      <c r="AH174" s="1310"/>
      <c r="AI174" s="1313"/>
      <c r="AJ174" s="1314"/>
      <c r="AK174" s="1310"/>
      <c r="AL174" s="1310"/>
      <c r="AM174" s="1315"/>
      <c r="AN174" s="1311"/>
      <c r="AO174" s="1311"/>
      <c r="AP174" s="1312"/>
      <c r="AQ174" s="1311"/>
      <c r="AR174" s="1311"/>
      <c r="AS174" s="1312"/>
      <c r="AT174" s="1310"/>
      <c r="AU174" s="1310"/>
      <c r="AV174" s="1310"/>
      <c r="AW174" s="688"/>
      <c r="AX174" s="688"/>
      <c r="AY174" s="688"/>
      <c r="AZ174" s="688"/>
      <c r="BA174" s="1310"/>
      <c r="BB174" s="1310"/>
      <c r="BC174" s="688"/>
      <c r="BD174" s="1310"/>
      <c r="BE174" s="1310"/>
      <c r="BF174" s="1310"/>
      <c r="BG174" s="1310"/>
      <c r="BH174" s="1310"/>
      <c r="BI174" s="1310"/>
      <c r="BJ174" s="1310"/>
      <c r="BK174" s="1310"/>
      <c r="BL174" s="1310"/>
      <c r="BM174" s="1310"/>
      <c r="BN174" s="1310"/>
      <c r="BO174" s="1310"/>
      <c r="BP174" s="1310"/>
      <c r="BQ174" s="1310"/>
      <c r="BR174" s="1310"/>
      <c r="BS174" s="1310"/>
      <c r="BT174" s="1310"/>
      <c r="BU174" s="1310"/>
      <c r="BV174" s="1310"/>
      <c r="BW174" s="1310"/>
      <c r="BX174" s="1310"/>
      <c r="BY174" s="1310"/>
      <c r="BZ174" s="1310"/>
      <c r="CA174" s="1310"/>
      <c r="CB174" s="1310"/>
      <c r="CC174" s="1310"/>
      <c r="CD174" s="1310"/>
      <c r="CE174" s="1310"/>
      <c r="CF174" s="1310"/>
      <c r="CG174" s="1310"/>
      <c r="CH174" s="1310"/>
      <c r="CI174" s="1310"/>
      <c r="CJ174" s="1310"/>
      <c r="CK174" s="1310"/>
      <c r="CL174" s="1310"/>
      <c r="CM174" s="1310"/>
      <c r="CN174" s="1310"/>
      <c r="CO174" s="1310"/>
      <c r="CP174" s="1310"/>
      <c r="CQ174" s="1310"/>
      <c r="CR174" s="1310"/>
      <c r="CS174" s="1310"/>
      <c r="CT174" s="1310"/>
      <c r="CU174" s="1310"/>
      <c r="CV174" s="1310"/>
      <c r="CW174" s="1310"/>
      <c r="CX174" s="1310"/>
      <c r="CY174" s="1310"/>
    </row>
    <row r="175" spans="1:103" s="660" customFormat="1">
      <c r="A175" s="1300" t="s">
        <v>639</v>
      </c>
      <c r="B175" s="1310"/>
      <c r="C175" s="1310"/>
      <c r="D175" s="1311"/>
      <c r="E175" s="1311"/>
      <c r="F175" s="1312"/>
      <c r="G175" s="1311"/>
      <c r="H175" s="1311"/>
      <c r="I175" s="1312"/>
      <c r="J175" s="1310"/>
      <c r="K175" s="1313"/>
      <c r="L175" s="1314"/>
      <c r="M175" s="1310"/>
      <c r="N175" s="1310"/>
      <c r="O175" s="1315"/>
      <c r="P175" s="1311"/>
      <c r="Q175" s="1311"/>
      <c r="R175" s="1312"/>
      <c r="S175" s="1311"/>
      <c r="T175" s="1311"/>
      <c r="U175" s="1312"/>
      <c r="V175" s="1310"/>
      <c r="W175" s="1313"/>
      <c r="X175" s="1314"/>
      <c r="Y175" s="1310"/>
      <c r="Z175" s="1310"/>
      <c r="AA175" s="1315"/>
      <c r="AB175" s="1311"/>
      <c r="AC175" s="1311"/>
      <c r="AD175" s="1312"/>
      <c r="AE175" s="1311"/>
      <c r="AF175" s="1311"/>
      <c r="AG175" s="1312"/>
      <c r="AH175" s="1310"/>
      <c r="AI175" s="1313"/>
      <c r="AJ175" s="1314"/>
      <c r="AK175" s="1310"/>
      <c r="AL175" s="1310"/>
      <c r="AM175" s="1315"/>
      <c r="AN175" s="1311"/>
      <c r="AO175" s="1311"/>
      <c r="AP175" s="1312"/>
      <c r="AQ175" s="1311"/>
      <c r="AR175" s="1311"/>
      <c r="AS175" s="1312"/>
      <c r="AT175" s="1310"/>
      <c r="AU175" s="1310"/>
      <c r="AV175" s="1310"/>
      <c r="AW175" s="688"/>
      <c r="AX175" s="688"/>
      <c r="AY175" s="688"/>
      <c r="AZ175" s="688"/>
      <c r="BA175" s="1310"/>
      <c r="BB175" s="1310"/>
      <c r="BC175" s="688"/>
      <c r="BD175" s="1310"/>
      <c r="BE175" s="1310"/>
      <c r="BF175" s="1310"/>
      <c r="BG175" s="1310"/>
      <c r="BH175" s="1310"/>
      <c r="BI175" s="1310"/>
      <c r="BJ175" s="1310"/>
      <c r="BK175" s="1310"/>
      <c r="BL175" s="1310"/>
      <c r="BM175" s="1310"/>
      <c r="BN175" s="1310"/>
      <c r="BO175" s="1310"/>
      <c r="BP175" s="1310"/>
      <c r="BQ175" s="1310"/>
      <c r="BR175" s="1310"/>
      <c r="BS175" s="1310"/>
      <c r="BT175" s="1310"/>
      <c r="BU175" s="1310"/>
      <c r="BV175" s="1310"/>
      <c r="BW175" s="1310"/>
      <c r="BX175" s="1310"/>
      <c r="BY175" s="1310"/>
      <c r="BZ175" s="1310"/>
      <c r="CA175" s="1310"/>
      <c r="CB175" s="1310"/>
      <c r="CC175" s="1310"/>
      <c r="CD175" s="1310"/>
      <c r="CE175" s="1310"/>
      <c r="CF175" s="1310"/>
      <c r="CG175" s="1310"/>
      <c r="CH175" s="1310"/>
      <c r="CI175" s="1310"/>
      <c r="CJ175" s="1310"/>
      <c r="CK175" s="1310"/>
      <c r="CL175" s="1310"/>
      <c r="CM175" s="1310"/>
      <c r="CN175" s="1310"/>
      <c r="CO175" s="1310"/>
      <c r="CP175" s="1310"/>
      <c r="CQ175" s="1310"/>
      <c r="CR175" s="1310"/>
      <c r="CS175" s="1310"/>
      <c r="CT175" s="1310"/>
      <c r="CU175" s="1310"/>
      <c r="CV175" s="1310"/>
      <c r="CW175" s="1310"/>
      <c r="CX175" s="1310"/>
      <c r="CY175" s="1310"/>
    </row>
    <row r="176" spans="1:103" s="660" customFormat="1">
      <c r="A176" s="1310"/>
      <c r="B176" s="1310"/>
      <c r="C176" s="1310"/>
      <c r="D176" s="1311"/>
      <c r="E176" s="1311"/>
      <c r="F176" s="1312"/>
      <c r="G176" s="1311"/>
      <c r="H176" s="1311"/>
      <c r="I176" s="1312"/>
      <c r="J176" s="1310"/>
      <c r="K176" s="1313"/>
      <c r="L176" s="1314"/>
      <c r="M176" s="1310"/>
      <c r="N176" s="1310"/>
      <c r="O176" s="1315"/>
      <c r="P176" s="1311"/>
      <c r="Q176" s="1311"/>
      <c r="R176" s="1312"/>
      <c r="S176" s="1311"/>
      <c r="T176" s="1311"/>
      <c r="U176" s="1312"/>
      <c r="V176" s="1310"/>
      <c r="W176" s="1313"/>
      <c r="X176" s="1314"/>
      <c r="Y176" s="1310"/>
      <c r="Z176" s="1310"/>
      <c r="AA176" s="1315"/>
      <c r="AB176" s="1311"/>
      <c r="AC176" s="1311"/>
      <c r="AD176" s="1312"/>
      <c r="AE176" s="1311"/>
      <c r="AF176" s="1311"/>
      <c r="AG176" s="1312"/>
      <c r="AH176" s="1310"/>
      <c r="AI176" s="1313"/>
      <c r="AJ176" s="1314"/>
      <c r="AK176" s="1310"/>
      <c r="AL176" s="1310"/>
      <c r="AM176" s="1315"/>
      <c r="AN176" s="1311"/>
      <c r="AO176" s="1311"/>
      <c r="AP176" s="1312"/>
      <c r="AQ176" s="1311"/>
      <c r="AR176" s="1311"/>
      <c r="AS176" s="1312"/>
      <c r="AT176" s="1310"/>
      <c r="AU176" s="1310"/>
      <c r="AV176" s="1310"/>
      <c r="AW176" s="688"/>
      <c r="AX176" s="688"/>
      <c r="AY176" s="688"/>
      <c r="AZ176" s="688"/>
      <c r="BA176" s="1310"/>
      <c r="BB176" s="1310"/>
      <c r="BC176" s="688"/>
      <c r="BD176" s="1310"/>
      <c r="BE176" s="1310"/>
      <c r="BF176" s="1310"/>
      <c r="BG176" s="1310"/>
      <c r="BH176" s="1310"/>
      <c r="BI176" s="1310"/>
      <c r="BJ176" s="1310"/>
      <c r="BK176" s="1310"/>
      <c r="BL176" s="1310"/>
      <c r="BM176" s="1310"/>
      <c r="BN176" s="1310"/>
      <c r="BO176" s="1310"/>
      <c r="BP176" s="1310"/>
      <c r="BQ176" s="1310"/>
      <c r="BR176" s="1310"/>
      <c r="BS176" s="1310"/>
      <c r="BT176" s="1310"/>
      <c r="BU176" s="1310"/>
      <c r="BV176" s="1310"/>
      <c r="BW176" s="1310"/>
      <c r="BX176" s="1310"/>
      <c r="BY176" s="1310"/>
      <c r="BZ176" s="1310"/>
      <c r="CA176" s="1310"/>
      <c r="CB176" s="1310"/>
      <c r="CC176" s="1310"/>
      <c r="CD176" s="1310"/>
      <c r="CE176" s="1310"/>
      <c r="CF176" s="1310"/>
      <c r="CG176" s="1310"/>
      <c r="CH176" s="1310"/>
      <c r="CI176" s="1310"/>
      <c r="CJ176" s="1310"/>
      <c r="CK176" s="1310"/>
      <c r="CL176" s="1310"/>
      <c r="CM176" s="1310"/>
      <c r="CN176" s="1310"/>
      <c r="CO176" s="1310"/>
      <c r="CP176" s="1310"/>
      <c r="CQ176" s="1310"/>
      <c r="CR176" s="1310"/>
      <c r="CS176" s="1310"/>
      <c r="CT176" s="1310"/>
      <c r="CU176" s="1310"/>
      <c r="CV176" s="1310"/>
      <c r="CW176" s="1310"/>
      <c r="CX176" s="1310"/>
      <c r="CY176" s="1310"/>
    </row>
    <row r="177" spans="1:103" s="660" customFormat="1">
      <c r="A177" s="1300" t="s">
        <v>640</v>
      </c>
      <c r="B177" s="734"/>
      <c r="C177" s="734"/>
      <c r="D177" s="734"/>
      <c r="E177" s="734"/>
      <c r="F177" s="734"/>
      <c r="G177" s="734"/>
      <c r="H177" s="734"/>
      <c r="I177" s="734"/>
      <c r="J177" s="734"/>
      <c r="K177" s="734"/>
      <c r="L177" s="734"/>
      <c r="M177" s="734"/>
      <c r="N177" s="734"/>
      <c r="O177" s="1315"/>
      <c r="P177" s="1311"/>
      <c r="Q177" s="1311"/>
      <c r="R177" s="1312"/>
      <c r="S177" s="1311"/>
      <c r="T177" s="1311"/>
      <c r="U177" s="1312"/>
      <c r="V177" s="1310"/>
      <c r="W177" s="1313"/>
      <c r="X177" s="1314"/>
      <c r="Y177" s="1310"/>
      <c r="Z177" s="1310"/>
      <c r="AA177" s="1315"/>
      <c r="AB177" s="1311"/>
      <c r="AC177" s="1311"/>
      <c r="AD177" s="1312"/>
      <c r="AE177" s="1311"/>
      <c r="AF177" s="1311"/>
      <c r="AG177" s="1312"/>
      <c r="AH177" s="1310"/>
      <c r="AI177" s="1313"/>
      <c r="AJ177" s="1314"/>
      <c r="AK177" s="1310"/>
      <c r="AL177" s="1310"/>
      <c r="AM177" s="1315"/>
      <c r="AN177" s="1311"/>
      <c r="AO177" s="1311"/>
      <c r="AP177" s="1312"/>
      <c r="AQ177" s="1311"/>
      <c r="AR177" s="1311"/>
      <c r="AS177" s="1312"/>
      <c r="AT177" s="1310"/>
      <c r="AU177" s="1310"/>
      <c r="AV177" s="1310"/>
      <c r="AW177" s="688"/>
      <c r="AX177" s="688"/>
      <c r="AY177" s="688"/>
      <c r="AZ177" s="688"/>
      <c r="BA177" s="1310"/>
      <c r="BB177" s="1310"/>
      <c r="BC177" s="688"/>
      <c r="BD177" s="1310"/>
      <c r="BE177" s="1310"/>
      <c r="BF177" s="1310"/>
      <c r="BG177" s="1310"/>
      <c r="BH177" s="1310"/>
      <c r="BI177" s="1310"/>
      <c r="BJ177" s="1310"/>
      <c r="BK177" s="1310"/>
      <c r="BL177" s="1310"/>
      <c r="BM177" s="1310"/>
      <c r="BN177" s="1310"/>
      <c r="BO177" s="1310"/>
      <c r="BP177" s="1310"/>
      <c r="BQ177" s="1310"/>
      <c r="BR177" s="1310"/>
      <c r="BS177" s="1310"/>
      <c r="BT177" s="1310"/>
      <c r="BU177" s="1310"/>
      <c r="BV177" s="1310"/>
      <c r="BW177" s="1310"/>
      <c r="BX177" s="1310"/>
      <c r="BY177" s="1310"/>
      <c r="BZ177" s="1310"/>
      <c r="CA177" s="1310"/>
      <c r="CB177" s="1310"/>
      <c r="CC177" s="1310"/>
      <c r="CD177" s="1310"/>
      <c r="CE177" s="1310"/>
      <c r="CF177" s="1310"/>
      <c r="CG177" s="1310"/>
      <c r="CH177" s="1310"/>
      <c r="CI177" s="1310"/>
      <c r="CJ177" s="1310"/>
      <c r="CK177" s="1310"/>
      <c r="CL177" s="1310"/>
      <c r="CM177" s="1310"/>
      <c r="CN177" s="1310"/>
      <c r="CO177" s="1310"/>
      <c r="CP177" s="1310"/>
      <c r="CQ177" s="1310"/>
      <c r="CR177" s="1310"/>
      <c r="CS177" s="1310"/>
      <c r="CT177" s="1310"/>
      <c r="CU177" s="1310"/>
      <c r="CV177" s="1310"/>
      <c r="CW177" s="1310"/>
      <c r="CX177" s="1310"/>
      <c r="CY177" s="1310"/>
    </row>
    <row r="178" spans="1:103" s="660" customFormat="1">
      <c r="A178" s="1300" t="s">
        <v>641</v>
      </c>
      <c r="B178" s="734"/>
      <c r="C178" s="734"/>
      <c r="D178" s="734"/>
      <c r="E178" s="734"/>
      <c r="F178" s="734"/>
      <c r="G178" s="734"/>
      <c r="H178" s="734"/>
      <c r="I178" s="734"/>
      <c r="J178" s="734"/>
      <c r="K178" s="734"/>
      <c r="L178" s="734"/>
      <c r="M178" s="734"/>
      <c r="N178" s="734"/>
      <c r="O178" s="1315"/>
      <c r="P178" s="1311"/>
      <c r="Q178" s="1311"/>
      <c r="R178" s="1312"/>
      <c r="S178" s="1311"/>
      <c r="T178" s="1311"/>
      <c r="U178" s="1312"/>
      <c r="V178" s="1310"/>
      <c r="W178" s="1313"/>
      <c r="X178" s="1314"/>
      <c r="Y178" s="1310"/>
      <c r="Z178" s="1310"/>
      <c r="AA178" s="1315"/>
      <c r="AB178" s="1311"/>
      <c r="AC178" s="1311"/>
      <c r="AD178" s="1312"/>
      <c r="AE178" s="1311"/>
      <c r="AF178" s="1311"/>
      <c r="AG178" s="1312"/>
      <c r="AH178" s="1310"/>
      <c r="AI178" s="1313"/>
      <c r="AJ178" s="1314"/>
      <c r="AK178" s="1310"/>
      <c r="AL178" s="1310"/>
      <c r="AM178" s="1315"/>
      <c r="AN178" s="1311"/>
      <c r="AO178" s="1311"/>
      <c r="AP178" s="1312"/>
      <c r="AQ178" s="1311"/>
      <c r="AR178" s="1311"/>
      <c r="AS178" s="1312"/>
      <c r="AT178" s="1310"/>
      <c r="AU178" s="1310"/>
      <c r="AV178" s="1310"/>
      <c r="AW178" s="688"/>
      <c r="AX178" s="688"/>
      <c r="AY178" s="688"/>
      <c r="AZ178" s="688"/>
      <c r="BA178" s="1310"/>
      <c r="BB178" s="1310"/>
      <c r="BC178" s="688"/>
      <c r="BD178" s="1310"/>
      <c r="BE178" s="1310"/>
      <c r="BF178" s="1310"/>
      <c r="BG178" s="1310"/>
      <c r="BH178" s="1310"/>
      <c r="BI178" s="1310"/>
      <c r="BJ178" s="1310"/>
      <c r="BK178" s="1310"/>
      <c r="BL178" s="1310"/>
      <c r="BM178" s="1310"/>
      <c r="BN178" s="1310"/>
      <c r="BO178" s="1310"/>
      <c r="BP178" s="1310"/>
      <c r="BQ178" s="1310"/>
      <c r="BR178" s="1310"/>
      <c r="BS178" s="1310"/>
      <c r="BT178" s="1310"/>
      <c r="BU178" s="1310"/>
      <c r="BV178" s="1310"/>
      <c r="BW178" s="1310"/>
      <c r="BX178" s="1310"/>
      <c r="BY178" s="1310"/>
      <c r="BZ178" s="1310"/>
      <c r="CA178" s="1310"/>
      <c r="CB178" s="1310"/>
      <c r="CC178" s="1310"/>
      <c r="CD178" s="1310"/>
      <c r="CE178" s="1310"/>
      <c r="CF178" s="1310"/>
      <c r="CG178" s="1310"/>
      <c r="CH178" s="1310"/>
      <c r="CI178" s="1310"/>
      <c r="CJ178" s="1310"/>
      <c r="CK178" s="1310"/>
      <c r="CL178" s="1310"/>
      <c r="CM178" s="1310"/>
      <c r="CN178" s="1310"/>
      <c r="CO178" s="1310"/>
      <c r="CP178" s="1310"/>
      <c r="CQ178" s="1310"/>
      <c r="CR178" s="1310"/>
      <c r="CS178" s="1310"/>
      <c r="CT178" s="1310"/>
      <c r="CU178" s="1310"/>
      <c r="CV178" s="1310"/>
      <c r="CW178" s="1310"/>
      <c r="CX178" s="1310"/>
      <c r="CY178" s="1310"/>
    </row>
    <row r="179" spans="1:103" s="660" customFormat="1">
      <c r="A179" s="729" t="s">
        <v>642</v>
      </c>
      <c r="B179" s="734"/>
      <c r="C179" s="734"/>
      <c r="D179" s="734"/>
      <c r="E179" s="734"/>
      <c r="F179" s="734"/>
      <c r="G179" s="734"/>
      <c r="H179" s="734"/>
      <c r="I179" s="734"/>
      <c r="J179" s="734"/>
      <c r="K179" s="734"/>
      <c r="L179" s="734"/>
      <c r="M179" s="734"/>
      <c r="N179" s="734"/>
      <c r="O179" s="1315"/>
      <c r="P179" s="1311"/>
      <c r="Q179" s="1311"/>
      <c r="R179" s="1312"/>
      <c r="S179" s="1311"/>
      <c r="T179" s="1311"/>
      <c r="U179" s="1312"/>
      <c r="V179" s="1310"/>
      <c r="W179" s="1313"/>
      <c r="X179" s="1314"/>
      <c r="Y179" s="1310"/>
      <c r="Z179" s="1310"/>
      <c r="AA179" s="1315"/>
      <c r="AB179" s="1311"/>
      <c r="AC179" s="1311"/>
      <c r="AD179" s="1312"/>
      <c r="AE179" s="1311"/>
      <c r="AF179" s="1311"/>
      <c r="AG179" s="1312"/>
      <c r="AH179" s="1310"/>
      <c r="AI179" s="1313"/>
      <c r="AJ179" s="1314"/>
      <c r="AK179" s="1310"/>
      <c r="AL179" s="1310"/>
      <c r="AM179" s="1315"/>
      <c r="AN179" s="1311"/>
      <c r="AO179" s="1311"/>
      <c r="AP179" s="1312"/>
      <c r="AQ179" s="1311"/>
      <c r="AR179" s="1311"/>
      <c r="AS179" s="1312"/>
      <c r="AT179" s="1310"/>
      <c r="AU179" s="1310"/>
      <c r="AV179" s="1310"/>
      <c r="AW179" s="688"/>
      <c r="AX179" s="688"/>
      <c r="AY179" s="688"/>
      <c r="AZ179" s="688"/>
      <c r="BA179" s="1310"/>
      <c r="BB179" s="1310"/>
      <c r="BC179" s="688"/>
      <c r="BD179" s="1310"/>
      <c r="BE179" s="1310"/>
      <c r="BF179" s="1310"/>
      <c r="BG179" s="1310"/>
      <c r="BH179" s="1310"/>
      <c r="BI179" s="1310"/>
      <c r="BJ179" s="1310"/>
      <c r="BK179" s="1310"/>
      <c r="BL179" s="1310"/>
      <c r="BM179" s="1310"/>
      <c r="BN179" s="1310"/>
      <c r="BO179" s="1310"/>
      <c r="BP179" s="1310"/>
      <c r="BQ179" s="1310"/>
      <c r="BR179" s="1310"/>
      <c r="BS179" s="1310"/>
      <c r="BT179" s="1310"/>
      <c r="BU179" s="1310"/>
      <c r="BV179" s="1310"/>
      <c r="BW179" s="1310"/>
      <c r="BX179" s="1310"/>
      <c r="BY179" s="1310"/>
      <c r="BZ179" s="1310"/>
      <c r="CA179" s="1310"/>
      <c r="CB179" s="1310"/>
      <c r="CC179" s="1310"/>
      <c r="CD179" s="1310"/>
      <c r="CE179" s="1310"/>
      <c r="CF179" s="1310"/>
      <c r="CG179" s="1310"/>
      <c r="CH179" s="1310"/>
      <c r="CI179" s="1310"/>
      <c r="CJ179" s="1310"/>
      <c r="CK179" s="1310"/>
      <c r="CL179" s="1310"/>
      <c r="CM179" s="1310"/>
      <c r="CN179" s="1310"/>
      <c r="CO179" s="1310"/>
      <c r="CP179" s="1310"/>
      <c r="CQ179" s="1310"/>
      <c r="CR179" s="1310"/>
      <c r="CS179" s="1310"/>
      <c r="CT179" s="1310"/>
      <c r="CU179" s="1310"/>
      <c r="CV179" s="1310"/>
      <c r="CW179" s="1310"/>
      <c r="CX179" s="1310"/>
      <c r="CY179" s="1310"/>
    </row>
    <row r="180" spans="1:103" s="660" customFormat="1">
      <c r="A180" s="729" t="s">
        <v>643</v>
      </c>
      <c r="B180" s="734"/>
      <c r="C180" s="734"/>
      <c r="D180" s="734"/>
      <c r="E180" s="734"/>
      <c r="F180" s="734"/>
      <c r="G180" s="734"/>
      <c r="H180" s="734"/>
      <c r="I180" s="734"/>
      <c r="J180" s="734"/>
      <c r="K180" s="734"/>
      <c r="L180" s="734"/>
      <c r="M180" s="734"/>
      <c r="N180" s="734"/>
      <c r="O180" s="1315"/>
      <c r="P180" s="1311"/>
      <c r="Q180" s="1311"/>
      <c r="R180" s="1312"/>
      <c r="S180" s="1311"/>
      <c r="T180" s="1311"/>
      <c r="U180" s="1312"/>
      <c r="V180" s="1310"/>
      <c r="W180" s="1313"/>
      <c r="X180" s="1314"/>
      <c r="Y180" s="1310"/>
      <c r="Z180" s="1310"/>
      <c r="AA180" s="1315"/>
      <c r="AB180" s="1311"/>
      <c r="AC180" s="1311"/>
      <c r="AD180" s="1312"/>
      <c r="AE180" s="1311"/>
      <c r="AF180" s="1311"/>
      <c r="AG180" s="1312"/>
      <c r="AH180" s="1310"/>
      <c r="AI180" s="1313"/>
      <c r="AJ180" s="1314"/>
      <c r="AK180" s="1310"/>
      <c r="AL180" s="1310"/>
      <c r="AM180" s="1315"/>
      <c r="AN180" s="1311"/>
      <c r="AO180" s="1311"/>
      <c r="AP180" s="1312"/>
      <c r="AQ180" s="1311"/>
      <c r="AR180" s="1311"/>
      <c r="AS180" s="1312"/>
      <c r="AT180" s="1310"/>
      <c r="AU180" s="1310"/>
      <c r="AV180" s="1310"/>
      <c r="AW180" s="688"/>
      <c r="AX180" s="688"/>
      <c r="AY180" s="688"/>
      <c r="AZ180" s="688"/>
      <c r="BA180" s="1310"/>
      <c r="BB180" s="1310"/>
      <c r="BC180" s="688"/>
      <c r="BD180" s="1310"/>
      <c r="BE180" s="1310"/>
      <c r="BF180" s="1310"/>
      <c r="BG180" s="1310"/>
      <c r="BH180" s="1310"/>
      <c r="BI180" s="1310"/>
      <c r="BJ180" s="1310"/>
      <c r="BK180" s="1310"/>
      <c r="BL180" s="1310"/>
      <c r="BM180" s="1310"/>
      <c r="BN180" s="1310"/>
      <c r="BO180" s="1310"/>
      <c r="BP180" s="1310"/>
      <c r="BQ180" s="1310"/>
      <c r="BR180" s="1310"/>
      <c r="BS180" s="1310"/>
      <c r="BT180" s="1310"/>
      <c r="BU180" s="1310"/>
      <c r="BV180" s="1310"/>
      <c r="BW180" s="1310"/>
      <c r="BX180" s="1310"/>
      <c r="BY180" s="1310"/>
      <c r="BZ180" s="1310"/>
      <c r="CA180" s="1310"/>
      <c r="CB180" s="1310"/>
      <c r="CC180" s="1310"/>
      <c r="CD180" s="1310"/>
      <c r="CE180" s="1310"/>
      <c r="CF180" s="1310"/>
      <c r="CG180" s="1310"/>
      <c r="CH180" s="1310"/>
      <c r="CI180" s="1310"/>
      <c r="CJ180" s="1310"/>
      <c r="CK180" s="1310"/>
      <c r="CL180" s="1310"/>
      <c r="CM180" s="1310"/>
      <c r="CN180" s="1310"/>
      <c r="CO180" s="1310"/>
      <c r="CP180" s="1310"/>
      <c r="CQ180" s="1310"/>
      <c r="CR180" s="1310"/>
      <c r="CS180" s="1310"/>
      <c r="CT180" s="1310"/>
      <c r="CU180" s="1310"/>
      <c r="CV180" s="1310"/>
      <c r="CW180" s="1310"/>
      <c r="CX180" s="1310"/>
      <c r="CY180" s="1310"/>
    </row>
    <row r="181" spans="1:103" s="660" customFormat="1">
      <c r="A181" s="729" t="s">
        <v>644</v>
      </c>
      <c r="B181" s="734"/>
      <c r="C181" s="734"/>
      <c r="D181" s="734"/>
      <c r="E181" s="734"/>
      <c r="F181" s="734"/>
      <c r="G181" s="734"/>
      <c r="H181" s="734"/>
      <c r="I181" s="734"/>
      <c r="J181" s="734"/>
      <c r="K181" s="734"/>
      <c r="L181" s="734"/>
      <c r="M181" s="734"/>
      <c r="N181" s="734"/>
      <c r="O181" s="1315"/>
      <c r="P181" s="1311"/>
      <c r="Q181" s="1311"/>
      <c r="R181" s="1312"/>
      <c r="S181" s="1311"/>
      <c r="T181" s="1311"/>
      <c r="U181" s="1312"/>
      <c r="V181" s="1310"/>
      <c r="W181" s="1313"/>
      <c r="X181" s="1314"/>
      <c r="Y181" s="1310"/>
      <c r="Z181" s="1310"/>
      <c r="AA181" s="1315"/>
      <c r="AB181" s="1311"/>
      <c r="AC181" s="1311"/>
      <c r="AD181" s="1312"/>
      <c r="AE181" s="1311"/>
      <c r="AF181" s="1311"/>
      <c r="AG181" s="1312"/>
      <c r="AH181" s="1310"/>
      <c r="AI181" s="1313"/>
      <c r="AJ181" s="1314"/>
      <c r="AK181" s="1310"/>
      <c r="AL181" s="1310"/>
      <c r="AM181" s="1315"/>
      <c r="AN181" s="1311"/>
      <c r="AO181" s="1311"/>
      <c r="AP181" s="1312"/>
      <c r="AQ181" s="1311"/>
      <c r="AR181" s="1311"/>
      <c r="AS181" s="1312"/>
      <c r="AT181" s="1310"/>
      <c r="AU181" s="1310"/>
      <c r="AV181" s="1310"/>
      <c r="AW181" s="688"/>
      <c r="AX181" s="688"/>
      <c r="AY181" s="688"/>
      <c r="AZ181" s="688"/>
      <c r="BA181" s="1310"/>
      <c r="BB181" s="1310"/>
      <c r="BC181" s="688"/>
      <c r="BD181" s="1310"/>
      <c r="BE181" s="1310"/>
      <c r="BF181" s="1310"/>
      <c r="BG181" s="1310"/>
      <c r="BH181" s="1310"/>
      <c r="BI181" s="1310"/>
      <c r="BJ181" s="1310"/>
      <c r="BK181" s="1310"/>
      <c r="BL181" s="1310"/>
      <c r="BM181" s="1310"/>
      <c r="BN181" s="1310"/>
      <c r="BO181" s="1310"/>
      <c r="BP181" s="1310"/>
      <c r="BQ181" s="1310"/>
      <c r="BR181" s="1310"/>
      <c r="BS181" s="1310"/>
      <c r="BT181" s="1310"/>
      <c r="BU181" s="1310"/>
      <c r="BV181" s="1310"/>
      <c r="BW181" s="1310"/>
      <c r="BX181" s="1310"/>
      <c r="BY181" s="1310"/>
      <c r="BZ181" s="1310"/>
      <c r="CA181" s="1310"/>
      <c r="CB181" s="1310"/>
      <c r="CC181" s="1310"/>
      <c r="CD181" s="1310"/>
      <c r="CE181" s="1310"/>
      <c r="CF181" s="1310"/>
      <c r="CG181" s="1310"/>
      <c r="CH181" s="1310"/>
      <c r="CI181" s="1310"/>
      <c r="CJ181" s="1310"/>
      <c r="CK181" s="1310"/>
      <c r="CL181" s="1310"/>
      <c r="CM181" s="1310"/>
      <c r="CN181" s="1310"/>
      <c r="CO181" s="1310"/>
      <c r="CP181" s="1310"/>
      <c r="CQ181" s="1310"/>
      <c r="CR181" s="1310"/>
      <c r="CS181" s="1310"/>
      <c r="CT181" s="1310"/>
      <c r="CU181" s="1310"/>
      <c r="CV181" s="1310"/>
      <c r="CW181" s="1310"/>
      <c r="CX181" s="1310"/>
      <c r="CY181" s="1310"/>
    </row>
    <row r="182" spans="1:103" s="660" customFormat="1">
      <c r="A182" s="729" t="s">
        <v>645</v>
      </c>
      <c r="B182" s="734"/>
      <c r="C182" s="734"/>
      <c r="D182" s="734"/>
      <c r="E182" s="734"/>
      <c r="F182" s="734"/>
      <c r="G182" s="734"/>
      <c r="H182" s="734"/>
      <c r="I182" s="734"/>
      <c r="J182" s="734"/>
      <c r="K182" s="734"/>
      <c r="L182" s="734"/>
      <c r="M182" s="734"/>
      <c r="N182" s="734"/>
      <c r="O182" s="1315"/>
      <c r="P182" s="1311"/>
      <c r="Q182" s="1311"/>
      <c r="R182" s="1312"/>
      <c r="S182" s="1311"/>
      <c r="T182" s="1311"/>
      <c r="U182" s="1312"/>
      <c r="V182" s="1310"/>
      <c r="W182" s="1313"/>
      <c r="X182" s="1314"/>
      <c r="Y182" s="1310"/>
      <c r="Z182" s="1310"/>
      <c r="AA182" s="1315"/>
      <c r="AB182" s="1311"/>
      <c r="AC182" s="1311"/>
      <c r="AD182" s="1312"/>
      <c r="AE182" s="1311"/>
      <c r="AF182" s="1311"/>
      <c r="AG182" s="1312"/>
      <c r="AH182" s="1310"/>
      <c r="AI182" s="1313"/>
      <c r="AJ182" s="1314"/>
      <c r="AK182" s="1310"/>
      <c r="AL182" s="1310"/>
      <c r="AM182" s="1315"/>
      <c r="AN182" s="1311"/>
      <c r="AO182" s="1311"/>
      <c r="AP182" s="1312"/>
      <c r="AQ182" s="1311"/>
      <c r="AR182" s="1311"/>
      <c r="AS182" s="1312"/>
      <c r="AT182" s="1310"/>
      <c r="AU182" s="1310"/>
      <c r="AV182" s="1310"/>
      <c r="AW182" s="688"/>
      <c r="AX182" s="688"/>
      <c r="AY182" s="688"/>
      <c r="AZ182" s="688"/>
      <c r="BA182" s="1310"/>
      <c r="BB182" s="1310"/>
      <c r="BC182" s="688"/>
      <c r="BD182" s="1310"/>
      <c r="BE182" s="1310"/>
      <c r="BF182" s="1310"/>
      <c r="BG182" s="1310"/>
      <c r="BH182" s="1310"/>
      <c r="BI182" s="1310"/>
      <c r="BJ182" s="1310"/>
      <c r="BK182" s="1310"/>
      <c r="BL182" s="1310"/>
      <c r="BM182" s="1310"/>
      <c r="BN182" s="1310"/>
      <c r="BO182" s="1310"/>
      <c r="BP182" s="1310"/>
      <c r="BQ182" s="1310"/>
      <c r="BR182" s="1310"/>
      <c r="BS182" s="1310"/>
      <c r="BT182" s="1310"/>
      <c r="BU182" s="1310"/>
      <c r="BV182" s="1310"/>
      <c r="BW182" s="1310"/>
      <c r="BX182" s="1310"/>
      <c r="BY182" s="1310"/>
      <c r="BZ182" s="1310"/>
      <c r="CA182" s="1310"/>
      <c r="CB182" s="1310"/>
      <c r="CC182" s="1310"/>
      <c r="CD182" s="1310"/>
      <c r="CE182" s="1310"/>
      <c r="CF182" s="1310"/>
      <c r="CG182" s="1310"/>
      <c r="CH182" s="1310"/>
      <c r="CI182" s="1310"/>
      <c r="CJ182" s="1310"/>
      <c r="CK182" s="1310"/>
      <c r="CL182" s="1310"/>
      <c r="CM182" s="1310"/>
      <c r="CN182" s="1310"/>
      <c r="CO182" s="1310"/>
      <c r="CP182" s="1310"/>
      <c r="CQ182" s="1310"/>
      <c r="CR182" s="1310"/>
      <c r="CS182" s="1310"/>
      <c r="CT182" s="1310"/>
      <c r="CU182" s="1310"/>
      <c r="CV182" s="1310"/>
      <c r="CW182" s="1310"/>
      <c r="CX182" s="1310"/>
      <c r="CY182" s="1310"/>
    </row>
    <row r="183" spans="1:103" s="660" customFormat="1">
      <c r="A183" s="1300" t="s">
        <v>646</v>
      </c>
      <c r="B183" s="734"/>
      <c r="C183" s="734"/>
      <c r="D183" s="734"/>
      <c r="E183" s="734"/>
      <c r="F183" s="734"/>
      <c r="G183" s="734"/>
      <c r="H183" s="734"/>
      <c r="I183" s="734"/>
      <c r="J183" s="734"/>
      <c r="K183" s="734"/>
      <c r="L183" s="734"/>
      <c r="M183" s="734"/>
      <c r="N183" s="734"/>
      <c r="O183" s="1315"/>
      <c r="P183" s="1311"/>
      <c r="Q183" s="1311"/>
      <c r="R183" s="1312"/>
      <c r="S183" s="1311"/>
      <c r="T183" s="1311"/>
      <c r="U183" s="1312"/>
      <c r="V183" s="1310"/>
      <c r="W183" s="1313"/>
      <c r="X183" s="1314"/>
      <c r="Y183" s="1310"/>
      <c r="Z183" s="1310"/>
      <c r="AA183" s="1315"/>
      <c r="AB183" s="1311"/>
      <c r="AC183" s="1311"/>
      <c r="AD183" s="1312"/>
      <c r="AE183" s="1311"/>
      <c r="AF183" s="1311"/>
      <c r="AG183" s="1312"/>
      <c r="AH183" s="1310"/>
      <c r="AI183" s="1313"/>
      <c r="AJ183" s="1314"/>
      <c r="AK183" s="1310"/>
      <c r="AL183" s="1310"/>
      <c r="AM183" s="1315"/>
      <c r="AN183" s="1311"/>
      <c r="AO183" s="1311"/>
      <c r="AP183" s="1312"/>
      <c r="AQ183" s="1311"/>
      <c r="AR183" s="1311"/>
      <c r="AS183" s="1312"/>
      <c r="AT183" s="1310"/>
      <c r="AU183" s="1310"/>
      <c r="AV183" s="1310"/>
      <c r="AW183" s="688"/>
      <c r="AX183" s="688"/>
      <c r="AY183" s="688"/>
      <c r="AZ183" s="688"/>
      <c r="BA183" s="1310"/>
      <c r="BB183" s="1310"/>
      <c r="BC183" s="688"/>
      <c r="BD183" s="1310"/>
      <c r="BE183" s="1310"/>
      <c r="BF183" s="1310"/>
      <c r="BG183" s="1310"/>
      <c r="BH183" s="1310"/>
      <c r="BI183" s="1310"/>
      <c r="BJ183" s="1310"/>
      <c r="BK183" s="1310"/>
      <c r="BL183" s="1310"/>
      <c r="BM183" s="1310"/>
      <c r="BN183" s="1310"/>
      <c r="BO183" s="1310"/>
      <c r="BP183" s="1310"/>
      <c r="BQ183" s="1310"/>
      <c r="BR183" s="1310"/>
      <c r="BS183" s="1310"/>
      <c r="BT183" s="1310"/>
      <c r="BU183" s="1310"/>
      <c r="BV183" s="1310"/>
      <c r="BW183" s="1310"/>
      <c r="BX183" s="1310"/>
      <c r="BY183" s="1310"/>
      <c r="BZ183" s="1310"/>
      <c r="CA183" s="1310"/>
      <c r="CB183" s="1310"/>
      <c r="CC183" s="1310"/>
      <c r="CD183" s="1310"/>
      <c r="CE183" s="1310"/>
      <c r="CF183" s="1310"/>
      <c r="CG183" s="1310"/>
      <c r="CH183" s="1310"/>
      <c r="CI183" s="1310"/>
      <c r="CJ183" s="1310"/>
      <c r="CK183" s="1310"/>
      <c r="CL183" s="1310"/>
      <c r="CM183" s="1310"/>
      <c r="CN183" s="1310"/>
      <c r="CO183" s="1310"/>
      <c r="CP183" s="1310"/>
      <c r="CQ183" s="1310"/>
      <c r="CR183" s="1310"/>
      <c r="CS183" s="1310"/>
      <c r="CT183" s="1310"/>
      <c r="CU183" s="1310"/>
      <c r="CV183" s="1310"/>
      <c r="CW183" s="1310"/>
      <c r="CX183" s="1310"/>
      <c r="CY183" s="1310"/>
    </row>
    <row r="184" spans="1:103" s="660" customFormat="1">
      <c r="D184" s="583"/>
      <c r="E184" s="583"/>
      <c r="F184" s="583"/>
      <c r="G184" s="583"/>
      <c r="H184" s="583"/>
      <c r="I184" s="583"/>
      <c r="J184" s="583"/>
      <c r="K184" s="583"/>
      <c r="L184" s="583"/>
      <c r="M184" s="583"/>
      <c r="N184" s="583"/>
      <c r="O184" s="583"/>
    </row>
    <row r="185" spans="1:103" s="660" customFormat="1">
      <c r="D185" s="583"/>
      <c r="E185" s="583"/>
      <c r="F185" s="583"/>
      <c r="G185" s="583"/>
      <c r="H185" s="583"/>
      <c r="I185" s="583"/>
      <c r="J185" s="583"/>
      <c r="K185" s="583"/>
      <c r="L185" s="583"/>
      <c r="M185" s="583"/>
      <c r="N185" s="583"/>
      <c r="O185" s="583"/>
    </row>
    <row r="186" spans="1:103" s="660" customFormat="1">
      <c r="D186" s="583"/>
      <c r="E186" s="583"/>
      <c r="F186" s="583"/>
      <c r="G186" s="583"/>
      <c r="H186" s="583"/>
      <c r="I186" s="583"/>
      <c r="J186" s="583"/>
      <c r="K186" s="583"/>
      <c r="L186" s="583"/>
      <c r="M186" s="583"/>
      <c r="N186" s="583"/>
      <c r="O186" s="583"/>
    </row>
    <row r="187" spans="1:103" s="660" customFormat="1">
      <c r="D187" s="583"/>
      <c r="E187" s="583"/>
      <c r="F187" s="583"/>
      <c r="G187" s="583"/>
      <c r="H187" s="583"/>
      <c r="I187" s="583"/>
      <c r="J187" s="583"/>
      <c r="K187" s="583"/>
      <c r="L187" s="583"/>
      <c r="M187" s="583"/>
      <c r="N187" s="583"/>
      <c r="O187" s="583"/>
    </row>
    <row r="188" spans="1:103" s="660" customFormat="1">
      <c r="D188" s="583"/>
      <c r="E188" s="583"/>
      <c r="F188" s="583"/>
      <c r="G188" s="583"/>
      <c r="H188" s="583"/>
      <c r="I188" s="583"/>
      <c r="J188" s="583"/>
      <c r="K188" s="583"/>
      <c r="L188" s="583"/>
      <c r="M188" s="583"/>
      <c r="N188" s="583"/>
      <c r="O188" s="583"/>
    </row>
    <row r="189" spans="1:103" s="660" customFormat="1">
      <c r="D189" s="583"/>
      <c r="E189" s="583"/>
      <c r="F189" s="583"/>
      <c r="G189" s="583"/>
      <c r="H189" s="583"/>
      <c r="I189" s="583"/>
      <c r="J189" s="583"/>
      <c r="K189" s="583"/>
      <c r="L189" s="583"/>
      <c r="M189" s="583"/>
      <c r="N189" s="583"/>
      <c r="O189" s="583"/>
    </row>
    <row r="190" spans="1:103" s="660" customFormat="1">
      <c r="D190" s="583"/>
      <c r="E190" s="583"/>
      <c r="F190" s="583"/>
      <c r="G190" s="583"/>
      <c r="H190" s="583"/>
      <c r="I190" s="583"/>
      <c r="J190" s="583"/>
      <c r="K190" s="583"/>
      <c r="L190" s="583"/>
      <c r="M190" s="583"/>
      <c r="N190" s="583"/>
      <c r="O190" s="583"/>
    </row>
    <row r="191" spans="1:103" s="660" customFormat="1">
      <c r="D191" s="583"/>
      <c r="E191" s="583"/>
      <c r="F191" s="583"/>
      <c r="G191" s="583"/>
      <c r="H191" s="583"/>
      <c r="I191" s="583"/>
      <c r="J191" s="583"/>
      <c r="K191" s="583"/>
      <c r="L191" s="583"/>
      <c r="M191" s="583"/>
      <c r="N191" s="583"/>
      <c r="O191" s="583"/>
    </row>
    <row r="192" spans="1:103" s="660" customFormat="1">
      <c r="D192" s="583"/>
      <c r="E192" s="583"/>
      <c r="F192" s="583"/>
      <c r="G192" s="583"/>
      <c r="H192" s="583"/>
      <c r="I192" s="583"/>
      <c r="J192" s="583"/>
      <c r="K192" s="583"/>
      <c r="L192" s="583"/>
      <c r="M192" s="583"/>
      <c r="N192" s="583"/>
      <c r="O192" s="583"/>
    </row>
    <row r="193" spans="4:15" s="660" customFormat="1">
      <c r="D193" s="583"/>
      <c r="E193" s="583"/>
      <c r="F193" s="583"/>
      <c r="G193" s="583"/>
      <c r="H193" s="583"/>
      <c r="I193" s="583"/>
      <c r="J193" s="583"/>
      <c r="K193" s="583"/>
      <c r="L193" s="583"/>
      <c r="M193" s="583"/>
      <c r="N193" s="583"/>
      <c r="O193" s="583"/>
    </row>
    <row r="194" spans="4:15" s="660" customFormat="1">
      <c r="D194" s="583"/>
      <c r="E194" s="583"/>
      <c r="F194" s="583"/>
      <c r="G194" s="583"/>
      <c r="H194" s="583"/>
      <c r="I194" s="583"/>
      <c r="J194" s="583"/>
      <c r="K194" s="583"/>
      <c r="L194" s="583"/>
      <c r="M194" s="583"/>
      <c r="N194" s="583"/>
      <c r="O194" s="583"/>
    </row>
    <row r="195" spans="4:15" s="660" customFormat="1">
      <c r="D195" s="583"/>
      <c r="E195" s="583"/>
      <c r="F195" s="583"/>
      <c r="G195" s="583"/>
      <c r="H195" s="583"/>
      <c r="I195" s="583"/>
      <c r="J195" s="583"/>
      <c r="K195" s="583"/>
      <c r="L195" s="583"/>
      <c r="M195" s="583"/>
      <c r="N195" s="583"/>
      <c r="O195" s="583"/>
    </row>
    <row r="196" spans="4:15" s="660" customFormat="1">
      <c r="D196" s="583"/>
      <c r="E196" s="583"/>
      <c r="F196" s="583"/>
      <c r="G196" s="583"/>
      <c r="H196" s="583"/>
      <c r="I196" s="583"/>
      <c r="J196" s="583"/>
      <c r="K196" s="583"/>
      <c r="L196" s="583"/>
      <c r="M196" s="583"/>
      <c r="N196" s="583"/>
      <c r="O196" s="583"/>
    </row>
    <row r="197" spans="4:15" s="660" customFormat="1">
      <c r="D197" s="583"/>
      <c r="E197" s="583"/>
      <c r="F197" s="583"/>
      <c r="G197" s="583"/>
      <c r="H197" s="583"/>
      <c r="I197" s="583"/>
      <c r="J197" s="583"/>
      <c r="K197" s="583"/>
      <c r="L197" s="583"/>
      <c r="M197" s="583"/>
      <c r="N197" s="583"/>
      <c r="O197" s="583"/>
    </row>
    <row r="198" spans="4:15" s="660" customFormat="1">
      <c r="D198" s="583"/>
      <c r="E198" s="583"/>
      <c r="F198" s="583"/>
      <c r="G198" s="583"/>
      <c r="H198" s="583"/>
      <c r="I198" s="583"/>
      <c r="J198" s="583"/>
      <c r="K198" s="583"/>
      <c r="L198" s="583"/>
      <c r="M198" s="583"/>
      <c r="N198" s="583"/>
      <c r="O198" s="583"/>
    </row>
  </sheetData>
  <mergeCells count="11">
    <mergeCell ref="S4:U5"/>
    <mergeCell ref="D4:F5"/>
    <mergeCell ref="G4:I5"/>
    <mergeCell ref="J4:L5"/>
    <mergeCell ref="M4:O5"/>
    <mergeCell ref="P4:R5"/>
    <mergeCell ref="AH4:AJ5"/>
    <mergeCell ref="AE4:AG5"/>
    <mergeCell ref="AB4:AD5"/>
    <mergeCell ref="V4:X5"/>
    <mergeCell ref="Y4:AA5"/>
  </mergeCells>
  <hyperlinks>
    <hyperlink ref="A1" location="'1'!A1" display="до змісту"/>
  </hyperlinks>
  <printOptions horizontalCentered="1" verticalCentered="1"/>
  <pageMargins left="0.23622047244094491" right="0.15748031496062992" top="0.35433070866141736" bottom="0.19685039370078741" header="0.11811023622047245" footer="0.19685039370078741"/>
  <pageSetup paperSize="9" scale="3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dimension ref="A1:AJ42"/>
  <sheetViews>
    <sheetView zoomScale="69" zoomScaleNormal="69" workbookViewId="0">
      <pane xSplit="3" ySplit="6" topLeftCell="D7" activePane="bottomRight" state="frozen"/>
      <selection activeCell="Q8" sqref="Q8"/>
      <selection pane="topRight" activeCell="Q8" sqref="Q8"/>
      <selection pane="bottomLeft" activeCell="Q8" sqref="Q8"/>
      <selection pane="bottomRight" activeCell="Q8" sqref="Q8"/>
    </sheetView>
  </sheetViews>
  <sheetFormatPr defaultColWidth="9.08984375" defaultRowHeight="12.5" outlineLevelCol="2"/>
  <cols>
    <col min="1" max="1" width="33.6328125" style="23" customWidth="1"/>
    <col min="2" max="3" width="46.90625" style="23" hidden="1" customWidth="1" outlineLevel="2"/>
    <col min="4" max="4" width="8.6328125" style="23" customWidth="1" collapsed="1"/>
    <col min="5" max="23" width="8.90625" style="23" customWidth="1"/>
    <col min="24" max="25" width="9.08984375" style="23"/>
    <col min="26" max="36" width="9.08984375" style="26"/>
    <col min="37" max="16384" width="9.08984375" style="23"/>
  </cols>
  <sheetData>
    <row r="1" spans="1:36" ht="13">
      <c r="A1" s="22" t="str">
        <f>IF('1'!$A$1=1,Z1,AD1)</f>
        <v>до змісту</v>
      </c>
      <c r="Y1" s="1283"/>
      <c r="Z1" s="24" t="s">
        <v>144</v>
      </c>
      <c r="AA1" s="24"/>
      <c r="AB1" s="24"/>
      <c r="AC1" s="24"/>
      <c r="AD1" s="25" t="s">
        <v>145</v>
      </c>
    </row>
    <row r="2" spans="1:36" s="99" customFormat="1" ht="13">
      <c r="A2" s="98" t="str">
        <f>IF('1'!$A$1=1,Z2,AD2)</f>
        <v>1.1. Динаміка товарної структури експорту</v>
      </c>
      <c r="E2" s="100"/>
      <c r="F2" s="100"/>
      <c r="G2" s="100"/>
      <c r="H2" s="100"/>
      <c r="I2" s="100"/>
      <c r="J2" s="100"/>
      <c r="K2" s="100"/>
      <c r="L2" s="100"/>
      <c r="M2" s="100"/>
      <c r="N2" s="100"/>
      <c r="O2" s="100"/>
      <c r="P2" s="100"/>
      <c r="Q2" s="100"/>
      <c r="R2" s="100"/>
      <c r="S2" s="100"/>
      <c r="T2" s="100"/>
      <c r="U2" s="100"/>
      <c r="V2" s="100"/>
      <c r="W2" s="100"/>
      <c r="Z2" s="101" t="s">
        <v>68</v>
      </c>
      <c r="AA2" s="101"/>
      <c r="AB2" s="101"/>
      <c r="AC2" s="101"/>
      <c r="AD2" s="101" t="s">
        <v>129</v>
      </c>
      <c r="AE2" s="102"/>
      <c r="AF2" s="103"/>
      <c r="AG2" s="103"/>
      <c r="AH2" s="103"/>
      <c r="AI2" s="103"/>
      <c r="AJ2" s="103"/>
    </row>
    <row r="3" spans="1:36" s="28" customFormat="1" ht="13">
      <c r="A3" s="27" t="str">
        <f>IF('1'!$A$1=1,Z3,AD3)</f>
        <v xml:space="preserve">(відповідно до КПБ6) </v>
      </c>
      <c r="B3" s="99"/>
      <c r="E3" s="29"/>
      <c r="F3" s="29"/>
      <c r="G3" s="29"/>
      <c r="H3" s="29"/>
      <c r="I3" s="29"/>
      <c r="J3" s="29"/>
      <c r="K3" s="29"/>
      <c r="L3" s="29"/>
      <c r="M3" s="29"/>
      <c r="N3" s="30"/>
      <c r="O3" s="30"/>
      <c r="P3" s="30"/>
      <c r="Q3" s="30"/>
      <c r="R3" s="30"/>
      <c r="S3" s="30"/>
      <c r="T3" s="30"/>
      <c r="U3" s="30"/>
      <c r="V3" s="30"/>
      <c r="W3" s="30"/>
      <c r="Y3" s="23"/>
      <c r="Z3" s="31" t="s">
        <v>0</v>
      </c>
      <c r="AA3" s="32"/>
      <c r="AB3" s="32"/>
      <c r="AC3" s="33"/>
      <c r="AD3" s="34" t="s">
        <v>130</v>
      </c>
      <c r="AE3" s="35"/>
      <c r="AF3" s="36"/>
      <c r="AG3" s="36"/>
      <c r="AH3" s="36"/>
      <c r="AI3" s="36"/>
      <c r="AJ3" s="36"/>
    </row>
    <row r="4" spans="1:36" ht="13">
      <c r="A4" s="28"/>
      <c r="B4" s="28"/>
      <c r="C4" s="28"/>
    </row>
    <row r="5" spans="1:36" s="40" customFormat="1" ht="13">
      <c r="A5" s="1338" t="str">
        <f>IF('1'!$A$1=1,B5,C5)</f>
        <v>Найменування  груп  товарів</v>
      </c>
      <c r="B5" s="1340" t="s">
        <v>1</v>
      </c>
      <c r="C5" s="1340" t="s">
        <v>131</v>
      </c>
      <c r="D5" s="37" t="s">
        <v>77</v>
      </c>
      <c r="E5" s="38" t="s">
        <v>78</v>
      </c>
      <c r="F5" s="38" t="s">
        <v>79</v>
      </c>
      <c r="G5" s="38" t="s">
        <v>80</v>
      </c>
      <c r="H5" s="38" t="s">
        <v>87</v>
      </c>
      <c r="I5" s="38" t="s">
        <v>88</v>
      </c>
      <c r="J5" s="38" t="s">
        <v>2</v>
      </c>
      <c r="K5" s="38" t="s">
        <v>3</v>
      </c>
      <c r="L5" s="38" t="s">
        <v>4</v>
      </c>
      <c r="M5" s="39" t="s">
        <v>5</v>
      </c>
      <c r="N5" s="39" t="s">
        <v>6</v>
      </c>
      <c r="O5" s="39" t="s">
        <v>268</v>
      </c>
      <c r="P5" s="39" t="s">
        <v>276</v>
      </c>
      <c r="Q5" s="39" t="s">
        <v>287</v>
      </c>
      <c r="R5" s="39" t="s">
        <v>288</v>
      </c>
      <c r="S5" s="39" t="s">
        <v>319</v>
      </c>
      <c r="T5" s="39" t="s">
        <v>344</v>
      </c>
      <c r="U5" s="38" t="s">
        <v>356</v>
      </c>
      <c r="V5" s="37" t="s">
        <v>576</v>
      </c>
      <c r="W5" s="37" t="s">
        <v>612</v>
      </c>
      <c r="X5" s="882"/>
      <c r="Z5" s="41"/>
      <c r="AA5" s="41"/>
      <c r="AB5" s="41"/>
      <c r="AC5" s="41"/>
      <c r="AD5" s="41"/>
      <c r="AE5" s="41"/>
      <c r="AF5" s="41"/>
      <c r="AG5" s="41"/>
      <c r="AH5" s="41"/>
      <c r="AI5" s="41"/>
      <c r="AJ5" s="41"/>
    </row>
    <row r="6" spans="1:36" s="45" customFormat="1" ht="13">
      <c r="A6" s="1339"/>
      <c r="B6" s="1341"/>
      <c r="C6" s="1341"/>
      <c r="D6" s="42"/>
      <c r="E6" s="43"/>
      <c r="F6" s="43"/>
      <c r="G6" s="43"/>
      <c r="H6" s="43"/>
      <c r="I6" s="43"/>
      <c r="J6" s="43"/>
      <c r="K6" s="43"/>
      <c r="L6" s="43"/>
      <c r="M6" s="44"/>
      <c r="N6" s="44"/>
      <c r="O6" s="44"/>
      <c r="P6" s="44"/>
      <c r="Q6" s="44"/>
      <c r="R6" s="44"/>
      <c r="S6" s="44"/>
      <c r="T6" s="44"/>
      <c r="U6" s="43"/>
      <c r="V6" s="42"/>
      <c r="W6" s="42"/>
      <c r="X6" s="883"/>
      <c r="Z6" s="46"/>
      <c r="AA6" s="46"/>
      <c r="AB6" s="46"/>
      <c r="AC6" s="46"/>
      <c r="AD6" s="46"/>
      <c r="AE6" s="46"/>
      <c r="AF6" s="46"/>
      <c r="AG6" s="46"/>
      <c r="AH6" s="46"/>
      <c r="AI6" s="46"/>
      <c r="AJ6" s="46"/>
    </row>
    <row r="7" spans="1:36" ht="16.5" customHeight="1">
      <c r="A7" s="47" t="str">
        <f>IF('1'!$A$1=1,B7,C7)</f>
        <v>УСЬОГО, млн дол. США</v>
      </c>
      <c r="B7" s="48" t="s">
        <v>271</v>
      </c>
      <c r="C7" s="48" t="s">
        <v>132</v>
      </c>
      <c r="D7" s="49">
        <v>32184</v>
      </c>
      <c r="E7" s="50">
        <v>36174</v>
      </c>
      <c r="F7" s="50">
        <v>46168</v>
      </c>
      <c r="G7" s="50">
        <v>63188</v>
      </c>
      <c r="H7" s="50">
        <v>37134</v>
      </c>
      <c r="I7" s="50">
        <v>47299</v>
      </c>
      <c r="J7" s="50">
        <v>62383</v>
      </c>
      <c r="K7" s="50">
        <v>64427</v>
      </c>
      <c r="L7" s="50">
        <v>59106</v>
      </c>
      <c r="M7" s="50">
        <v>50552</v>
      </c>
      <c r="N7" s="50">
        <v>35420</v>
      </c>
      <c r="O7" s="50">
        <v>33560</v>
      </c>
      <c r="P7" s="50">
        <v>39701</v>
      </c>
      <c r="Q7" s="50">
        <v>43341</v>
      </c>
      <c r="R7" s="50">
        <v>46091</v>
      </c>
      <c r="S7" s="50">
        <v>45583</v>
      </c>
      <c r="T7" s="50">
        <v>63621</v>
      </c>
      <c r="U7" s="50">
        <v>41175</v>
      </c>
      <c r="V7" s="50">
        <v>35014</v>
      </c>
      <c r="W7" s="50">
        <v>39328</v>
      </c>
      <c r="X7" s="434"/>
    </row>
    <row r="8" spans="1:36" s="55" customFormat="1" ht="29.25" customHeight="1">
      <c r="A8" s="51" t="str">
        <f>IF('1'!$A$1=1,B8,C8)</f>
        <v>Продовольчі товари та сировина для їх виробництва</v>
      </c>
      <c r="B8" s="52" t="s">
        <v>7</v>
      </c>
      <c r="C8" s="52" t="s">
        <v>133</v>
      </c>
      <c r="D8" s="53">
        <v>4264</v>
      </c>
      <c r="E8" s="54">
        <v>4686</v>
      </c>
      <c r="F8" s="54">
        <v>6132</v>
      </c>
      <c r="G8" s="54">
        <v>10561</v>
      </c>
      <c r="H8" s="54">
        <v>9510</v>
      </c>
      <c r="I8" s="54">
        <v>9936</v>
      </c>
      <c r="J8" s="54">
        <v>12804</v>
      </c>
      <c r="K8" s="54">
        <v>17906</v>
      </c>
      <c r="L8" s="54">
        <v>17040</v>
      </c>
      <c r="M8" s="54">
        <v>16670</v>
      </c>
      <c r="N8" s="54">
        <v>14478</v>
      </c>
      <c r="O8" s="54">
        <v>15250</v>
      </c>
      <c r="P8" s="54">
        <v>17739</v>
      </c>
      <c r="Q8" s="54">
        <v>18594</v>
      </c>
      <c r="R8" s="54">
        <v>22123</v>
      </c>
      <c r="S8" s="54">
        <v>22161</v>
      </c>
      <c r="T8" s="54">
        <v>27687</v>
      </c>
      <c r="U8" s="54">
        <v>23380</v>
      </c>
      <c r="V8" s="54">
        <v>22001</v>
      </c>
      <c r="W8" s="54">
        <v>24669</v>
      </c>
      <c r="X8" s="1202"/>
      <c r="Z8" s="56"/>
      <c r="AA8" s="56"/>
      <c r="AB8" s="56"/>
      <c r="AC8" s="56"/>
      <c r="AD8" s="56"/>
      <c r="AE8" s="56"/>
      <c r="AF8" s="56"/>
      <c r="AG8" s="56"/>
      <c r="AH8" s="56"/>
      <c r="AI8" s="56"/>
      <c r="AJ8" s="56"/>
    </row>
    <row r="9" spans="1:36" s="55" customFormat="1" ht="20.25" customHeight="1">
      <c r="A9" s="51" t="str">
        <f>IF('1'!$A$1=1,B9,C9)</f>
        <v>Мінеральні продукти</v>
      </c>
      <c r="B9" s="52" t="s">
        <v>8</v>
      </c>
      <c r="C9" s="52" t="s">
        <v>134</v>
      </c>
      <c r="D9" s="53">
        <v>4144</v>
      </c>
      <c r="E9" s="54">
        <v>3413</v>
      </c>
      <c r="F9" s="54">
        <v>3693</v>
      </c>
      <c r="G9" s="54">
        <v>5570</v>
      </c>
      <c r="H9" s="54">
        <v>3033</v>
      </c>
      <c r="I9" s="54">
        <v>5076</v>
      </c>
      <c r="J9" s="54">
        <v>6951</v>
      </c>
      <c r="K9" s="54">
        <v>6304</v>
      </c>
      <c r="L9" s="54">
        <v>6306</v>
      </c>
      <c r="M9" s="54">
        <v>5291</v>
      </c>
      <c r="N9" s="54">
        <v>2672</v>
      </c>
      <c r="O9" s="54">
        <v>2391</v>
      </c>
      <c r="P9" s="54">
        <v>3517</v>
      </c>
      <c r="Q9" s="54">
        <v>3883</v>
      </c>
      <c r="R9" s="54">
        <v>4405</v>
      </c>
      <c r="S9" s="54">
        <v>4963</v>
      </c>
      <c r="T9" s="54">
        <v>7874</v>
      </c>
      <c r="U9" s="54">
        <v>4109</v>
      </c>
      <c r="V9" s="54">
        <v>2262</v>
      </c>
      <c r="W9" s="54">
        <v>3142</v>
      </c>
      <c r="X9" s="1202"/>
      <c r="Z9" s="56"/>
      <c r="AA9" s="56"/>
      <c r="AB9" s="56"/>
      <c r="AC9" s="56"/>
      <c r="AD9" s="56"/>
      <c r="AE9" s="56"/>
      <c r="AF9" s="56"/>
      <c r="AG9" s="56"/>
      <c r="AH9" s="56"/>
      <c r="AI9" s="56"/>
      <c r="AJ9" s="56"/>
    </row>
    <row r="10" spans="1:36" s="55" customFormat="1" ht="30.65" customHeight="1">
      <c r="A10" s="51" t="str">
        <f>IF('1'!$A$1=1,B10,C10)</f>
        <v>Продукція хімічної та пов'язаних з нею галузей промисловості</v>
      </c>
      <c r="B10" s="52" t="s">
        <v>9</v>
      </c>
      <c r="C10" s="52" t="s">
        <v>135</v>
      </c>
      <c r="D10" s="53">
        <v>3386</v>
      </c>
      <c r="E10" s="54">
        <v>4015</v>
      </c>
      <c r="F10" s="54">
        <v>4943</v>
      </c>
      <c r="G10" s="54">
        <v>6395</v>
      </c>
      <c r="H10" s="54">
        <v>3317</v>
      </c>
      <c r="I10" s="54">
        <v>4000</v>
      </c>
      <c r="J10" s="54">
        <v>6041</v>
      </c>
      <c r="K10" s="54">
        <v>6028</v>
      </c>
      <c r="L10" s="54">
        <v>5070</v>
      </c>
      <c r="M10" s="54">
        <v>3730</v>
      </c>
      <c r="N10" s="54">
        <v>2436</v>
      </c>
      <c r="O10" s="54">
        <v>1832</v>
      </c>
      <c r="P10" s="54">
        <v>2052</v>
      </c>
      <c r="Q10" s="54">
        <v>2381</v>
      </c>
      <c r="R10" s="54">
        <v>2171</v>
      </c>
      <c r="S10" s="54">
        <v>2308</v>
      </c>
      <c r="T10" s="54">
        <v>3173</v>
      </c>
      <c r="U10" s="54">
        <v>1668</v>
      </c>
      <c r="V10" s="54">
        <v>1329</v>
      </c>
      <c r="W10" s="54">
        <v>1509</v>
      </c>
      <c r="X10" s="1202"/>
      <c r="Z10" s="56"/>
      <c r="AA10" s="56"/>
      <c r="AB10" s="56"/>
      <c r="AC10" s="56"/>
      <c r="AD10" s="56"/>
      <c r="AE10" s="56"/>
      <c r="AF10" s="56"/>
      <c r="AG10" s="56"/>
      <c r="AH10" s="56"/>
      <c r="AI10" s="56"/>
      <c r="AJ10" s="56"/>
    </row>
    <row r="11" spans="1:36" s="55" customFormat="1" ht="19.5" customHeight="1">
      <c r="A11" s="51" t="str">
        <f>IF('1'!$A$1=1,B11,C11)</f>
        <v>Деревина та вироби з неї</v>
      </c>
      <c r="B11" s="52" t="s">
        <v>10</v>
      </c>
      <c r="C11" s="52" t="s">
        <v>136</v>
      </c>
      <c r="D11" s="53">
        <v>804</v>
      </c>
      <c r="E11" s="54">
        <v>980.62412300000005</v>
      </c>
      <c r="F11" s="54">
        <v>1289</v>
      </c>
      <c r="G11" s="54">
        <v>1369</v>
      </c>
      <c r="H11" s="54">
        <v>1169</v>
      </c>
      <c r="I11" s="54">
        <v>1467</v>
      </c>
      <c r="J11" s="54">
        <v>1855</v>
      </c>
      <c r="K11" s="54">
        <v>1852</v>
      </c>
      <c r="L11" s="54">
        <v>2004</v>
      </c>
      <c r="M11" s="54">
        <v>1954</v>
      </c>
      <c r="N11" s="54">
        <v>1540</v>
      </c>
      <c r="O11" s="54">
        <v>1510</v>
      </c>
      <c r="P11" s="54">
        <v>1647</v>
      </c>
      <c r="Q11" s="54">
        <v>1965</v>
      </c>
      <c r="R11" s="54">
        <v>1780</v>
      </c>
      <c r="S11" s="54">
        <v>1758</v>
      </c>
      <c r="T11" s="54">
        <v>2491</v>
      </c>
      <c r="U11" s="54">
        <v>2118</v>
      </c>
      <c r="V11" s="54">
        <v>1719</v>
      </c>
      <c r="W11" s="54">
        <v>1660</v>
      </c>
      <c r="X11" s="1202"/>
      <c r="Z11" s="56"/>
      <c r="AA11" s="56"/>
      <c r="AB11" s="56"/>
      <c r="AC11" s="56"/>
      <c r="AD11" s="56"/>
      <c r="AE11" s="56"/>
      <c r="AF11" s="56"/>
      <c r="AG11" s="56"/>
      <c r="AH11" s="56"/>
      <c r="AI11" s="56"/>
      <c r="AJ11" s="56"/>
    </row>
    <row r="12" spans="1:36" s="55" customFormat="1" ht="19.5" customHeight="1">
      <c r="A12" s="51" t="str">
        <f>IF('1'!$A$1=1,B12,C12)</f>
        <v>Промислові вироби</v>
      </c>
      <c r="B12" s="52" t="s">
        <v>11</v>
      </c>
      <c r="C12" s="52" t="s">
        <v>137</v>
      </c>
      <c r="D12" s="53">
        <v>399</v>
      </c>
      <c r="E12" s="54">
        <v>487</v>
      </c>
      <c r="F12" s="54">
        <v>643</v>
      </c>
      <c r="G12" s="54">
        <v>771</v>
      </c>
      <c r="H12" s="54">
        <v>472</v>
      </c>
      <c r="I12" s="54">
        <v>616</v>
      </c>
      <c r="J12" s="54">
        <v>795</v>
      </c>
      <c r="K12" s="54">
        <v>830</v>
      </c>
      <c r="L12" s="54">
        <v>846</v>
      </c>
      <c r="M12" s="54">
        <v>704</v>
      </c>
      <c r="N12" s="54">
        <v>503</v>
      </c>
      <c r="O12" s="54">
        <v>463</v>
      </c>
      <c r="P12" s="54">
        <v>575</v>
      </c>
      <c r="Q12" s="54">
        <v>649</v>
      </c>
      <c r="R12" s="54">
        <v>697</v>
      </c>
      <c r="S12" s="54">
        <v>722</v>
      </c>
      <c r="T12" s="54">
        <v>946</v>
      </c>
      <c r="U12" s="54">
        <v>569</v>
      </c>
      <c r="V12" s="54">
        <v>557</v>
      </c>
      <c r="W12" s="54">
        <v>577</v>
      </c>
      <c r="X12" s="1202"/>
      <c r="Z12" s="56"/>
      <c r="AA12" s="56"/>
      <c r="AB12" s="56"/>
      <c r="AC12" s="56"/>
      <c r="AD12" s="56"/>
      <c r="AE12" s="56"/>
      <c r="AF12" s="56"/>
      <c r="AG12" s="56"/>
      <c r="AH12" s="56"/>
      <c r="AI12" s="56"/>
      <c r="AJ12" s="56"/>
    </row>
    <row r="13" spans="1:36" s="55" customFormat="1" ht="26.4" customHeight="1">
      <c r="A13" s="51" t="str">
        <f>IF('1'!$A$1=1,B13,C13)</f>
        <v>Чорні й кольорові метали та вироби з них</v>
      </c>
      <c r="B13" s="52" t="s">
        <v>12</v>
      </c>
      <c r="C13" s="52" t="s">
        <v>138</v>
      </c>
      <c r="D13" s="53">
        <v>13784</v>
      </c>
      <c r="E13" s="54">
        <v>16262</v>
      </c>
      <c r="F13" s="54">
        <v>20565</v>
      </c>
      <c r="G13" s="54">
        <v>27286</v>
      </c>
      <c r="H13" s="54">
        <v>12605</v>
      </c>
      <c r="I13" s="54">
        <v>17044</v>
      </c>
      <c r="J13" s="54">
        <v>21836</v>
      </c>
      <c r="K13" s="54">
        <v>18490</v>
      </c>
      <c r="L13" s="54">
        <v>16793</v>
      </c>
      <c r="M13" s="54">
        <v>14953</v>
      </c>
      <c r="N13" s="54">
        <v>9164</v>
      </c>
      <c r="O13" s="54">
        <v>8099</v>
      </c>
      <c r="P13" s="54">
        <v>9890</v>
      </c>
      <c r="Q13" s="54">
        <v>11402</v>
      </c>
      <c r="R13" s="54">
        <v>9994</v>
      </c>
      <c r="S13" s="54">
        <v>8782</v>
      </c>
      <c r="T13" s="54">
        <v>15719</v>
      </c>
      <c r="U13" s="54">
        <v>5881</v>
      </c>
      <c r="V13" s="54">
        <v>3888</v>
      </c>
      <c r="W13" s="54">
        <v>4421</v>
      </c>
      <c r="X13" s="1202"/>
      <c r="Z13" s="56"/>
      <c r="AA13" s="56"/>
      <c r="AB13" s="56"/>
      <c r="AC13" s="56"/>
      <c r="AD13" s="56"/>
      <c r="AE13" s="56"/>
      <c r="AF13" s="56"/>
      <c r="AG13" s="56"/>
      <c r="AH13" s="56"/>
      <c r="AI13" s="56"/>
      <c r="AJ13" s="56"/>
    </row>
    <row r="14" spans="1:36" s="55" customFormat="1" ht="24" customHeight="1">
      <c r="A14" s="51" t="str">
        <f>IF('1'!$A$1=1,B14,C14)</f>
        <v>Машини, устаткування, транспортні засоби та  прилади</v>
      </c>
      <c r="B14" s="52" t="s">
        <v>13</v>
      </c>
      <c r="C14" s="52" t="s">
        <v>139</v>
      </c>
      <c r="D14" s="53">
        <v>4307</v>
      </c>
      <c r="E14" s="54">
        <v>5107</v>
      </c>
      <c r="F14" s="54">
        <v>7563</v>
      </c>
      <c r="G14" s="54">
        <v>9848</v>
      </c>
      <c r="H14" s="54">
        <v>6007</v>
      </c>
      <c r="I14" s="54">
        <v>8530</v>
      </c>
      <c r="J14" s="54">
        <v>10722</v>
      </c>
      <c r="K14" s="54">
        <v>11181</v>
      </c>
      <c r="L14" s="54">
        <v>8537</v>
      </c>
      <c r="M14" s="54">
        <v>5432</v>
      </c>
      <c r="N14" s="54">
        <v>3339</v>
      </c>
      <c r="O14" s="54">
        <v>2748</v>
      </c>
      <c r="P14" s="54">
        <v>2862</v>
      </c>
      <c r="Q14" s="54">
        <v>3002</v>
      </c>
      <c r="R14" s="54">
        <v>3426</v>
      </c>
      <c r="S14" s="54">
        <v>3390</v>
      </c>
      <c r="T14" s="54">
        <v>3819</v>
      </c>
      <c r="U14" s="54">
        <v>2281</v>
      </c>
      <c r="V14" s="54">
        <v>2150</v>
      </c>
      <c r="W14" s="54">
        <v>2034</v>
      </c>
      <c r="X14" s="1202"/>
      <c r="Z14" s="56"/>
      <c r="AA14" s="56"/>
      <c r="AB14" s="56"/>
      <c r="AC14" s="56"/>
      <c r="AD14" s="56"/>
      <c r="AE14" s="56"/>
      <c r="AF14" s="56"/>
      <c r="AG14" s="56"/>
      <c r="AH14" s="56"/>
      <c r="AI14" s="56"/>
      <c r="AJ14" s="56"/>
    </row>
    <row r="15" spans="1:36" s="55" customFormat="1" ht="19.25" customHeight="1">
      <c r="A15" s="51" t="str">
        <f>IF('1'!$A$1=1,B15,C15)</f>
        <v>Різне*</v>
      </c>
      <c r="B15" s="52" t="s">
        <v>14</v>
      </c>
      <c r="C15" s="52" t="s">
        <v>140</v>
      </c>
      <c r="D15" s="53">
        <f>D7-D8-D9-D10-D11-D12-D13-D14</f>
        <v>1096</v>
      </c>
      <c r="E15" s="54">
        <f t="shared" ref="E15:S15" si="0">E7-E8-E9-E10-E11-E12-E13-E14</f>
        <v>1223.3758769999986</v>
      </c>
      <c r="F15" s="54">
        <f t="shared" si="0"/>
        <v>1340</v>
      </c>
      <c r="G15" s="54">
        <f t="shared" si="0"/>
        <v>1388</v>
      </c>
      <c r="H15" s="54">
        <f t="shared" si="0"/>
        <v>1021</v>
      </c>
      <c r="I15" s="54">
        <f t="shared" si="0"/>
        <v>630</v>
      </c>
      <c r="J15" s="54">
        <f t="shared" si="0"/>
        <v>1379</v>
      </c>
      <c r="K15" s="54">
        <f t="shared" si="0"/>
        <v>1836</v>
      </c>
      <c r="L15" s="54">
        <f t="shared" si="0"/>
        <v>2510</v>
      </c>
      <c r="M15" s="54">
        <f t="shared" si="0"/>
        <v>1818</v>
      </c>
      <c r="N15" s="54">
        <f t="shared" si="0"/>
        <v>1288</v>
      </c>
      <c r="O15" s="54">
        <f t="shared" si="0"/>
        <v>1267</v>
      </c>
      <c r="P15" s="54">
        <f t="shared" si="0"/>
        <v>1419</v>
      </c>
      <c r="Q15" s="54">
        <f t="shared" si="0"/>
        <v>1465</v>
      </c>
      <c r="R15" s="54">
        <f t="shared" si="0"/>
        <v>1495</v>
      </c>
      <c r="S15" s="54">
        <f t="shared" si="0"/>
        <v>1499</v>
      </c>
      <c r="T15" s="54">
        <f t="shared" ref="T15:W15" si="1">T7-T8-T9-T10-T11-T12-T13-T14</f>
        <v>1912</v>
      </c>
      <c r="U15" s="54">
        <f t="shared" si="1"/>
        <v>1169</v>
      </c>
      <c r="V15" s="54">
        <f t="shared" si="1"/>
        <v>1108</v>
      </c>
      <c r="W15" s="54">
        <f t="shared" si="1"/>
        <v>1316</v>
      </c>
      <c r="X15" s="1202"/>
      <c r="Z15" s="56"/>
      <c r="AA15" s="56"/>
      <c r="AB15" s="56"/>
      <c r="AC15" s="56"/>
      <c r="AD15" s="56"/>
      <c r="AE15" s="56"/>
      <c r="AF15" s="56"/>
      <c r="AG15" s="56"/>
      <c r="AH15" s="56"/>
      <c r="AI15" s="56"/>
      <c r="AJ15" s="56"/>
    </row>
    <row r="16" spans="1:36" s="55" customFormat="1" ht="13">
      <c r="A16" s="57"/>
      <c r="B16" s="58"/>
      <c r="C16" s="52"/>
      <c r="D16" s="819"/>
      <c r="E16" s="818"/>
      <c r="F16" s="818"/>
      <c r="G16" s="818"/>
      <c r="H16" s="818"/>
      <c r="I16" s="818"/>
      <c r="J16" s="818"/>
      <c r="K16" s="818"/>
      <c r="L16" s="818"/>
      <c r="M16" s="54"/>
      <c r="N16" s="54"/>
      <c r="O16" s="54"/>
      <c r="P16" s="54"/>
      <c r="Q16" s="54"/>
      <c r="R16" s="54"/>
      <c r="S16" s="54"/>
      <c r="T16" s="54"/>
      <c r="U16" s="54"/>
      <c r="V16" s="54"/>
      <c r="W16" s="54"/>
      <c r="X16" s="1202"/>
      <c r="Z16" s="56"/>
      <c r="AA16" s="56"/>
      <c r="AB16" s="56"/>
      <c r="AC16" s="56"/>
      <c r="AD16" s="56"/>
      <c r="AE16" s="56"/>
      <c r="AF16" s="56"/>
      <c r="AG16" s="56"/>
      <c r="AH16" s="56"/>
      <c r="AI16" s="56"/>
      <c r="AJ16" s="56"/>
    </row>
    <row r="17" spans="1:36" s="64" customFormat="1" ht="13">
      <c r="A17" s="59" t="str">
        <f>IF('1'!$A$1=1,B17,C17)</f>
        <v>Структура, %</v>
      </c>
      <c r="B17" s="60" t="s">
        <v>15</v>
      </c>
      <c r="C17" s="61" t="s">
        <v>141</v>
      </c>
      <c r="D17" s="62"/>
      <c r="E17" s="63"/>
      <c r="F17" s="63"/>
      <c r="G17" s="63"/>
      <c r="H17" s="63"/>
      <c r="I17" s="63"/>
      <c r="J17" s="63"/>
      <c r="K17" s="63"/>
      <c r="L17" s="63"/>
      <c r="M17" s="63"/>
      <c r="N17" s="63"/>
      <c r="O17" s="63"/>
      <c r="P17" s="63"/>
      <c r="Q17" s="63"/>
      <c r="R17" s="63"/>
      <c r="S17" s="63"/>
      <c r="T17" s="63"/>
      <c r="U17" s="63"/>
      <c r="V17" s="63"/>
      <c r="W17" s="63"/>
      <c r="X17" s="1203"/>
      <c r="Z17" s="65"/>
      <c r="AA17" s="65"/>
      <c r="AB17" s="65"/>
      <c r="AC17" s="65"/>
      <c r="AD17" s="65"/>
      <c r="AE17" s="65"/>
      <c r="AF17" s="65"/>
      <c r="AG17" s="65"/>
      <c r="AH17" s="65"/>
      <c r="AI17" s="65"/>
      <c r="AJ17" s="65"/>
    </row>
    <row r="18" spans="1:36" s="64" customFormat="1" ht="13">
      <c r="A18" s="66" t="str">
        <f>IF('1'!$A$1=1,B18,C18)</f>
        <v>УСЬОГО</v>
      </c>
      <c r="B18" s="67" t="s">
        <v>16</v>
      </c>
      <c r="C18" s="67" t="s">
        <v>142</v>
      </c>
      <c r="D18" s="68">
        <v>100</v>
      </c>
      <c r="E18" s="69">
        <v>100</v>
      </c>
      <c r="F18" s="69">
        <v>100</v>
      </c>
      <c r="G18" s="69">
        <v>100</v>
      </c>
      <c r="H18" s="69">
        <v>100</v>
      </c>
      <c r="I18" s="69">
        <v>100</v>
      </c>
      <c r="J18" s="69">
        <v>100</v>
      </c>
      <c r="K18" s="69">
        <v>100</v>
      </c>
      <c r="L18" s="69">
        <v>100</v>
      </c>
      <c r="M18" s="69">
        <v>100</v>
      </c>
      <c r="N18" s="69">
        <v>100</v>
      </c>
      <c r="O18" s="69">
        <v>100</v>
      </c>
      <c r="P18" s="69">
        <v>100</v>
      </c>
      <c r="Q18" s="69">
        <v>100</v>
      </c>
      <c r="R18" s="69">
        <v>100</v>
      </c>
      <c r="S18" s="69">
        <v>100</v>
      </c>
      <c r="T18" s="69">
        <v>100</v>
      </c>
      <c r="U18" s="69">
        <v>100</v>
      </c>
      <c r="V18" s="69">
        <v>100</v>
      </c>
      <c r="W18" s="69">
        <v>100</v>
      </c>
      <c r="X18" s="1203"/>
      <c r="Z18" s="65"/>
      <c r="AA18" s="65"/>
      <c r="AB18" s="65"/>
      <c r="AC18" s="65"/>
      <c r="AD18" s="65"/>
      <c r="AE18" s="65"/>
      <c r="AF18" s="65"/>
      <c r="AG18" s="65"/>
      <c r="AH18" s="65"/>
      <c r="AI18" s="65"/>
      <c r="AJ18" s="65"/>
    </row>
    <row r="19" spans="1:36" s="64" customFormat="1" ht="26">
      <c r="A19" s="70" t="str">
        <f>IF('1'!$A$1=1,B19,C19)</f>
        <v>Продовольчі товари та сировина для їх виробництва</v>
      </c>
      <c r="B19" s="71" t="s">
        <v>7</v>
      </c>
      <c r="C19" s="71" t="s">
        <v>133</v>
      </c>
      <c r="D19" s="68">
        <f t="shared" ref="D19:N19" si="2">D8/D$7*100</f>
        <v>13.248819289087747</v>
      </c>
      <c r="E19" s="69">
        <f t="shared" si="2"/>
        <v>12.95405539890529</v>
      </c>
      <c r="F19" s="69">
        <f t="shared" si="2"/>
        <v>13.281926875758101</v>
      </c>
      <c r="G19" s="69">
        <f t="shared" si="2"/>
        <v>16.713616509463822</v>
      </c>
      <c r="H19" s="69">
        <f t="shared" si="2"/>
        <v>25.609953142672481</v>
      </c>
      <c r="I19" s="69">
        <f t="shared" si="2"/>
        <v>21.006786612824797</v>
      </c>
      <c r="J19" s="69">
        <f t="shared" si="2"/>
        <v>20.524822467659458</v>
      </c>
      <c r="K19" s="69">
        <f t="shared" si="2"/>
        <v>27.792695608983809</v>
      </c>
      <c r="L19" s="69">
        <f t="shared" si="2"/>
        <v>28.829560450715665</v>
      </c>
      <c r="M19" s="69">
        <f t="shared" si="2"/>
        <v>32.975945561006483</v>
      </c>
      <c r="N19" s="69">
        <f t="shared" si="2"/>
        <v>40.875211744776962</v>
      </c>
      <c r="O19" s="69">
        <f t="shared" ref="O19:P26" si="3">O8/O$7*100</f>
        <v>45.441001191895111</v>
      </c>
      <c r="P19" s="69">
        <f t="shared" si="3"/>
        <v>44.681494168912621</v>
      </c>
      <c r="Q19" s="69">
        <f t="shared" ref="Q19" si="4">Q8/Q$7*100</f>
        <v>42.901640478992178</v>
      </c>
      <c r="R19" s="69">
        <f t="shared" ref="R19:S19" si="5">R8/R$7*100</f>
        <v>47.998524657742294</v>
      </c>
      <c r="S19" s="69">
        <f t="shared" si="5"/>
        <v>48.616808898054096</v>
      </c>
      <c r="T19" s="69">
        <f t="shared" ref="T19:V19" si="6">T8/T$7*100</f>
        <v>43.518649502522749</v>
      </c>
      <c r="U19" s="69">
        <f t="shared" si="6"/>
        <v>56.782027929568912</v>
      </c>
      <c r="V19" s="69">
        <f t="shared" si="6"/>
        <v>62.834866053578565</v>
      </c>
      <c r="W19" s="69">
        <f t="shared" ref="W19" si="7">W8/W$7*100</f>
        <v>62.726301871440192</v>
      </c>
      <c r="X19" s="1203"/>
      <c r="Z19" s="65"/>
      <c r="AA19" s="65"/>
      <c r="AB19" s="65"/>
      <c r="AC19" s="65"/>
      <c r="AD19" s="65"/>
      <c r="AE19" s="65"/>
      <c r="AF19" s="65"/>
      <c r="AG19" s="65"/>
      <c r="AH19" s="65"/>
      <c r="AI19" s="65"/>
      <c r="AJ19" s="65"/>
    </row>
    <row r="20" spans="1:36" s="64" customFormat="1" ht="20" customHeight="1">
      <c r="A20" s="70" t="str">
        <f>IF('1'!$A$1=1,B20,C20)</f>
        <v>Мінеральні продукти</v>
      </c>
      <c r="B20" s="71" t="s">
        <v>8</v>
      </c>
      <c r="C20" s="71" t="s">
        <v>134</v>
      </c>
      <c r="D20" s="68">
        <f t="shared" ref="D20:N20" si="8">D9/D$7*100</f>
        <v>12.87596321153368</v>
      </c>
      <c r="E20" s="69">
        <f t="shared" si="8"/>
        <v>9.4349532813623043</v>
      </c>
      <c r="F20" s="69">
        <f t="shared" si="8"/>
        <v>7.9990469589325945</v>
      </c>
      <c r="G20" s="69">
        <f t="shared" si="8"/>
        <v>8.8149648667468501</v>
      </c>
      <c r="H20" s="69">
        <f t="shared" si="8"/>
        <v>8.1677169171110044</v>
      </c>
      <c r="I20" s="69">
        <f t="shared" si="8"/>
        <v>10.73172794350832</v>
      </c>
      <c r="J20" s="69">
        <f t="shared" si="8"/>
        <v>11.142458682653929</v>
      </c>
      <c r="K20" s="69">
        <f t="shared" si="8"/>
        <v>9.7847175873469201</v>
      </c>
      <c r="L20" s="69">
        <f t="shared" si="8"/>
        <v>10.668967617500762</v>
      </c>
      <c r="M20" s="69">
        <f t="shared" si="8"/>
        <v>10.466450387719576</v>
      </c>
      <c r="N20" s="69">
        <f t="shared" si="8"/>
        <v>7.5437605872388485</v>
      </c>
      <c r="O20" s="69">
        <f t="shared" si="3"/>
        <v>7.1245530393325387</v>
      </c>
      <c r="P20" s="69">
        <f t="shared" si="3"/>
        <v>8.8587189239565749</v>
      </c>
      <c r="Q20" s="69">
        <f t="shared" ref="Q20" si="9">Q9/Q$7*100</f>
        <v>8.959184144343693</v>
      </c>
      <c r="R20" s="69">
        <f t="shared" ref="R20:V20" si="10">R9/R$7*100</f>
        <v>9.5571803605910048</v>
      </c>
      <c r="S20" s="69">
        <f t="shared" si="10"/>
        <v>10.887830989623325</v>
      </c>
      <c r="T20" s="69">
        <f t="shared" si="10"/>
        <v>12.376416592005784</v>
      </c>
      <c r="U20" s="69">
        <f t="shared" si="10"/>
        <v>9.9793564055859143</v>
      </c>
      <c r="V20" s="69">
        <f t="shared" si="10"/>
        <v>6.4602730336436851</v>
      </c>
      <c r="W20" s="69">
        <f t="shared" ref="W20" si="11">W9/W$7*100</f>
        <v>7.9892188771358823</v>
      </c>
      <c r="X20" s="1203"/>
      <c r="Z20" s="65"/>
      <c r="AA20" s="65"/>
      <c r="AB20" s="65"/>
      <c r="AC20" s="65"/>
      <c r="AD20" s="65"/>
      <c r="AE20" s="65"/>
      <c r="AF20" s="65"/>
      <c r="AG20" s="65"/>
      <c r="AH20" s="65"/>
      <c r="AI20" s="65"/>
      <c r="AJ20" s="65"/>
    </row>
    <row r="21" spans="1:36" s="64" customFormat="1" ht="24" customHeight="1">
      <c r="A21" s="70" t="str">
        <f>IF('1'!$A$1=1,B21,C21)</f>
        <v>Продукція хімічної та пов'язаних з нею галузей промисловості</v>
      </c>
      <c r="B21" s="71" t="s">
        <v>9</v>
      </c>
      <c r="C21" s="71" t="s">
        <v>135</v>
      </c>
      <c r="D21" s="68">
        <f t="shared" ref="D21:N21" si="12">D10/D$7*100</f>
        <v>10.520755654983843</v>
      </c>
      <c r="E21" s="69">
        <f t="shared" si="12"/>
        <v>11.099131973240448</v>
      </c>
      <c r="F21" s="69">
        <f t="shared" si="12"/>
        <v>10.70654999133599</v>
      </c>
      <c r="G21" s="69">
        <f t="shared" si="12"/>
        <v>10.120592517566626</v>
      </c>
      <c r="H21" s="69">
        <f t="shared" si="12"/>
        <v>8.9325146765767229</v>
      </c>
      <c r="I21" s="69">
        <f t="shared" si="12"/>
        <v>8.4568384109600636</v>
      </c>
      <c r="J21" s="69">
        <f t="shared" si="12"/>
        <v>9.6837279387012494</v>
      </c>
      <c r="K21" s="69">
        <f t="shared" si="12"/>
        <v>9.3563257640430262</v>
      </c>
      <c r="L21" s="69">
        <f t="shared" si="12"/>
        <v>8.5778093594558928</v>
      </c>
      <c r="M21" s="69">
        <f t="shared" si="12"/>
        <v>7.3785409083715781</v>
      </c>
      <c r="N21" s="69">
        <f t="shared" si="12"/>
        <v>6.8774703557312256</v>
      </c>
      <c r="O21" s="69">
        <f t="shared" si="3"/>
        <v>5.4588796185935635</v>
      </c>
      <c r="P21" s="69">
        <f t="shared" si="3"/>
        <v>5.1686355507417954</v>
      </c>
      <c r="Q21" s="69">
        <f t="shared" ref="Q21" si="13">Q10/Q$7*100</f>
        <v>5.493643432315821</v>
      </c>
      <c r="R21" s="69">
        <f t="shared" ref="R21:T21" si="14">R10/R$7*100</f>
        <v>4.7102471198281659</v>
      </c>
      <c r="S21" s="69">
        <f t="shared" si="14"/>
        <v>5.0632911392405067</v>
      </c>
      <c r="T21" s="69">
        <f t="shared" si="14"/>
        <v>4.987346945191053</v>
      </c>
      <c r="U21" s="69">
        <f>U10/U$7*100</f>
        <v>4.0510018214936254</v>
      </c>
      <c r="V21" s="69">
        <f>V10/V$7*100</f>
        <v>3.7956246072999371</v>
      </c>
      <c r="W21" s="69">
        <f>W10/W$7*100</f>
        <v>3.8369609438567944</v>
      </c>
      <c r="X21" s="1203"/>
      <c r="Z21" s="65"/>
      <c r="AA21" s="65"/>
      <c r="AB21" s="65"/>
      <c r="AC21" s="65"/>
      <c r="AD21" s="65"/>
      <c r="AE21" s="65"/>
      <c r="AF21" s="65"/>
      <c r="AG21" s="65"/>
      <c r="AH21" s="65"/>
      <c r="AI21" s="65"/>
      <c r="AJ21" s="65"/>
    </row>
    <row r="22" spans="1:36" s="64" customFormat="1" ht="21" customHeight="1">
      <c r="A22" s="70" t="str">
        <f>IF('1'!$A$1=1,B22,C22)</f>
        <v>Деревина та вироби з неї</v>
      </c>
      <c r="B22" s="71" t="s">
        <v>10</v>
      </c>
      <c r="C22" s="71" t="s">
        <v>136</v>
      </c>
      <c r="D22" s="68">
        <f t="shared" ref="D22:N22" si="15">D11/D$7*100</f>
        <v>2.4981357196122298</v>
      </c>
      <c r="E22" s="69">
        <f t="shared" si="15"/>
        <v>2.7108534389340413</v>
      </c>
      <c r="F22" s="69">
        <f t="shared" si="15"/>
        <v>2.7919771270143823</v>
      </c>
      <c r="G22" s="69">
        <f t="shared" si="15"/>
        <v>2.1665506108754826</v>
      </c>
      <c r="H22" s="69">
        <f t="shared" si="15"/>
        <v>3.1480583831529061</v>
      </c>
      <c r="I22" s="69">
        <f t="shared" si="15"/>
        <v>3.1015454872196027</v>
      </c>
      <c r="J22" s="69">
        <f t="shared" si="15"/>
        <v>2.9735665165189236</v>
      </c>
      <c r="K22" s="69">
        <f t="shared" si="15"/>
        <v>2.8745712201406244</v>
      </c>
      <c r="L22" s="69">
        <f t="shared" si="15"/>
        <v>3.390518729063039</v>
      </c>
      <c r="M22" s="69">
        <f t="shared" si="15"/>
        <v>3.865326792213958</v>
      </c>
      <c r="N22" s="69">
        <f t="shared" si="15"/>
        <v>4.3478260869565215</v>
      </c>
      <c r="O22" s="69">
        <f t="shared" si="3"/>
        <v>4.4994040524433849</v>
      </c>
      <c r="P22" s="69">
        <f t="shared" si="3"/>
        <v>4.1485101130953881</v>
      </c>
      <c r="Q22" s="69">
        <f t="shared" ref="Q22" si="16">Q11/Q$7*100</f>
        <v>4.5338132484252789</v>
      </c>
      <c r="R22" s="69">
        <f t="shared" ref="R22:V22" si="17">R11/R$7*100</f>
        <v>3.8619253216463081</v>
      </c>
      <c r="S22" s="69">
        <f t="shared" si="17"/>
        <v>3.8567009630783402</v>
      </c>
      <c r="T22" s="69">
        <f t="shared" si="17"/>
        <v>3.9153738545448831</v>
      </c>
      <c r="U22" s="69">
        <f t="shared" si="17"/>
        <v>5.1438979963570128</v>
      </c>
      <c r="V22" s="69">
        <f t="shared" si="17"/>
        <v>4.9094647855143654</v>
      </c>
      <c r="W22" s="69">
        <f t="shared" ref="W22" si="18">W11/W$7*100</f>
        <v>4.2209113100081366</v>
      </c>
      <c r="X22" s="1203"/>
      <c r="Z22" s="65"/>
      <c r="AA22" s="65"/>
      <c r="AB22" s="65"/>
      <c r="AC22" s="65"/>
      <c r="AD22" s="65"/>
      <c r="AE22" s="65"/>
      <c r="AF22" s="65"/>
      <c r="AG22" s="65"/>
      <c r="AH22" s="65"/>
      <c r="AI22" s="65"/>
      <c r="AJ22" s="65"/>
    </row>
    <row r="23" spans="1:36" s="64" customFormat="1" ht="22.5" customHeight="1">
      <c r="A23" s="70" t="str">
        <f>IF('1'!$A$1=1,B23,C23)</f>
        <v>Промислові вироби</v>
      </c>
      <c r="B23" s="71" t="s">
        <v>11</v>
      </c>
      <c r="C23" s="71" t="s">
        <v>137</v>
      </c>
      <c r="D23" s="68">
        <f t="shared" ref="D23:N23" si="19">D12/D$7*100</f>
        <v>1.2397464578672632</v>
      </c>
      <c r="E23" s="69">
        <f t="shared" si="19"/>
        <v>1.3462708022336485</v>
      </c>
      <c r="F23" s="69">
        <f t="shared" si="19"/>
        <v>1.392739559868307</v>
      </c>
      <c r="G23" s="69">
        <f t="shared" si="19"/>
        <v>1.2201683864024815</v>
      </c>
      <c r="H23" s="69">
        <f t="shared" si="19"/>
        <v>1.2710723326331663</v>
      </c>
      <c r="I23" s="69">
        <f t="shared" si="19"/>
        <v>1.3023531152878496</v>
      </c>
      <c r="J23" s="69">
        <f t="shared" si="19"/>
        <v>1.2743856499366815</v>
      </c>
      <c r="K23" s="69">
        <f t="shared" si="19"/>
        <v>1.2882797584863488</v>
      </c>
      <c r="L23" s="69">
        <f t="shared" si="19"/>
        <v>1.4313267688559537</v>
      </c>
      <c r="M23" s="69">
        <f t="shared" si="19"/>
        <v>1.3926254154138311</v>
      </c>
      <c r="N23" s="69">
        <f t="shared" si="19"/>
        <v>1.4201016374929418</v>
      </c>
      <c r="O23" s="69">
        <f t="shared" si="3"/>
        <v>1.3796185935637664</v>
      </c>
      <c r="P23" s="69">
        <f t="shared" si="3"/>
        <v>1.4483262386337876</v>
      </c>
      <c r="Q23" s="69">
        <f t="shared" ref="Q23" si="20">Q12/Q$7*100</f>
        <v>1.4974273782330818</v>
      </c>
      <c r="R23" s="69">
        <f t="shared" ref="R23:V23" si="21">R12/R$7*100</f>
        <v>1.5122258141502678</v>
      </c>
      <c r="S23" s="69">
        <f t="shared" si="21"/>
        <v>1.5839238312528794</v>
      </c>
      <c r="T23" s="69">
        <f t="shared" si="21"/>
        <v>1.4869304160575909</v>
      </c>
      <c r="U23" s="69">
        <f t="shared" si="21"/>
        <v>1.381906496660595</v>
      </c>
      <c r="V23" s="69">
        <f t="shared" si="21"/>
        <v>1.5907922545267608</v>
      </c>
      <c r="W23" s="69">
        <f t="shared" ref="W23" si="22">W12/W$7*100</f>
        <v>1.4671480878763223</v>
      </c>
      <c r="X23" s="1203"/>
      <c r="Z23" s="65"/>
      <c r="AA23" s="65"/>
      <c r="AB23" s="65"/>
      <c r="AC23" s="65"/>
      <c r="AD23" s="65"/>
      <c r="AE23" s="65"/>
      <c r="AF23" s="65"/>
      <c r="AG23" s="65"/>
      <c r="AH23" s="65"/>
      <c r="AI23" s="65"/>
      <c r="AJ23" s="65"/>
    </row>
    <row r="24" spans="1:36" s="64" customFormat="1" ht="25.25" customHeight="1">
      <c r="A24" s="70" t="str">
        <f>IF('1'!$A$1=1,B24,C24)</f>
        <v>Чорні й кольорові метали та вироби з них</v>
      </c>
      <c r="B24" s="71" t="s">
        <v>12</v>
      </c>
      <c r="C24" s="71" t="s">
        <v>138</v>
      </c>
      <c r="D24" s="68">
        <f t="shared" ref="D24:N24" si="23">D13/D$7*100</f>
        <v>42.8287347750435</v>
      </c>
      <c r="E24" s="69">
        <f t="shared" si="23"/>
        <v>44.954940012163433</v>
      </c>
      <c r="F24" s="69">
        <f t="shared" si="23"/>
        <v>44.543839889100681</v>
      </c>
      <c r="G24" s="69">
        <f t="shared" si="23"/>
        <v>43.182249794264735</v>
      </c>
      <c r="H24" s="69">
        <f t="shared" si="23"/>
        <v>33.944632950934455</v>
      </c>
      <c r="I24" s="69">
        <f t="shared" si="23"/>
        <v>36.034588469100825</v>
      </c>
      <c r="J24" s="69">
        <f t="shared" si="23"/>
        <v>35.003125851594184</v>
      </c>
      <c r="K24" s="69">
        <f t="shared" si="23"/>
        <v>28.699147872786252</v>
      </c>
      <c r="L24" s="69">
        <f t="shared" si="23"/>
        <v>28.411667174229351</v>
      </c>
      <c r="M24" s="69">
        <f t="shared" si="23"/>
        <v>29.579442949833833</v>
      </c>
      <c r="N24" s="69">
        <f t="shared" si="23"/>
        <v>25.872388481084137</v>
      </c>
      <c r="O24" s="69">
        <f t="shared" si="3"/>
        <v>24.132896305125147</v>
      </c>
      <c r="P24" s="69">
        <f t="shared" si="3"/>
        <v>24.911211304501148</v>
      </c>
      <c r="Q24" s="69">
        <f t="shared" ref="Q24" si="24">Q13/Q$7*100</f>
        <v>26.307653261346069</v>
      </c>
      <c r="R24" s="69">
        <f t="shared" ref="R24:V24" si="25">R13/R$7*100</f>
        <v>21.683191946366971</v>
      </c>
      <c r="S24" s="69">
        <f t="shared" si="25"/>
        <v>19.265954412829345</v>
      </c>
      <c r="T24" s="69">
        <f t="shared" si="25"/>
        <v>24.707250750538346</v>
      </c>
      <c r="U24" s="69">
        <f t="shared" si="25"/>
        <v>14.282938676381299</v>
      </c>
      <c r="V24" s="69">
        <f t="shared" si="25"/>
        <v>11.104129776660765</v>
      </c>
      <c r="W24" s="69">
        <f t="shared" ref="W24" si="26">W13/W$7*100</f>
        <v>11.241354759967454</v>
      </c>
      <c r="X24" s="1203"/>
      <c r="Z24" s="65"/>
      <c r="AA24" s="65"/>
      <c r="AB24" s="65"/>
      <c r="AC24" s="65"/>
      <c r="AD24" s="65"/>
      <c r="AE24" s="65"/>
      <c r="AF24" s="65"/>
      <c r="AG24" s="65"/>
      <c r="AH24" s="65"/>
      <c r="AI24" s="65"/>
      <c r="AJ24" s="65"/>
    </row>
    <row r="25" spans="1:36" s="64" customFormat="1" ht="25.25" customHeight="1">
      <c r="A25" s="70" t="str">
        <f>IF('1'!$A$1=1,B25,C25)</f>
        <v>Машини, устаткування, транспортні засоби та прилади</v>
      </c>
      <c r="B25" s="71" t="s">
        <v>17</v>
      </c>
      <c r="C25" s="71" t="s">
        <v>139</v>
      </c>
      <c r="D25" s="68">
        <f t="shared" ref="D25:N25" si="27">D14/D$7*100</f>
        <v>13.382426050211285</v>
      </c>
      <c r="E25" s="69">
        <f t="shared" si="27"/>
        <v>14.117874716647316</v>
      </c>
      <c r="F25" s="69">
        <f t="shared" si="27"/>
        <v>16.381476347253511</v>
      </c>
      <c r="G25" s="69">
        <f t="shared" si="27"/>
        <v>15.585237703361399</v>
      </c>
      <c r="H25" s="69">
        <f t="shared" si="27"/>
        <v>16.176549792642859</v>
      </c>
      <c r="I25" s="69">
        <f t="shared" si="27"/>
        <v>18.034207911372331</v>
      </c>
      <c r="J25" s="69">
        <f t="shared" si="27"/>
        <v>17.187374765561131</v>
      </c>
      <c r="K25" s="69">
        <f t="shared" si="27"/>
        <v>17.354525276669719</v>
      </c>
      <c r="L25" s="69">
        <f t="shared" si="27"/>
        <v>14.443542110784016</v>
      </c>
      <c r="M25" s="69">
        <f t="shared" si="27"/>
        <v>10.745371103022631</v>
      </c>
      <c r="N25" s="69">
        <f t="shared" si="27"/>
        <v>9.4268774703557305</v>
      </c>
      <c r="O25" s="69">
        <f t="shared" si="3"/>
        <v>8.1883194278903471</v>
      </c>
      <c r="P25" s="69">
        <f t="shared" si="3"/>
        <v>7.2088864260346082</v>
      </c>
      <c r="Q25" s="69">
        <f t="shared" ref="Q25" si="28">Q14/Q$7*100</f>
        <v>6.9264668558639624</v>
      </c>
      <c r="R25" s="69">
        <f t="shared" ref="R25:V25" si="29">R14/R$7*100</f>
        <v>7.4331214336855354</v>
      </c>
      <c r="S25" s="69">
        <f t="shared" si="29"/>
        <v>7.4369830857995307</v>
      </c>
      <c r="T25" s="69">
        <f t="shared" si="29"/>
        <v>6.0027349460083936</v>
      </c>
      <c r="U25" s="69">
        <f t="shared" si="29"/>
        <v>5.5397692774741953</v>
      </c>
      <c r="V25" s="69">
        <f t="shared" si="29"/>
        <v>6.1404009824641577</v>
      </c>
      <c r="W25" s="69">
        <f t="shared" ref="W25" si="30">W14/W$7*100</f>
        <v>5.1718877135882826</v>
      </c>
      <c r="X25" s="1203"/>
      <c r="Z25" s="65"/>
      <c r="AA25" s="65"/>
      <c r="AB25" s="65"/>
      <c r="AC25" s="65"/>
      <c r="AD25" s="65"/>
      <c r="AE25" s="65"/>
      <c r="AF25" s="65"/>
      <c r="AG25" s="65"/>
      <c r="AH25" s="65"/>
      <c r="AI25" s="65"/>
      <c r="AJ25" s="65"/>
    </row>
    <row r="26" spans="1:36" s="64" customFormat="1" ht="13">
      <c r="A26" s="70" t="str">
        <f>IF('1'!$A$1=1,B26,C26)</f>
        <v>Різне*</v>
      </c>
      <c r="B26" s="71" t="s">
        <v>14</v>
      </c>
      <c r="C26" s="71" t="s">
        <v>140</v>
      </c>
      <c r="D26" s="68">
        <f t="shared" ref="D26:N26" si="31">D15/D$7*100</f>
        <v>3.4054188416604521</v>
      </c>
      <c r="E26" s="69">
        <f t="shared" si="31"/>
        <v>3.3819203765135142</v>
      </c>
      <c r="F26" s="69">
        <f t="shared" si="31"/>
        <v>2.9024432507364408</v>
      </c>
      <c r="G26" s="69">
        <f t="shared" si="31"/>
        <v>2.1966196113186047</v>
      </c>
      <c r="H26" s="69">
        <f t="shared" si="31"/>
        <v>2.7495018042764046</v>
      </c>
      <c r="I26" s="69">
        <f t="shared" si="31"/>
        <v>1.3319520497262098</v>
      </c>
      <c r="J26" s="69">
        <f t="shared" si="31"/>
        <v>2.2105381273744449</v>
      </c>
      <c r="K26" s="69">
        <f t="shared" si="31"/>
        <v>2.8497369115432969</v>
      </c>
      <c r="L26" s="69">
        <f t="shared" si="31"/>
        <v>4.2466077893953234</v>
      </c>
      <c r="M26" s="69">
        <f t="shared" si="31"/>
        <v>3.5962968824181041</v>
      </c>
      <c r="N26" s="69">
        <f t="shared" si="31"/>
        <v>3.6363636363636362</v>
      </c>
      <c r="O26" s="69">
        <f t="shared" si="3"/>
        <v>3.7753277711561379</v>
      </c>
      <c r="P26" s="69">
        <f t="shared" si="3"/>
        <v>3.5742172741240772</v>
      </c>
      <c r="Q26" s="69">
        <f t="shared" ref="Q26" si="32">Q15/Q$7*100</f>
        <v>3.3801712004799152</v>
      </c>
      <c r="R26" s="69">
        <f>R15/R$7*100</f>
        <v>3.2435833459894559</v>
      </c>
      <c r="S26" s="69">
        <f>S15/S$7*100</f>
        <v>3.2885066801219756</v>
      </c>
      <c r="T26" s="69">
        <f t="shared" ref="T26:V26" si="33">T15/T$7*100</f>
        <v>3.005296993131199</v>
      </c>
      <c r="U26" s="69">
        <f t="shared" si="33"/>
        <v>2.8391013964784455</v>
      </c>
      <c r="V26" s="69">
        <f t="shared" si="33"/>
        <v>3.1644485063117607</v>
      </c>
      <c r="W26" s="69">
        <f t="shared" ref="W26" si="34">W15/W$7*100</f>
        <v>3.3462164361269324</v>
      </c>
      <c r="X26" s="1203"/>
      <c r="Z26" s="65"/>
      <c r="AA26" s="65"/>
      <c r="AB26" s="65"/>
      <c r="AC26" s="65"/>
      <c r="AD26" s="65"/>
      <c r="AE26" s="65"/>
      <c r="AF26" s="65"/>
      <c r="AG26" s="65"/>
      <c r="AH26" s="65"/>
      <c r="AI26" s="65"/>
      <c r="AJ26" s="65"/>
    </row>
    <row r="27" spans="1:36" s="64" customFormat="1" ht="13">
      <c r="A27" s="72"/>
      <c r="B27" s="73"/>
      <c r="C27" s="71"/>
      <c r="D27" s="68"/>
      <c r="E27" s="69"/>
      <c r="F27" s="69"/>
      <c r="G27" s="69"/>
      <c r="H27" s="69"/>
      <c r="I27" s="69"/>
      <c r="J27" s="69"/>
      <c r="K27" s="69"/>
      <c r="L27" s="69"/>
      <c r="M27" s="69"/>
      <c r="N27" s="69"/>
      <c r="O27" s="69"/>
      <c r="P27" s="69"/>
      <c r="Q27" s="69"/>
      <c r="R27" s="69"/>
      <c r="S27" s="69"/>
      <c r="T27" s="69"/>
      <c r="U27" s="69"/>
      <c r="V27" s="69"/>
      <c r="W27" s="69"/>
      <c r="X27" s="1203"/>
      <c r="Z27" s="65"/>
      <c r="AA27" s="65"/>
      <c r="AB27" s="65"/>
      <c r="AC27" s="65"/>
      <c r="AD27" s="65"/>
      <c r="AE27" s="65"/>
      <c r="AF27" s="65"/>
      <c r="AG27" s="65"/>
      <c r="AH27" s="65"/>
      <c r="AI27" s="65"/>
      <c r="AJ27" s="65"/>
    </row>
    <row r="28" spans="1:36" s="55" customFormat="1" ht="26">
      <c r="A28" s="59" t="str">
        <f>IF('1'!$A$1=1,B28,C28)</f>
        <v>Темпи зростання до попереднього року,%</v>
      </c>
      <c r="B28" s="60" t="s">
        <v>97</v>
      </c>
      <c r="C28" s="60" t="s">
        <v>143</v>
      </c>
      <c r="D28" s="74"/>
      <c r="E28" s="75"/>
      <c r="F28" s="75"/>
      <c r="G28" s="75"/>
      <c r="H28" s="75"/>
      <c r="I28" s="75"/>
      <c r="J28" s="75"/>
      <c r="K28" s="75"/>
      <c r="L28" s="75"/>
      <c r="M28" s="75"/>
      <c r="N28" s="75"/>
      <c r="O28" s="75"/>
      <c r="P28" s="75"/>
      <c r="Q28" s="75"/>
      <c r="R28" s="75"/>
      <c r="S28" s="75"/>
      <c r="T28" s="75"/>
      <c r="U28" s="75"/>
      <c r="V28" s="75"/>
      <c r="W28" s="75"/>
      <c r="X28" s="1202"/>
      <c r="Z28" s="56"/>
      <c r="AA28" s="56"/>
      <c r="AB28" s="56"/>
      <c r="AC28" s="56"/>
      <c r="AD28" s="56"/>
      <c r="AE28" s="56"/>
      <c r="AF28" s="56"/>
      <c r="AG28" s="56"/>
      <c r="AH28" s="56"/>
      <c r="AI28" s="56"/>
      <c r="AJ28" s="56"/>
    </row>
    <row r="29" spans="1:36" s="80" customFormat="1" ht="13">
      <c r="A29" s="76" t="str">
        <f>IF('1'!$A$1=1,B29,C29)</f>
        <v>УСЬОГО</v>
      </c>
      <c r="B29" s="77" t="s">
        <v>16</v>
      </c>
      <c r="C29" s="67" t="s">
        <v>142</v>
      </c>
      <c r="D29" s="78"/>
      <c r="E29" s="79">
        <f t="shared" ref="E29:W36" si="35">E7/D7*100</f>
        <v>112.39746457867264</v>
      </c>
      <c r="F29" s="79">
        <f t="shared" si="35"/>
        <v>127.62757781832255</v>
      </c>
      <c r="G29" s="79">
        <f t="shared" si="35"/>
        <v>136.86536128920463</v>
      </c>
      <c r="H29" s="79">
        <f t="shared" si="35"/>
        <v>58.767487497626135</v>
      </c>
      <c r="I29" s="79">
        <f t="shared" si="35"/>
        <v>127.37383529918674</v>
      </c>
      <c r="J29" s="79">
        <f t="shared" si="35"/>
        <v>131.89073764773042</v>
      </c>
      <c r="K29" s="79">
        <f t="shared" si="35"/>
        <v>103.27653367103218</v>
      </c>
      <c r="L29" s="79">
        <f t="shared" si="35"/>
        <v>91.741040247101367</v>
      </c>
      <c r="M29" s="79">
        <f t="shared" si="35"/>
        <v>85.527696003789799</v>
      </c>
      <c r="N29" s="79">
        <f t="shared" si="35"/>
        <v>70.066466213008383</v>
      </c>
      <c r="O29" s="79">
        <f t="shared" si="35"/>
        <v>94.748729531338228</v>
      </c>
      <c r="P29" s="79">
        <f t="shared" si="35"/>
        <v>118.29856972586413</v>
      </c>
      <c r="Q29" s="79">
        <f t="shared" si="35"/>
        <v>109.16853479761215</v>
      </c>
      <c r="R29" s="79">
        <f t="shared" si="35"/>
        <v>106.3450312636995</v>
      </c>
      <c r="S29" s="79">
        <f t="shared" si="35"/>
        <v>98.897832548653753</v>
      </c>
      <c r="T29" s="79">
        <f t="shared" si="35"/>
        <v>139.57177017747844</v>
      </c>
      <c r="U29" s="79">
        <f t="shared" si="35"/>
        <v>64.719196491724432</v>
      </c>
      <c r="V29" s="79">
        <f t="shared" si="35"/>
        <v>85.037037037037038</v>
      </c>
      <c r="W29" s="79">
        <f t="shared" si="35"/>
        <v>112.32078597132575</v>
      </c>
      <c r="X29" s="1204"/>
      <c r="Z29" s="81"/>
      <c r="AA29" s="81"/>
      <c r="AB29" s="81"/>
      <c r="AC29" s="81"/>
      <c r="AD29" s="81"/>
      <c r="AE29" s="81"/>
      <c r="AF29" s="81"/>
      <c r="AG29" s="81"/>
      <c r="AH29" s="81"/>
      <c r="AI29" s="81"/>
      <c r="AJ29" s="81"/>
    </row>
    <row r="30" spans="1:36" s="55" customFormat="1" ht="26">
      <c r="A30" s="70" t="str">
        <f>IF('1'!$A$1=1,B30,C30)</f>
        <v>Продовольчі товари та сировина для їх виробництва</v>
      </c>
      <c r="B30" s="71" t="s">
        <v>7</v>
      </c>
      <c r="C30" s="71" t="s">
        <v>133</v>
      </c>
      <c r="D30" s="68"/>
      <c r="E30" s="69">
        <f t="shared" ref="E30:S30" si="36">E8/D8*100</f>
        <v>109.89681050656661</v>
      </c>
      <c r="F30" s="69">
        <f t="shared" si="36"/>
        <v>130.85787451984635</v>
      </c>
      <c r="G30" s="69">
        <f t="shared" si="36"/>
        <v>172.22765818656228</v>
      </c>
      <c r="H30" s="69">
        <f t="shared" si="36"/>
        <v>90.048290881545313</v>
      </c>
      <c r="I30" s="69">
        <f t="shared" si="36"/>
        <v>104.47949526813881</v>
      </c>
      <c r="J30" s="69">
        <f t="shared" si="36"/>
        <v>128.8647342995169</v>
      </c>
      <c r="K30" s="69">
        <f t="shared" si="36"/>
        <v>139.84692283661354</v>
      </c>
      <c r="L30" s="69">
        <f t="shared" si="36"/>
        <v>95.163632302021668</v>
      </c>
      <c r="M30" s="69">
        <f t="shared" si="36"/>
        <v>97.828638497652591</v>
      </c>
      <c r="N30" s="69">
        <f t="shared" si="36"/>
        <v>86.850629874025202</v>
      </c>
      <c r="O30" s="69">
        <f t="shared" si="36"/>
        <v>105.33222820831607</v>
      </c>
      <c r="P30" s="69">
        <f t="shared" si="36"/>
        <v>116.32131147540983</v>
      </c>
      <c r="Q30" s="69">
        <f t="shared" si="36"/>
        <v>104.81988838153222</v>
      </c>
      <c r="R30" s="69">
        <f t="shared" si="36"/>
        <v>118.97924061525222</v>
      </c>
      <c r="S30" s="69">
        <f t="shared" si="36"/>
        <v>100.17176693938434</v>
      </c>
      <c r="T30" s="69">
        <f t="shared" si="35"/>
        <v>124.93569784757005</v>
      </c>
      <c r="U30" s="69">
        <f t="shared" si="35"/>
        <v>84.443962870661323</v>
      </c>
      <c r="V30" s="69">
        <f t="shared" si="35"/>
        <v>94.101796407185631</v>
      </c>
      <c r="W30" s="69">
        <f t="shared" si="35"/>
        <v>112.12672151265852</v>
      </c>
      <c r="X30" s="1202"/>
      <c r="Z30" s="56"/>
      <c r="AA30" s="56"/>
      <c r="AB30" s="56"/>
      <c r="AC30" s="56"/>
      <c r="AD30" s="56"/>
      <c r="AE30" s="56"/>
      <c r="AF30" s="56"/>
      <c r="AG30" s="56"/>
      <c r="AH30" s="56"/>
      <c r="AI30" s="56"/>
      <c r="AJ30" s="56"/>
    </row>
    <row r="31" spans="1:36" s="55" customFormat="1" ht="13">
      <c r="A31" s="70" t="str">
        <f>IF('1'!$A$1=1,B31,C31)</f>
        <v>Мінеральні продукти</v>
      </c>
      <c r="B31" s="71" t="s">
        <v>8</v>
      </c>
      <c r="C31" s="71" t="s">
        <v>134</v>
      </c>
      <c r="D31" s="68"/>
      <c r="E31" s="69">
        <f t="shared" ref="E31:S31" si="37">E9/D9*100</f>
        <v>82.360038610038615</v>
      </c>
      <c r="F31" s="69">
        <f t="shared" si="37"/>
        <v>108.20392616466452</v>
      </c>
      <c r="G31" s="69">
        <f t="shared" si="37"/>
        <v>150.82588681288925</v>
      </c>
      <c r="H31" s="69">
        <f t="shared" si="37"/>
        <v>54.452423698384202</v>
      </c>
      <c r="I31" s="69">
        <f t="shared" si="37"/>
        <v>167.35905044510386</v>
      </c>
      <c r="J31" s="69">
        <f t="shared" si="37"/>
        <v>136.93853427895982</v>
      </c>
      <c r="K31" s="69">
        <f t="shared" si="37"/>
        <v>90.691986764494317</v>
      </c>
      <c r="L31" s="69">
        <f t="shared" si="37"/>
        <v>100.03172588832487</v>
      </c>
      <c r="M31" s="69">
        <f t="shared" si="37"/>
        <v>83.904218204884245</v>
      </c>
      <c r="N31" s="69">
        <f t="shared" si="37"/>
        <v>50.500850500850504</v>
      </c>
      <c r="O31" s="69">
        <f t="shared" si="37"/>
        <v>89.483532934131745</v>
      </c>
      <c r="P31" s="69">
        <f t="shared" si="37"/>
        <v>147.09326641572565</v>
      </c>
      <c r="Q31" s="69">
        <f t="shared" si="37"/>
        <v>110.4065965311345</v>
      </c>
      <c r="R31" s="69">
        <f t="shared" si="37"/>
        <v>113.44321400978626</v>
      </c>
      <c r="S31" s="69">
        <f t="shared" si="37"/>
        <v>112.66742338251987</v>
      </c>
      <c r="T31" s="69">
        <f t="shared" si="35"/>
        <v>158.65403989522466</v>
      </c>
      <c r="U31" s="69">
        <f t="shared" si="35"/>
        <v>52.184404368808735</v>
      </c>
      <c r="V31" s="69">
        <f t="shared" si="35"/>
        <v>55.049890484302757</v>
      </c>
      <c r="W31" s="69">
        <f t="shared" si="35"/>
        <v>138.90362511052166</v>
      </c>
      <c r="X31" s="1202"/>
      <c r="Z31" s="56"/>
      <c r="AA31" s="56"/>
      <c r="AB31" s="56"/>
      <c r="AC31" s="56"/>
      <c r="AD31" s="56"/>
      <c r="AE31" s="56"/>
      <c r="AF31" s="56"/>
      <c r="AG31" s="56"/>
      <c r="AH31" s="56"/>
      <c r="AI31" s="56"/>
      <c r="AJ31" s="56"/>
    </row>
    <row r="32" spans="1:36" s="55" customFormat="1" ht="27" customHeight="1">
      <c r="A32" s="70" t="str">
        <f>IF('1'!$A$1=1,B32,C32)</f>
        <v>Продукція хімічної та пов'язаних з нею галузей промисловості</v>
      </c>
      <c r="B32" s="71" t="s">
        <v>9</v>
      </c>
      <c r="C32" s="71" t="s">
        <v>135</v>
      </c>
      <c r="D32" s="68"/>
      <c r="E32" s="69">
        <f t="shared" ref="E32:S32" si="38">E10/D10*100</f>
        <v>118.57649143532191</v>
      </c>
      <c r="F32" s="69">
        <f t="shared" si="38"/>
        <v>123.11332503113326</v>
      </c>
      <c r="G32" s="69">
        <f t="shared" si="38"/>
        <v>129.37487355856769</v>
      </c>
      <c r="H32" s="69">
        <f t="shared" si="38"/>
        <v>51.86864738076622</v>
      </c>
      <c r="I32" s="69">
        <f t="shared" si="38"/>
        <v>120.59089538739825</v>
      </c>
      <c r="J32" s="69">
        <f t="shared" si="38"/>
        <v>151.02500000000001</v>
      </c>
      <c r="K32" s="69">
        <f t="shared" si="38"/>
        <v>99.784803840423777</v>
      </c>
      <c r="L32" s="69">
        <f t="shared" si="38"/>
        <v>84.107498341074987</v>
      </c>
      <c r="M32" s="69">
        <f t="shared" si="38"/>
        <v>73.570019723865869</v>
      </c>
      <c r="N32" s="69">
        <f t="shared" si="38"/>
        <v>65.308310991957114</v>
      </c>
      <c r="O32" s="69">
        <f t="shared" si="38"/>
        <v>75.205254515599336</v>
      </c>
      <c r="P32" s="69">
        <f t="shared" si="38"/>
        <v>112.00873362445414</v>
      </c>
      <c r="Q32" s="69">
        <f t="shared" si="38"/>
        <v>116.03313840155944</v>
      </c>
      <c r="R32" s="69">
        <f t="shared" si="38"/>
        <v>91.180176396472064</v>
      </c>
      <c r="S32" s="69">
        <f t="shared" si="38"/>
        <v>106.31045601105482</v>
      </c>
      <c r="T32" s="69">
        <f t="shared" si="35"/>
        <v>137.47833622183708</v>
      </c>
      <c r="U32" s="69">
        <f t="shared" si="35"/>
        <v>52.568547116293729</v>
      </c>
      <c r="V32" s="69">
        <f t="shared" si="35"/>
        <v>79.676258992805757</v>
      </c>
      <c r="W32" s="69">
        <f t="shared" si="35"/>
        <v>113.54401805869074</v>
      </c>
      <c r="X32" s="1202"/>
      <c r="Z32" s="56"/>
      <c r="AA32" s="56"/>
      <c r="AB32" s="56"/>
      <c r="AC32" s="56"/>
      <c r="AD32" s="56"/>
      <c r="AE32" s="56"/>
      <c r="AF32" s="56"/>
      <c r="AG32" s="56"/>
      <c r="AH32" s="56"/>
      <c r="AI32" s="56"/>
      <c r="AJ32" s="56"/>
    </row>
    <row r="33" spans="1:36" s="55" customFormat="1" ht="13">
      <c r="A33" s="70" t="str">
        <f>IF('1'!$A$1=1,B33,C33)</f>
        <v>Деревина та вироби з неї</v>
      </c>
      <c r="B33" s="71" t="s">
        <v>10</v>
      </c>
      <c r="C33" s="71" t="s">
        <v>136</v>
      </c>
      <c r="D33" s="68"/>
      <c r="E33" s="69">
        <f t="shared" ref="E33:S33" si="39">E11/D11*100</f>
        <v>121.96817450248756</v>
      </c>
      <c r="F33" s="69">
        <f t="shared" si="39"/>
        <v>131.4468989460093</v>
      </c>
      <c r="G33" s="69">
        <f t="shared" si="39"/>
        <v>106.20636152055857</v>
      </c>
      <c r="H33" s="69">
        <f t="shared" si="39"/>
        <v>85.390796201607017</v>
      </c>
      <c r="I33" s="69">
        <f t="shared" si="39"/>
        <v>125.49187339606502</v>
      </c>
      <c r="J33" s="69">
        <f t="shared" si="39"/>
        <v>126.44853442399454</v>
      </c>
      <c r="K33" s="69">
        <f t="shared" si="39"/>
        <v>99.838274932614553</v>
      </c>
      <c r="L33" s="69">
        <f t="shared" si="39"/>
        <v>108.207343412527</v>
      </c>
      <c r="M33" s="69">
        <f t="shared" si="39"/>
        <v>97.504990019960076</v>
      </c>
      <c r="N33" s="69">
        <f t="shared" si="39"/>
        <v>78.812691914022508</v>
      </c>
      <c r="O33" s="69">
        <f t="shared" si="39"/>
        <v>98.05194805194806</v>
      </c>
      <c r="P33" s="69">
        <f t="shared" si="39"/>
        <v>109.0728476821192</v>
      </c>
      <c r="Q33" s="69">
        <f t="shared" si="39"/>
        <v>119.30783242258651</v>
      </c>
      <c r="R33" s="69">
        <f t="shared" si="39"/>
        <v>90.585241730279904</v>
      </c>
      <c r="S33" s="69">
        <f t="shared" si="39"/>
        <v>98.764044943820224</v>
      </c>
      <c r="T33" s="69">
        <f t="shared" si="35"/>
        <v>141.69510807736063</v>
      </c>
      <c r="U33" s="69">
        <f t="shared" si="35"/>
        <v>85.026093938177439</v>
      </c>
      <c r="V33" s="69">
        <f t="shared" si="35"/>
        <v>81.161473087818692</v>
      </c>
      <c r="W33" s="69">
        <f t="shared" si="35"/>
        <v>96.567771960442116</v>
      </c>
      <c r="X33" s="1202"/>
      <c r="Z33" s="56"/>
      <c r="AA33" s="56"/>
      <c r="AB33" s="56"/>
      <c r="AC33" s="56"/>
      <c r="AD33" s="56"/>
      <c r="AE33" s="56"/>
      <c r="AF33" s="56"/>
      <c r="AG33" s="56"/>
      <c r="AH33" s="56"/>
      <c r="AI33" s="56"/>
      <c r="AJ33" s="56"/>
    </row>
    <row r="34" spans="1:36" s="55" customFormat="1" ht="20.399999999999999" customHeight="1">
      <c r="A34" s="70" t="str">
        <f>IF('1'!$A$1=1,B34,C34)</f>
        <v>Промислові вироби</v>
      </c>
      <c r="B34" s="71" t="s">
        <v>11</v>
      </c>
      <c r="C34" s="71" t="s">
        <v>137</v>
      </c>
      <c r="D34" s="68"/>
      <c r="E34" s="69">
        <f t="shared" ref="E34:S34" si="40">E12/D12*100</f>
        <v>122.05513784461152</v>
      </c>
      <c r="F34" s="69">
        <f t="shared" si="40"/>
        <v>132.03285420944559</v>
      </c>
      <c r="G34" s="69">
        <f t="shared" si="40"/>
        <v>119.90668740279938</v>
      </c>
      <c r="H34" s="69">
        <f t="shared" si="40"/>
        <v>61.219195849546047</v>
      </c>
      <c r="I34" s="69">
        <f t="shared" si="40"/>
        <v>130.5084745762712</v>
      </c>
      <c r="J34" s="69">
        <f t="shared" si="40"/>
        <v>129.05844155844156</v>
      </c>
      <c r="K34" s="69">
        <f t="shared" si="40"/>
        <v>104.40251572327044</v>
      </c>
      <c r="L34" s="69">
        <f t="shared" si="40"/>
        <v>101.92771084337349</v>
      </c>
      <c r="M34" s="69">
        <f t="shared" si="40"/>
        <v>83.215130023640654</v>
      </c>
      <c r="N34" s="69">
        <f t="shared" si="40"/>
        <v>71.44886363636364</v>
      </c>
      <c r="O34" s="69">
        <f t="shared" si="40"/>
        <v>92.047713717693838</v>
      </c>
      <c r="P34" s="69">
        <f t="shared" si="40"/>
        <v>124.19006479481642</v>
      </c>
      <c r="Q34" s="69">
        <f t="shared" si="40"/>
        <v>112.86956521739131</v>
      </c>
      <c r="R34" s="69">
        <f t="shared" si="40"/>
        <v>107.39599383667181</v>
      </c>
      <c r="S34" s="69">
        <f t="shared" si="40"/>
        <v>103.5868005738881</v>
      </c>
      <c r="T34" s="69">
        <f t="shared" si="35"/>
        <v>131.02493074792244</v>
      </c>
      <c r="U34" s="69">
        <f t="shared" si="35"/>
        <v>60.147991543340382</v>
      </c>
      <c r="V34" s="69">
        <f t="shared" si="35"/>
        <v>97.89103690685414</v>
      </c>
      <c r="W34" s="69">
        <f t="shared" si="35"/>
        <v>103.59066427289048</v>
      </c>
      <c r="X34" s="1202"/>
      <c r="Z34" s="56"/>
      <c r="AA34" s="56"/>
      <c r="AB34" s="56"/>
      <c r="AC34" s="56"/>
      <c r="AD34" s="56"/>
      <c r="AE34" s="56"/>
      <c r="AF34" s="56"/>
      <c r="AG34" s="56"/>
      <c r="AH34" s="56"/>
      <c r="AI34" s="56"/>
      <c r="AJ34" s="56"/>
    </row>
    <row r="35" spans="1:36" s="55" customFormat="1" ht="26">
      <c r="A35" s="70" t="str">
        <f>IF('1'!$A$1=1,B35,C35)</f>
        <v>Чорні й кольорові метали та вироби з них</v>
      </c>
      <c r="B35" s="71" t="s">
        <v>12</v>
      </c>
      <c r="C35" s="71" t="s">
        <v>138</v>
      </c>
      <c r="D35" s="68"/>
      <c r="E35" s="69">
        <f t="shared" ref="E35:S35" si="41">E13/D13*100</f>
        <v>117.97736506094023</v>
      </c>
      <c r="F35" s="69">
        <f t="shared" si="41"/>
        <v>126.46045996802361</v>
      </c>
      <c r="G35" s="69">
        <f t="shared" si="41"/>
        <v>132.68174082178459</v>
      </c>
      <c r="H35" s="69">
        <f t="shared" si="41"/>
        <v>46.195851352341862</v>
      </c>
      <c r="I35" s="69">
        <f t="shared" si="41"/>
        <v>135.21618405394685</v>
      </c>
      <c r="J35" s="69">
        <f t="shared" si="41"/>
        <v>128.11546585308614</v>
      </c>
      <c r="K35" s="69">
        <f t="shared" si="41"/>
        <v>84.676680710752876</v>
      </c>
      <c r="L35" s="69">
        <f t="shared" si="41"/>
        <v>90.822065981611672</v>
      </c>
      <c r="M35" s="69">
        <f t="shared" si="41"/>
        <v>89.043053653307922</v>
      </c>
      <c r="N35" s="69">
        <f t="shared" si="41"/>
        <v>61.285360797164444</v>
      </c>
      <c r="O35" s="69">
        <f t="shared" si="41"/>
        <v>88.378437363596689</v>
      </c>
      <c r="P35" s="69">
        <f t="shared" si="41"/>
        <v>122.11384121496481</v>
      </c>
      <c r="Q35" s="69">
        <f t="shared" si="41"/>
        <v>115.28816986855411</v>
      </c>
      <c r="R35" s="69">
        <f t="shared" si="41"/>
        <v>87.651289247500443</v>
      </c>
      <c r="S35" s="69">
        <f t="shared" si="41"/>
        <v>87.872723634180502</v>
      </c>
      <c r="T35" s="69">
        <f t="shared" si="35"/>
        <v>178.99111819631065</v>
      </c>
      <c r="U35" s="69">
        <f t="shared" si="35"/>
        <v>37.413321458108022</v>
      </c>
      <c r="V35" s="69">
        <f t="shared" si="35"/>
        <v>66.111205577282774</v>
      </c>
      <c r="W35" s="69">
        <f t="shared" si="35"/>
        <v>113.7088477366255</v>
      </c>
      <c r="X35" s="1202"/>
      <c r="Z35" s="56"/>
      <c r="AA35" s="56"/>
      <c r="AB35" s="56"/>
      <c r="AC35" s="56"/>
      <c r="AD35" s="56"/>
      <c r="AE35" s="56"/>
      <c r="AF35" s="56"/>
      <c r="AG35" s="56"/>
      <c r="AH35" s="56"/>
      <c r="AI35" s="56"/>
      <c r="AJ35" s="56"/>
    </row>
    <row r="36" spans="1:36" s="55" customFormat="1" ht="25.25" customHeight="1">
      <c r="A36" s="70" t="str">
        <f>IF('1'!$A$1=1,B36,C36)</f>
        <v>Машини, устаткування, транспортні засоби та прилади</v>
      </c>
      <c r="B36" s="71" t="s">
        <v>17</v>
      </c>
      <c r="C36" s="71" t="s">
        <v>139</v>
      </c>
      <c r="D36" s="68"/>
      <c r="E36" s="69">
        <f t="shared" ref="E36:S36" si="42">E14/D14*100</f>
        <v>118.57441374506617</v>
      </c>
      <c r="F36" s="69">
        <f t="shared" si="42"/>
        <v>148.09085568827101</v>
      </c>
      <c r="G36" s="69">
        <f t="shared" si="42"/>
        <v>130.21287848737273</v>
      </c>
      <c r="H36" s="69">
        <f t="shared" si="42"/>
        <v>60.997156783103165</v>
      </c>
      <c r="I36" s="69">
        <f t="shared" si="42"/>
        <v>142.00099883469287</v>
      </c>
      <c r="J36" s="69">
        <f t="shared" si="42"/>
        <v>125.69753810082062</v>
      </c>
      <c r="K36" s="69">
        <f t="shared" si="42"/>
        <v>104.28091773922776</v>
      </c>
      <c r="L36" s="69">
        <f t="shared" si="42"/>
        <v>76.352741257490379</v>
      </c>
      <c r="M36" s="69">
        <f t="shared" si="42"/>
        <v>63.628909452969431</v>
      </c>
      <c r="N36" s="69">
        <f t="shared" si="42"/>
        <v>61.469072164948457</v>
      </c>
      <c r="O36" s="69">
        <f t="shared" si="42"/>
        <v>82.300089847259656</v>
      </c>
      <c r="P36" s="69">
        <f t="shared" si="42"/>
        <v>104.14847161572052</v>
      </c>
      <c r="Q36" s="69">
        <f t="shared" si="42"/>
        <v>104.89168413696714</v>
      </c>
      <c r="R36" s="69">
        <f t="shared" si="42"/>
        <v>114.12391738840772</v>
      </c>
      <c r="S36" s="69">
        <f t="shared" si="42"/>
        <v>98.949211908931701</v>
      </c>
      <c r="T36" s="69">
        <f t="shared" si="35"/>
        <v>112.65486725663716</v>
      </c>
      <c r="U36" s="69">
        <f t="shared" si="35"/>
        <v>59.727677402461374</v>
      </c>
      <c r="V36" s="69">
        <f t="shared" si="35"/>
        <v>94.256904866286717</v>
      </c>
      <c r="W36" s="69">
        <f t="shared" si="35"/>
        <v>94.604651162790702</v>
      </c>
      <c r="X36" s="1202"/>
      <c r="Z36" s="56"/>
      <c r="AA36" s="56"/>
      <c r="AB36" s="56"/>
      <c r="AC36" s="56"/>
      <c r="AD36" s="56"/>
      <c r="AE36" s="56"/>
      <c r="AF36" s="56"/>
      <c r="AG36" s="56"/>
      <c r="AH36" s="56"/>
      <c r="AI36" s="56"/>
      <c r="AJ36" s="56"/>
    </row>
    <row r="37" spans="1:36" s="55" customFormat="1" ht="15.65" customHeight="1">
      <c r="A37" s="70" t="str">
        <f>IF('1'!$A$1=1,B37,C37)</f>
        <v>Різне*</v>
      </c>
      <c r="B37" s="71" t="s">
        <v>14</v>
      </c>
      <c r="C37" s="71" t="s">
        <v>140</v>
      </c>
      <c r="D37" s="68"/>
      <c r="E37" s="69">
        <f t="shared" ref="E37:R37" si="43">E15/D15*100</f>
        <v>111.62188658759111</v>
      </c>
      <c r="F37" s="69">
        <f t="shared" si="43"/>
        <v>109.53297553046337</v>
      </c>
      <c r="G37" s="69">
        <f t="shared" si="43"/>
        <v>103.5820895522388</v>
      </c>
      <c r="H37" s="69">
        <f t="shared" si="43"/>
        <v>73.559077809798268</v>
      </c>
      <c r="I37" s="69">
        <f t="shared" si="43"/>
        <v>61.704211557296773</v>
      </c>
      <c r="J37" s="69">
        <f t="shared" si="43"/>
        <v>218.88888888888891</v>
      </c>
      <c r="K37" s="69">
        <f t="shared" si="43"/>
        <v>133.1399564902103</v>
      </c>
      <c r="L37" s="69">
        <f t="shared" si="43"/>
        <v>136.71023965141615</v>
      </c>
      <c r="M37" s="69">
        <f t="shared" si="43"/>
        <v>72.430278884462155</v>
      </c>
      <c r="N37" s="69">
        <f t="shared" si="43"/>
        <v>70.847084708470845</v>
      </c>
      <c r="O37" s="69">
        <f>O15/N15*100</f>
        <v>98.369565217391312</v>
      </c>
      <c r="P37" s="69">
        <f t="shared" si="43"/>
        <v>111.99684293606947</v>
      </c>
      <c r="Q37" s="69">
        <f t="shared" si="43"/>
        <v>103.24171952078929</v>
      </c>
      <c r="R37" s="69">
        <f t="shared" si="43"/>
        <v>102.04778156996588</v>
      </c>
      <c r="S37" s="69">
        <f>S15/R15*100</f>
        <v>100.2675585284281</v>
      </c>
      <c r="T37" s="69">
        <f t="shared" ref="T37:W37" si="44">T15/S15*100</f>
        <v>127.5517011340894</v>
      </c>
      <c r="U37" s="69">
        <f t="shared" si="44"/>
        <v>61.14016736401674</v>
      </c>
      <c r="V37" s="69">
        <f t="shared" si="44"/>
        <v>94.781864841745076</v>
      </c>
      <c r="W37" s="69">
        <f t="shared" si="44"/>
        <v>118.7725631768953</v>
      </c>
      <c r="X37" s="1202"/>
      <c r="Z37" s="56"/>
      <c r="AA37" s="56"/>
      <c r="AB37" s="56"/>
      <c r="AC37" s="56"/>
      <c r="AD37" s="56"/>
      <c r="AE37" s="56"/>
      <c r="AF37" s="56"/>
      <c r="AG37" s="56"/>
      <c r="AH37" s="56"/>
      <c r="AI37" s="56"/>
      <c r="AJ37" s="56"/>
    </row>
    <row r="38" spans="1:36" ht="6.75" customHeight="1">
      <c r="A38" s="82"/>
      <c r="B38" s="83"/>
      <c r="C38" s="83"/>
      <c r="D38" s="84"/>
      <c r="E38" s="85"/>
      <c r="F38" s="85"/>
      <c r="G38" s="85"/>
      <c r="H38" s="85"/>
      <c r="I38" s="85"/>
      <c r="J38" s="85"/>
      <c r="K38" s="85"/>
      <c r="L38" s="85"/>
      <c r="M38" s="85"/>
      <c r="N38" s="85"/>
      <c r="O38" s="85"/>
      <c r="P38" s="85"/>
      <c r="Q38" s="85"/>
      <c r="R38" s="85"/>
      <c r="S38" s="85"/>
      <c r="T38" s="85"/>
      <c r="U38" s="85"/>
      <c r="V38" s="85"/>
      <c r="W38" s="85"/>
      <c r="X38" s="434"/>
    </row>
    <row r="39" spans="1:36" s="89" customFormat="1" ht="17.399999999999999" customHeight="1">
      <c r="A39" s="91" t="str">
        <f>IF('1'!$A$1=1,B39,C39)</f>
        <v>*З урахуванням неформальної торгівлі.</v>
      </c>
      <c r="B39" s="92" t="s">
        <v>18</v>
      </c>
      <c r="C39" s="92" t="s">
        <v>277</v>
      </c>
      <c r="D39" s="23"/>
      <c r="E39" s="23"/>
      <c r="F39" s="23"/>
      <c r="G39" s="23"/>
      <c r="H39" s="23"/>
      <c r="I39" s="23"/>
      <c r="J39" s="23"/>
      <c r="K39" s="23"/>
      <c r="L39" s="23"/>
      <c r="M39" s="23"/>
      <c r="X39" s="433"/>
      <c r="Z39" s="90"/>
      <c r="AA39" s="90"/>
      <c r="AB39" s="90"/>
      <c r="AC39" s="90"/>
      <c r="AD39" s="90"/>
      <c r="AE39" s="90"/>
      <c r="AF39" s="90"/>
      <c r="AG39" s="90"/>
      <c r="AH39" s="90"/>
      <c r="AI39" s="90"/>
      <c r="AJ39" s="90"/>
    </row>
    <row r="40" spans="1:36" s="89" customFormat="1" ht="14" customHeight="1">
      <c r="A40" s="86" t="str">
        <f>IF('1'!$A$1=1,B40,C40)</f>
        <v>Примітки:</v>
      </c>
      <c r="B40" s="87" t="s">
        <v>311</v>
      </c>
      <c r="C40" s="88" t="s">
        <v>312</v>
      </c>
      <c r="D40" s="23"/>
      <c r="E40" s="23"/>
      <c r="F40" s="23"/>
      <c r="G40" s="23"/>
      <c r="H40" s="23"/>
      <c r="I40" s="23"/>
      <c r="J40" s="23"/>
      <c r="K40" s="23"/>
      <c r="L40" s="23"/>
      <c r="M40" s="23"/>
      <c r="X40" s="433"/>
      <c r="Z40" s="90"/>
      <c r="AA40" s="90"/>
      <c r="AB40" s="90"/>
      <c r="AC40" s="90"/>
      <c r="AD40" s="90"/>
      <c r="AE40" s="90"/>
      <c r="AF40" s="90"/>
      <c r="AG40" s="90"/>
      <c r="AH40" s="90"/>
      <c r="AI40" s="90"/>
      <c r="AJ40" s="90"/>
    </row>
    <row r="41" spans="1:36" s="96" customFormat="1" ht="13.5" customHeight="1">
      <c r="A41" s="892" t="str">
        <f>IF('1'!$A$1=1,B41,C41)</f>
        <v xml:space="preserve">  З 2014 року дані подаються без урахування тимчасово окупованої російською федерацією території України.</v>
      </c>
      <c r="B41" s="93" t="s">
        <v>615</v>
      </c>
      <c r="C41" s="93" t="s">
        <v>520</v>
      </c>
      <c r="D41" s="95"/>
      <c r="E41" s="95"/>
      <c r="F41" s="95"/>
      <c r="G41" s="95"/>
      <c r="H41" s="95"/>
      <c r="I41" s="95"/>
      <c r="J41" s="95"/>
      <c r="K41" s="95"/>
      <c r="L41" s="95"/>
      <c r="M41" s="95"/>
      <c r="Z41" s="97"/>
      <c r="AA41" s="97"/>
      <c r="AB41" s="97"/>
      <c r="AC41" s="97"/>
      <c r="AD41" s="97"/>
      <c r="AE41" s="97"/>
      <c r="AF41" s="97"/>
      <c r="AG41" s="97"/>
      <c r="AH41" s="97"/>
      <c r="AI41" s="97"/>
      <c r="AJ41" s="97"/>
    </row>
    <row r="42" spans="1:36" ht="14.5" customHeight="1">
      <c r="A42" s="892" t="str">
        <f>IF('1'!$A$1=1,B42,C42)</f>
        <v xml:space="preserve">  Дані за 2024 рік було скориговано у зв'язку з уточненням звітної інформації.</v>
      </c>
      <c r="B42" s="891" t="s">
        <v>613</v>
      </c>
      <c r="C42" s="23" t="s">
        <v>614</v>
      </c>
    </row>
  </sheetData>
  <mergeCells count="3">
    <mergeCell ref="A5:A6"/>
    <mergeCell ref="B5:B6"/>
    <mergeCell ref="C5:C6"/>
  </mergeCells>
  <phoneticPr fontId="7" type="noConversion"/>
  <hyperlinks>
    <hyperlink ref="A1" location="'1'!A1" display="до змісту"/>
    <hyperlink ref="Z1" location="'1'!A1" display="до змісту"/>
  </hyperlinks>
  <printOptions horizontalCentered="1" verticalCentered="1"/>
  <pageMargins left="0.15748031496062992" right="0.15748031496062992" top="0.27559055118110237" bottom="0.27559055118110237" header="0.15748031496062992" footer="0.19685039370078741"/>
  <pageSetup paperSize="9" scale="6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dimension ref="A1:Y40"/>
  <sheetViews>
    <sheetView zoomScale="69" zoomScaleNormal="69" workbookViewId="0">
      <selection activeCell="Q8" sqref="Q8"/>
    </sheetView>
  </sheetViews>
  <sheetFormatPr defaultColWidth="9.08984375" defaultRowHeight="12.5" outlineLevelCol="2"/>
  <cols>
    <col min="1" max="1" width="35" style="23" customWidth="1"/>
    <col min="2" max="2" width="30.90625" style="105" hidden="1" customWidth="1" outlineLevel="2"/>
    <col min="3" max="3" width="16.1796875" style="105" hidden="1" customWidth="1" outlineLevel="2"/>
    <col min="4" max="4" width="7.54296875" style="23" customWidth="1" collapsed="1"/>
    <col min="5" max="23" width="8.1796875" style="23" customWidth="1"/>
    <col min="24" max="16384" width="9.08984375" style="23"/>
  </cols>
  <sheetData>
    <row r="1" spans="1:25" ht="13">
      <c r="A1" s="104" t="str">
        <f>IF('1'!$A$1=1,"до змісту","to title")</f>
        <v>до змісту</v>
      </c>
      <c r="Y1" s="1283"/>
    </row>
    <row r="2" spans="1:25" s="99" customFormat="1" ht="13">
      <c r="A2" s="98" t="str">
        <f>IF('1'!$A$1=1,B2,C2)</f>
        <v xml:space="preserve">1.2. Динаміка товарної структури імпорту </v>
      </c>
      <c r="B2" s="115" t="s">
        <v>89</v>
      </c>
      <c r="C2" s="115" t="s">
        <v>146</v>
      </c>
      <c r="D2" s="100"/>
      <c r="E2" s="100"/>
      <c r="F2" s="100"/>
      <c r="G2" s="100"/>
      <c r="H2" s="100"/>
      <c r="I2" s="100"/>
      <c r="J2" s="100"/>
      <c r="K2" s="100"/>
      <c r="L2" s="100"/>
      <c r="M2" s="100"/>
      <c r="N2" s="100"/>
      <c r="O2" s="100"/>
      <c r="P2" s="100"/>
      <c r="Q2" s="100"/>
      <c r="R2" s="100"/>
      <c r="S2" s="100"/>
      <c r="T2" s="100"/>
      <c r="U2" s="100"/>
      <c r="V2" s="100"/>
      <c r="W2" s="100"/>
    </row>
    <row r="3" spans="1:25" ht="13">
      <c r="A3" s="27" t="str">
        <f>IF('1'!$A$1=1,B3,C3)</f>
        <v xml:space="preserve">(відповідно до КПБ6) </v>
      </c>
      <c r="B3" s="115" t="s">
        <v>0</v>
      </c>
      <c r="C3" s="106" t="s">
        <v>130</v>
      </c>
      <c r="D3" s="29"/>
      <c r="E3" s="29"/>
      <c r="F3" s="29"/>
      <c r="G3" s="29"/>
      <c r="H3" s="29"/>
      <c r="I3" s="100"/>
      <c r="J3" s="100"/>
      <c r="K3" s="100"/>
      <c r="L3" s="100"/>
      <c r="M3" s="100"/>
      <c r="N3" s="100"/>
      <c r="O3" s="100"/>
      <c r="P3" s="100"/>
      <c r="Q3" s="100"/>
      <c r="R3" s="100"/>
      <c r="S3" s="100"/>
      <c r="T3" s="100"/>
      <c r="U3" s="100"/>
      <c r="V3" s="100"/>
      <c r="W3" s="100"/>
    </row>
    <row r="4" spans="1:25" ht="13">
      <c r="A4" s="28"/>
      <c r="B4" s="107"/>
      <c r="C4" s="107"/>
      <c r="N4" s="30"/>
      <c r="O4" s="30"/>
      <c r="P4" s="30"/>
      <c r="Q4" s="30"/>
      <c r="R4" s="30"/>
      <c r="S4" s="30"/>
      <c r="T4" s="30"/>
      <c r="U4" s="30"/>
      <c r="V4" s="30"/>
      <c r="W4" s="30"/>
    </row>
    <row r="5" spans="1:25" s="109" customFormat="1" ht="15.65" customHeight="1">
      <c r="A5" s="1342" t="str">
        <f>IF('1'!$A$1=1,B5,C5)</f>
        <v>Найменування  груп  товарів</v>
      </c>
      <c r="B5" s="1344" t="s">
        <v>1</v>
      </c>
      <c r="C5" s="1340" t="s">
        <v>131</v>
      </c>
      <c r="D5" s="37" t="s">
        <v>77</v>
      </c>
      <c r="E5" s="38" t="s">
        <v>78</v>
      </c>
      <c r="F5" s="38" t="s">
        <v>79</v>
      </c>
      <c r="G5" s="38" t="s">
        <v>80</v>
      </c>
      <c r="H5" s="38" t="s">
        <v>87</v>
      </c>
      <c r="I5" s="108" t="s">
        <v>88</v>
      </c>
      <c r="J5" s="38" t="s">
        <v>2</v>
      </c>
      <c r="K5" s="38" t="s">
        <v>3</v>
      </c>
      <c r="L5" s="38" t="s">
        <v>4</v>
      </c>
      <c r="M5" s="39" t="s">
        <v>5</v>
      </c>
      <c r="N5" s="39" t="s">
        <v>6</v>
      </c>
      <c r="O5" s="39" t="s">
        <v>268</v>
      </c>
      <c r="P5" s="39" t="s">
        <v>276</v>
      </c>
      <c r="Q5" s="39" t="s">
        <v>287</v>
      </c>
      <c r="R5" s="39" t="s">
        <v>288</v>
      </c>
      <c r="S5" s="39" t="s">
        <v>319</v>
      </c>
      <c r="T5" s="39" t="s">
        <v>344</v>
      </c>
      <c r="U5" s="38" t="s">
        <v>356</v>
      </c>
      <c r="V5" s="37" t="s">
        <v>576</v>
      </c>
      <c r="W5" s="37" t="s">
        <v>612</v>
      </c>
    </row>
    <row r="6" spans="1:25" s="45" customFormat="1" ht="13">
      <c r="A6" s="1343"/>
      <c r="B6" s="1345"/>
      <c r="C6" s="1346"/>
      <c r="D6" s="42"/>
      <c r="E6" s="43"/>
      <c r="F6" s="43"/>
      <c r="G6" s="43"/>
      <c r="H6" s="43"/>
      <c r="I6" s="110"/>
      <c r="J6" s="43"/>
      <c r="K6" s="43"/>
      <c r="L6" s="43"/>
      <c r="M6" s="44"/>
      <c r="N6" s="44"/>
      <c r="O6" s="44"/>
      <c r="P6" s="44"/>
      <c r="Q6" s="44"/>
      <c r="R6" s="44"/>
      <c r="S6" s="44"/>
      <c r="T6" s="44"/>
      <c r="U6" s="43"/>
      <c r="V6" s="42"/>
      <c r="W6" s="42"/>
    </row>
    <row r="7" spans="1:25" ht="13">
      <c r="A7" s="1196" t="str">
        <f>IF('1'!$A$1=1,B7,C7)</f>
        <v>УСЬОГО, млн дол. США</v>
      </c>
      <c r="B7" s="48" t="s">
        <v>271</v>
      </c>
      <c r="C7" s="48" t="s">
        <v>132</v>
      </c>
      <c r="D7" s="49">
        <v>34377</v>
      </c>
      <c r="E7" s="50">
        <v>42220</v>
      </c>
      <c r="F7" s="50">
        <v>57753</v>
      </c>
      <c r="G7" s="50">
        <v>80640</v>
      </c>
      <c r="H7" s="50">
        <v>42477</v>
      </c>
      <c r="I7" s="50">
        <v>56896</v>
      </c>
      <c r="J7" s="50">
        <v>80414</v>
      </c>
      <c r="K7" s="50">
        <v>86273</v>
      </c>
      <c r="L7" s="50">
        <v>81234</v>
      </c>
      <c r="M7" s="50">
        <v>57680</v>
      </c>
      <c r="N7" s="50">
        <v>38875</v>
      </c>
      <c r="O7" s="50">
        <v>40502</v>
      </c>
      <c r="P7" s="50">
        <v>49364</v>
      </c>
      <c r="Q7" s="50">
        <v>56055</v>
      </c>
      <c r="R7" s="50">
        <v>60352</v>
      </c>
      <c r="S7" s="50">
        <v>53380</v>
      </c>
      <c r="T7" s="50">
        <v>71838</v>
      </c>
      <c r="U7" s="50">
        <v>56477</v>
      </c>
      <c r="V7" s="50">
        <v>65402</v>
      </c>
      <c r="W7" s="50">
        <v>72320</v>
      </c>
    </row>
    <row r="8" spans="1:25" s="55" customFormat="1" ht="30" customHeight="1">
      <c r="A8" s="757" t="str">
        <f>IF('1'!$A$1=1,B8,C8)</f>
        <v>Продовольчі товари та сировина для їх виробництва</v>
      </c>
      <c r="B8" s="52" t="s">
        <v>7</v>
      </c>
      <c r="C8" s="52" t="s">
        <v>133</v>
      </c>
      <c r="D8" s="53">
        <v>2635</v>
      </c>
      <c r="E8" s="54">
        <v>3094</v>
      </c>
      <c r="F8" s="54">
        <v>3905</v>
      </c>
      <c r="G8" s="54">
        <v>6203</v>
      </c>
      <c r="H8" s="54">
        <v>4936</v>
      </c>
      <c r="I8" s="54">
        <v>5761</v>
      </c>
      <c r="J8" s="54">
        <v>6347</v>
      </c>
      <c r="K8" s="54">
        <v>7519</v>
      </c>
      <c r="L8" s="54">
        <v>8181</v>
      </c>
      <c r="M8" s="54">
        <v>6025</v>
      </c>
      <c r="N8" s="54">
        <v>3412</v>
      </c>
      <c r="O8" s="54">
        <v>3863</v>
      </c>
      <c r="P8" s="54">
        <v>4267</v>
      </c>
      <c r="Q8" s="54">
        <v>5020</v>
      </c>
      <c r="R8" s="54">
        <v>5696</v>
      </c>
      <c r="S8" s="54">
        <v>6465</v>
      </c>
      <c r="T8" s="54">
        <v>7666</v>
      </c>
      <c r="U8" s="54">
        <v>6020</v>
      </c>
      <c r="V8" s="54">
        <v>6930</v>
      </c>
      <c r="W8" s="54">
        <v>7620</v>
      </c>
    </row>
    <row r="9" spans="1:25" s="55" customFormat="1" ht="18.649999999999999" customHeight="1">
      <c r="A9" s="757" t="str">
        <f>IF('1'!$A$1=1,B9,C9)</f>
        <v>Мінеральні продукти</v>
      </c>
      <c r="B9" s="52" t="s">
        <v>8</v>
      </c>
      <c r="C9" s="52" t="s">
        <v>134</v>
      </c>
      <c r="D9" s="53">
        <v>9925</v>
      </c>
      <c r="E9" s="54">
        <v>11145</v>
      </c>
      <c r="F9" s="54">
        <v>14768</v>
      </c>
      <c r="G9" s="54">
        <v>22157</v>
      </c>
      <c r="H9" s="54">
        <v>14306</v>
      </c>
      <c r="I9" s="54">
        <v>19247</v>
      </c>
      <c r="J9" s="54">
        <v>26514</v>
      </c>
      <c r="K9" s="54">
        <v>26286</v>
      </c>
      <c r="L9" s="54">
        <v>21180</v>
      </c>
      <c r="M9" s="54">
        <v>15254</v>
      </c>
      <c r="N9" s="54">
        <v>11186</v>
      </c>
      <c r="O9" s="54">
        <v>8076</v>
      </c>
      <c r="P9" s="54">
        <v>11973</v>
      </c>
      <c r="Q9" s="54">
        <v>13587</v>
      </c>
      <c r="R9" s="54">
        <v>12638</v>
      </c>
      <c r="S9" s="54">
        <v>7897</v>
      </c>
      <c r="T9" s="54">
        <v>13999</v>
      </c>
      <c r="U9" s="54">
        <v>12715</v>
      </c>
      <c r="V9" s="54">
        <v>10376</v>
      </c>
      <c r="W9" s="54">
        <v>8932</v>
      </c>
    </row>
    <row r="10" spans="1:25" s="55" customFormat="1" ht="30.65" customHeight="1">
      <c r="A10" s="757" t="str">
        <f>IF('1'!$A$1=1,B10,C10)</f>
        <v>Продукція хімічної та пов'язаних з нею галузей промисловості</v>
      </c>
      <c r="B10" s="52" t="s">
        <v>9</v>
      </c>
      <c r="C10" s="52" t="s">
        <v>135</v>
      </c>
      <c r="D10" s="53">
        <v>5085</v>
      </c>
      <c r="E10" s="54">
        <v>6464</v>
      </c>
      <c r="F10" s="54">
        <v>8757</v>
      </c>
      <c r="G10" s="54">
        <v>11604</v>
      </c>
      <c r="H10" s="54">
        <v>7969</v>
      </c>
      <c r="I10" s="54">
        <v>10116</v>
      </c>
      <c r="J10" s="54">
        <v>12505</v>
      </c>
      <c r="K10" s="54">
        <v>13155</v>
      </c>
      <c r="L10" s="54">
        <v>13042</v>
      </c>
      <c r="M10" s="54">
        <v>10310</v>
      </c>
      <c r="N10" s="54">
        <v>7541</v>
      </c>
      <c r="O10" s="54">
        <v>8297</v>
      </c>
      <c r="P10" s="54">
        <v>9576</v>
      </c>
      <c r="Q10" s="54">
        <v>10438</v>
      </c>
      <c r="R10" s="54">
        <v>10872</v>
      </c>
      <c r="S10" s="54">
        <v>10669</v>
      </c>
      <c r="T10" s="54">
        <v>14392</v>
      </c>
      <c r="U10" s="54">
        <v>9352</v>
      </c>
      <c r="V10" s="54">
        <v>11151</v>
      </c>
      <c r="W10" s="54">
        <v>11914</v>
      </c>
    </row>
    <row r="11" spans="1:25" s="55" customFormat="1" ht="20" customHeight="1">
      <c r="A11" s="757" t="str">
        <f>IF('1'!$A$1=1,B11,C11)</f>
        <v>Деревина та вироби з неї</v>
      </c>
      <c r="B11" s="52" t="s">
        <v>10</v>
      </c>
      <c r="C11" s="52" t="s">
        <v>136</v>
      </c>
      <c r="D11" s="53">
        <v>1132</v>
      </c>
      <c r="E11" s="54">
        <v>1356</v>
      </c>
      <c r="F11" s="54">
        <v>1791</v>
      </c>
      <c r="G11" s="54">
        <v>2264</v>
      </c>
      <c r="H11" s="54">
        <v>1545</v>
      </c>
      <c r="I11" s="54">
        <v>1877</v>
      </c>
      <c r="J11" s="54">
        <v>2094</v>
      </c>
      <c r="K11" s="54">
        <v>2071</v>
      </c>
      <c r="L11" s="54">
        <v>2199</v>
      </c>
      <c r="M11" s="54">
        <v>1466</v>
      </c>
      <c r="N11" s="54">
        <v>934</v>
      </c>
      <c r="O11" s="54">
        <v>1032</v>
      </c>
      <c r="P11" s="54">
        <v>1147</v>
      </c>
      <c r="Q11" s="54">
        <v>1322</v>
      </c>
      <c r="R11" s="54">
        <v>1253</v>
      </c>
      <c r="S11" s="54">
        <v>1347</v>
      </c>
      <c r="T11" s="54">
        <v>1484</v>
      </c>
      <c r="U11" s="54">
        <v>906</v>
      </c>
      <c r="V11" s="54">
        <v>969</v>
      </c>
      <c r="W11" s="54">
        <v>1105</v>
      </c>
    </row>
    <row r="12" spans="1:25" s="55" customFormat="1" ht="24.65" customHeight="1">
      <c r="A12" s="757" t="str">
        <f>IF('1'!$A$1=1,B12,C12)</f>
        <v>Промислові вироби</v>
      </c>
      <c r="B12" s="52" t="s">
        <v>11</v>
      </c>
      <c r="C12" s="52" t="s">
        <v>137</v>
      </c>
      <c r="D12" s="53">
        <v>1650</v>
      </c>
      <c r="E12" s="54">
        <v>1838</v>
      </c>
      <c r="F12" s="54">
        <v>2129</v>
      </c>
      <c r="G12" s="54">
        <v>3370</v>
      </c>
      <c r="H12" s="54">
        <v>1894</v>
      </c>
      <c r="I12" s="54">
        <v>2880</v>
      </c>
      <c r="J12" s="54">
        <v>2951</v>
      </c>
      <c r="K12" s="54">
        <v>3982</v>
      </c>
      <c r="L12" s="54">
        <v>3881</v>
      </c>
      <c r="M12" s="54">
        <v>2615</v>
      </c>
      <c r="N12" s="54">
        <v>1749</v>
      </c>
      <c r="O12" s="54">
        <v>1957</v>
      </c>
      <c r="P12" s="54">
        <v>2127</v>
      </c>
      <c r="Q12" s="54">
        <v>2575</v>
      </c>
      <c r="R12" s="54">
        <v>3108</v>
      </c>
      <c r="S12" s="54">
        <v>3008</v>
      </c>
      <c r="T12" s="54">
        <v>3671</v>
      </c>
      <c r="U12" s="54">
        <v>3301</v>
      </c>
      <c r="V12" s="54">
        <v>3188</v>
      </c>
      <c r="W12" s="54">
        <v>3237</v>
      </c>
    </row>
    <row r="13" spans="1:25" s="55" customFormat="1" ht="29" customHeight="1">
      <c r="A13" s="757" t="str">
        <f>IF('1'!$A$1=1,B13,C13)</f>
        <v>Чорні й кольорові метали та вироби з них</v>
      </c>
      <c r="B13" s="52" t="s">
        <v>12</v>
      </c>
      <c r="C13" s="52" t="s">
        <v>138</v>
      </c>
      <c r="D13" s="53">
        <v>2407</v>
      </c>
      <c r="E13" s="54">
        <v>3260</v>
      </c>
      <c r="F13" s="54">
        <v>4662</v>
      </c>
      <c r="G13" s="54">
        <v>6280</v>
      </c>
      <c r="H13" s="54">
        <v>2587</v>
      </c>
      <c r="I13" s="54">
        <v>3988</v>
      </c>
      <c r="J13" s="54">
        <v>5522</v>
      </c>
      <c r="K13" s="54">
        <v>5079</v>
      </c>
      <c r="L13" s="54">
        <v>4552</v>
      </c>
      <c r="M13" s="54">
        <v>3208</v>
      </c>
      <c r="N13" s="54">
        <v>1897</v>
      </c>
      <c r="O13" s="54">
        <v>2192</v>
      </c>
      <c r="P13" s="54">
        <v>2878</v>
      </c>
      <c r="Q13" s="54">
        <v>3431</v>
      </c>
      <c r="R13" s="54">
        <v>3516</v>
      </c>
      <c r="S13" s="54">
        <v>3008</v>
      </c>
      <c r="T13" s="54">
        <v>4221</v>
      </c>
      <c r="U13" s="54">
        <v>2487</v>
      </c>
      <c r="V13" s="54">
        <v>3273</v>
      </c>
      <c r="W13" s="54">
        <v>3798</v>
      </c>
    </row>
    <row r="14" spans="1:25" s="55" customFormat="1" ht="24" customHeight="1">
      <c r="A14" s="757" t="str">
        <f>IF('1'!$A$1=1,B14,C14)</f>
        <v>Машини, устаткування, транспортні засоби та  прилади</v>
      </c>
      <c r="B14" s="52" t="s">
        <v>13</v>
      </c>
      <c r="C14" s="52" t="s">
        <v>139</v>
      </c>
      <c r="D14" s="53">
        <v>9903</v>
      </c>
      <c r="E14" s="54">
        <v>13402</v>
      </c>
      <c r="F14" s="54">
        <v>19079</v>
      </c>
      <c r="G14" s="54">
        <v>25863</v>
      </c>
      <c r="H14" s="54">
        <v>8453</v>
      </c>
      <c r="I14" s="54">
        <v>11799</v>
      </c>
      <c r="J14" s="54">
        <v>19208</v>
      </c>
      <c r="K14" s="54">
        <v>21012</v>
      </c>
      <c r="L14" s="54">
        <v>18154</v>
      </c>
      <c r="M14" s="54">
        <v>10724</v>
      </c>
      <c r="N14" s="54">
        <v>7504</v>
      </c>
      <c r="O14" s="54">
        <v>10353</v>
      </c>
      <c r="P14" s="54">
        <v>13569</v>
      </c>
      <c r="Q14" s="54">
        <v>15992</v>
      </c>
      <c r="R14" s="54">
        <v>19361</v>
      </c>
      <c r="S14" s="54">
        <v>17408</v>
      </c>
      <c r="T14" s="54">
        <v>21845</v>
      </c>
      <c r="U14" s="54">
        <v>14827</v>
      </c>
      <c r="V14" s="54">
        <v>19586</v>
      </c>
      <c r="W14" s="54">
        <v>24564</v>
      </c>
    </row>
    <row r="15" spans="1:25" s="55" customFormat="1" ht="23.4" customHeight="1">
      <c r="A15" s="757" t="str">
        <f>IF('1'!$A$1=1,B15,C15)</f>
        <v>Різне*</v>
      </c>
      <c r="B15" s="52" t="s">
        <v>14</v>
      </c>
      <c r="C15" s="52" t="s">
        <v>140</v>
      </c>
      <c r="D15" s="53">
        <f>D7-D8-D9-D10-D11-D12-D13-D14</f>
        <v>1640</v>
      </c>
      <c r="E15" s="54">
        <f t="shared" ref="E15:S15" si="0">E7-E8-E9-E10-E11-E12-E13-E14</f>
        <v>1661</v>
      </c>
      <c r="F15" s="54">
        <f t="shared" si="0"/>
        <v>2662</v>
      </c>
      <c r="G15" s="54">
        <f t="shared" si="0"/>
        <v>2899</v>
      </c>
      <c r="H15" s="54">
        <f t="shared" si="0"/>
        <v>787</v>
      </c>
      <c r="I15" s="54">
        <f t="shared" si="0"/>
        <v>1228</v>
      </c>
      <c r="J15" s="54">
        <f t="shared" si="0"/>
        <v>5273</v>
      </c>
      <c r="K15" s="54">
        <f t="shared" si="0"/>
        <v>7169</v>
      </c>
      <c r="L15" s="54">
        <f t="shared" si="0"/>
        <v>10045</v>
      </c>
      <c r="M15" s="54">
        <f t="shared" si="0"/>
        <v>8078</v>
      </c>
      <c r="N15" s="54">
        <f t="shared" si="0"/>
        <v>4652</v>
      </c>
      <c r="O15" s="54">
        <f t="shared" si="0"/>
        <v>4732</v>
      </c>
      <c r="P15" s="54">
        <f t="shared" si="0"/>
        <v>3827</v>
      </c>
      <c r="Q15" s="54">
        <f t="shared" si="0"/>
        <v>3690</v>
      </c>
      <c r="R15" s="54">
        <f t="shared" si="0"/>
        <v>3908</v>
      </c>
      <c r="S15" s="54">
        <f t="shared" si="0"/>
        <v>3578</v>
      </c>
      <c r="T15" s="54">
        <f t="shared" ref="T15:W15" si="1">T7-T8-T9-T10-T11-T12-T13-T14</f>
        <v>4560</v>
      </c>
      <c r="U15" s="54">
        <f t="shared" si="1"/>
        <v>6869</v>
      </c>
      <c r="V15" s="54">
        <f t="shared" si="1"/>
        <v>9929</v>
      </c>
      <c r="W15" s="54">
        <f t="shared" si="1"/>
        <v>11150</v>
      </c>
    </row>
    <row r="16" spans="1:25" s="64" customFormat="1" ht="15.65" customHeight="1">
      <c r="A16" s="1197" t="str">
        <f>IF('1'!$A$1=1,B16,C16)</f>
        <v>Структура, %</v>
      </c>
      <c r="B16" s="60" t="s">
        <v>15</v>
      </c>
      <c r="C16" s="61" t="s">
        <v>141</v>
      </c>
      <c r="D16" s="62"/>
      <c r="E16" s="63"/>
      <c r="F16" s="63"/>
      <c r="G16" s="63"/>
      <c r="H16" s="63"/>
      <c r="I16" s="63"/>
      <c r="J16" s="63"/>
      <c r="K16" s="63"/>
      <c r="L16" s="63"/>
      <c r="M16" s="63"/>
      <c r="N16" s="63"/>
      <c r="O16" s="63"/>
      <c r="P16" s="63"/>
      <c r="Q16" s="63"/>
      <c r="R16" s="63"/>
      <c r="S16" s="63"/>
      <c r="T16" s="63"/>
      <c r="U16" s="63"/>
      <c r="V16" s="63"/>
      <c r="W16" s="63"/>
    </row>
    <row r="17" spans="1:23" s="64" customFormat="1" ht="14" customHeight="1">
      <c r="A17" s="1198" t="str">
        <f>IF('1'!$A$1=1,B17,C17)</f>
        <v>УСЬОГО</v>
      </c>
      <c r="B17" s="67" t="s">
        <v>16</v>
      </c>
      <c r="C17" s="67" t="s">
        <v>142</v>
      </c>
      <c r="D17" s="68">
        <v>100</v>
      </c>
      <c r="E17" s="69">
        <v>100</v>
      </c>
      <c r="F17" s="69">
        <v>100</v>
      </c>
      <c r="G17" s="69">
        <v>100</v>
      </c>
      <c r="H17" s="69">
        <v>100</v>
      </c>
      <c r="I17" s="69">
        <v>100</v>
      </c>
      <c r="J17" s="69">
        <v>100</v>
      </c>
      <c r="K17" s="69">
        <v>100</v>
      </c>
      <c r="L17" s="69">
        <v>100</v>
      </c>
      <c r="M17" s="69">
        <v>100</v>
      </c>
      <c r="N17" s="69">
        <v>100</v>
      </c>
      <c r="O17" s="69">
        <f>SUM(O18:O25)</f>
        <v>100</v>
      </c>
      <c r="P17" s="69">
        <f t="shared" ref="P17:V17" si="2">SUM(P18:P25)</f>
        <v>100</v>
      </c>
      <c r="Q17" s="69">
        <f t="shared" si="2"/>
        <v>100</v>
      </c>
      <c r="R17" s="69">
        <f t="shared" si="2"/>
        <v>99.999999999999986</v>
      </c>
      <c r="S17" s="69">
        <f t="shared" si="2"/>
        <v>99.999999999999986</v>
      </c>
      <c r="T17" s="69">
        <f t="shared" si="2"/>
        <v>100</v>
      </c>
      <c r="U17" s="69">
        <f t="shared" si="2"/>
        <v>100</v>
      </c>
      <c r="V17" s="69">
        <f t="shared" si="2"/>
        <v>100</v>
      </c>
      <c r="W17" s="69">
        <f t="shared" ref="W17" si="3">SUM(W18:W25)</f>
        <v>100</v>
      </c>
    </row>
    <row r="18" spans="1:23" s="64" customFormat="1" ht="27" customHeight="1">
      <c r="A18" s="1199" t="str">
        <f>IF('1'!$A$1=1,B18,C18)</f>
        <v>Продовольчі товари та сировина для їх виробництва</v>
      </c>
      <c r="B18" s="71" t="s">
        <v>7</v>
      </c>
      <c r="C18" s="71" t="s">
        <v>133</v>
      </c>
      <c r="D18" s="68">
        <f t="shared" ref="D18:N18" si="4">D8/D$7*100</f>
        <v>7.6650085813189053</v>
      </c>
      <c r="E18" s="69">
        <f t="shared" si="4"/>
        <v>7.3282804358124105</v>
      </c>
      <c r="F18" s="69">
        <f t="shared" si="4"/>
        <v>6.761553512371651</v>
      </c>
      <c r="G18" s="69">
        <f t="shared" si="4"/>
        <v>7.6922123015873023</v>
      </c>
      <c r="H18" s="69">
        <f t="shared" si="4"/>
        <v>11.620406337547379</v>
      </c>
      <c r="I18" s="69">
        <f t="shared" si="4"/>
        <v>10.125492125984252</v>
      </c>
      <c r="J18" s="69">
        <f t="shared" si="4"/>
        <v>7.8929042206580942</v>
      </c>
      <c r="K18" s="69">
        <f t="shared" si="4"/>
        <v>8.7153570642031699</v>
      </c>
      <c r="L18" s="69">
        <f t="shared" si="4"/>
        <v>10.070906270773323</v>
      </c>
      <c r="M18" s="69">
        <f t="shared" si="4"/>
        <v>10.445561719833565</v>
      </c>
      <c r="N18" s="69">
        <f t="shared" si="4"/>
        <v>8.7768488745980715</v>
      </c>
      <c r="O18" s="69">
        <f t="shared" ref="O18:P25" si="5">O8/O$7*100</f>
        <v>9.5378006024393862</v>
      </c>
      <c r="P18" s="69">
        <f t="shared" si="5"/>
        <v>8.6439510574507743</v>
      </c>
      <c r="Q18" s="69">
        <f t="shared" ref="Q18:V25" si="6">Q8/Q$7*100</f>
        <v>8.9554901436089551</v>
      </c>
      <c r="R18" s="69">
        <f t="shared" si="6"/>
        <v>9.4379639448568398</v>
      </c>
      <c r="S18" s="69">
        <f t="shared" si="6"/>
        <v>12.111277632071937</v>
      </c>
      <c r="T18" s="69">
        <f t="shared" si="6"/>
        <v>10.67123249533673</v>
      </c>
      <c r="U18" s="69">
        <f t="shared" si="6"/>
        <v>10.659206402606371</v>
      </c>
      <c r="V18" s="69">
        <f>V8/V$7*100</f>
        <v>10.596006238341335</v>
      </c>
      <c r="W18" s="69">
        <f>W8/W$7*100</f>
        <v>10.536504424778762</v>
      </c>
    </row>
    <row r="19" spans="1:23" s="64" customFormat="1" ht="17.399999999999999" customHeight="1">
      <c r="A19" s="1199" t="str">
        <f>IF('1'!$A$1=1,B19,C19)</f>
        <v>Мінеральні продукти</v>
      </c>
      <c r="B19" s="71" t="s">
        <v>8</v>
      </c>
      <c r="C19" s="71" t="s">
        <v>134</v>
      </c>
      <c r="D19" s="68">
        <f t="shared" ref="D19:N19" si="7">D9/D$7*100</f>
        <v>28.87104750269075</v>
      </c>
      <c r="E19" s="69">
        <f t="shared" si="7"/>
        <v>26.39744197063003</v>
      </c>
      <c r="F19" s="69">
        <f t="shared" si="7"/>
        <v>25.570966010423703</v>
      </c>
      <c r="G19" s="69">
        <f t="shared" si="7"/>
        <v>27.476438492063494</v>
      </c>
      <c r="H19" s="69">
        <f t="shared" si="7"/>
        <v>33.679402971019613</v>
      </c>
      <c r="I19" s="69">
        <f t="shared" si="7"/>
        <v>33.828388638920138</v>
      </c>
      <c r="J19" s="69">
        <f t="shared" si="7"/>
        <v>32.971870569801276</v>
      </c>
      <c r="K19" s="69">
        <f t="shared" si="7"/>
        <v>30.468396833308219</v>
      </c>
      <c r="L19" s="69">
        <f t="shared" si="7"/>
        <v>26.072826648940101</v>
      </c>
      <c r="M19" s="69">
        <f t="shared" si="7"/>
        <v>26.445908460471568</v>
      </c>
      <c r="N19" s="69">
        <f t="shared" si="7"/>
        <v>28.774276527331189</v>
      </c>
      <c r="O19" s="69">
        <f t="shared" si="5"/>
        <v>19.939756061429065</v>
      </c>
      <c r="P19" s="69">
        <f t="shared" si="5"/>
        <v>24.254517462118141</v>
      </c>
      <c r="Q19" s="69">
        <f t="shared" si="6"/>
        <v>24.238694139684238</v>
      </c>
      <c r="R19" s="69">
        <f t="shared" si="6"/>
        <v>20.940482502651115</v>
      </c>
      <c r="S19" s="69">
        <f t="shared" si="6"/>
        <v>14.793930310977894</v>
      </c>
      <c r="T19" s="69">
        <f t="shared" si="6"/>
        <v>19.48690108299229</v>
      </c>
      <c r="U19" s="69">
        <f t="shared" si="6"/>
        <v>22.513589602847176</v>
      </c>
      <c r="V19" s="69">
        <f t="shared" si="6"/>
        <v>15.864958258157245</v>
      </c>
      <c r="W19" s="69">
        <f t="shared" ref="W19" si="8">W9/W$7*100</f>
        <v>12.350663716814159</v>
      </c>
    </row>
    <row r="20" spans="1:23" s="64" customFormat="1" ht="30.65" customHeight="1">
      <c r="A20" s="1199" t="str">
        <f>IF('1'!$A$1=1,B20,C20)</f>
        <v>Продукція хімічної та пов'язаних з нею галузей промисловості</v>
      </c>
      <c r="B20" s="71" t="s">
        <v>9</v>
      </c>
      <c r="C20" s="71" t="s">
        <v>135</v>
      </c>
      <c r="D20" s="68">
        <f t="shared" ref="D20:N20" si="9">D10/D$7*100</f>
        <v>14.791866655030979</v>
      </c>
      <c r="E20" s="69">
        <f t="shared" si="9"/>
        <v>15.310279488394126</v>
      </c>
      <c r="F20" s="69">
        <f t="shared" si="9"/>
        <v>15.16284868318529</v>
      </c>
      <c r="G20" s="69">
        <f t="shared" si="9"/>
        <v>14.389880952380951</v>
      </c>
      <c r="H20" s="69">
        <f t="shared" si="9"/>
        <v>18.760741106951997</v>
      </c>
      <c r="I20" s="69">
        <f t="shared" si="9"/>
        <v>17.779808773903262</v>
      </c>
      <c r="J20" s="69">
        <f t="shared" si="9"/>
        <v>15.550774740716792</v>
      </c>
      <c r="K20" s="69">
        <f t="shared" si="9"/>
        <v>15.248107750976549</v>
      </c>
      <c r="L20" s="69">
        <f t="shared" si="9"/>
        <v>16.054853878917694</v>
      </c>
      <c r="M20" s="69">
        <f t="shared" si="9"/>
        <v>17.874479889042995</v>
      </c>
      <c r="N20" s="69">
        <f t="shared" si="9"/>
        <v>19.398070739549837</v>
      </c>
      <c r="O20" s="69">
        <f t="shared" si="5"/>
        <v>20.485408127993679</v>
      </c>
      <c r="P20" s="69">
        <f t="shared" si="5"/>
        <v>19.398752127056156</v>
      </c>
      <c r="Q20" s="69">
        <f t="shared" si="6"/>
        <v>18.620997234858621</v>
      </c>
      <c r="R20" s="69">
        <f t="shared" si="6"/>
        <v>18.014316012725345</v>
      </c>
      <c r="S20" s="69">
        <f t="shared" si="6"/>
        <v>19.986886474334955</v>
      </c>
      <c r="T20" s="69">
        <f t="shared" si="6"/>
        <v>20.033965310838276</v>
      </c>
      <c r="U20" s="69">
        <f>U10/U$7*100</f>
        <v>16.558953202188501</v>
      </c>
      <c r="V20" s="69">
        <f t="shared" si="6"/>
        <v>17.049937310785605</v>
      </c>
      <c r="W20" s="69">
        <f t="shared" ref="W20" si="10">W10/W$7*100</f>
        <v>16.474004424778759</v>
      </c>
    </row>
    <row r="21" spans="1:23" s="64" customFormat="1" ht="18" customHeight="1">
      <c r="A21" s="1199" t="str">
        <f>IF('1'!$A$1=1,B21,C21)</f>
        <v>Деревина та вироби з неї</v>
      </c>
      <c r="B21" s="71" t="s">
        <v>10</v>
      </c>
      <c r="C21" s="71" t="s">
        <v>136</v>
      </c>
      <c r="D21" s="68">
        <f t="shared" ref="D21:N21" si="11">D11/D$7*100</f>
        <v>3.2928993222212521</v>
      </c>
      <c r="E21" s="69">
        <f t="shared" si="11"/>
        <v>3.2117479867361438</v>
      </c>
      <c r="F21" s="69">
        <f t="shared" si="11"/>
        <v>3.1011376032413902</v>
      </c>
      <c r="G21" s="69">
        <f t="shared" si="11"/>
        <v>2.8075396825396828</v>
      </c>
      <c r="H21" s="69">
        <f t="shared" si="11"/>
        <v>3.6372625185394449</v>
      </c>
      <c r="I21" s="69">
        <f t="shared" si="11"/>
        <v>3.2990016872890888</v>
      </c>
      <c r="J21" s="69">
        <f t="shared" si="11"/>
        <v>2.6040241748949189</v>
      </c>
      <c r="K21" s="69">
        <f t="shared" si="11"/>
        <v>2.4005192818147045</v>
      </c>
      <c r="L21" s="69">
        <f t="shared" si="11"/>
        <v>2.7069946081689933</v>
      </c>
      <c r="M21" s="69">
        <f t="shared" si="11"/>
        <v>2.5416088765603329</v>
      </c>
      <c r="N21" s="69">
        <f t="shared" si="11"/>
        <v>2.4025723472668807</v>
      </c>
      <c r="O21" s="69">
        <f t="shared" si="5"/>
        <v>2.5480223198854377</v>
      </c>
      <c r="P21" s="69">
        <f t="shared" si="5"/>
        <v>2.3235556275828539</v>
      </c>
      <c r="Q21" s="69">
        <f t="shared" si="6"/>
        <v>2.3583980019623585</v>
      </c>
      <c r="R21" s="69">
        <f t="shared" si="6"/>
        <v>2.0761532343584306</v>
      </c>
      <c r="S21" s="69">
        <f t="shared" si="6"/>
        <v>2.5234170101161482</v>
      </c>
      <c r="T21" s="69">
        <f t="shared" si="6"/>
        <v>2.0657590690163983</v>
      </c>
      <c r="U21" s="69">
        <f t="shared" si="6"/>
        <v>1.6041928572693309</v>
      </c>
      <c r="V21" s="69">
        <f t="shared" si="6"/>
        <v>1.4816060670927496</v>
      </c>
      <c r="W21" s="69">
        <f t="shared" ref="W21" si="12">W11/W$7*100</f>
        <v>1.5279314159292035</v>
      </c>
    </row>
    <row r="22" spans="1:23" s="64" customFormat="1" ht="18" customHeight="1">
      <c r="A22" s="1199" t="str">
        <f>IF('1'!$A$1=1,B22,C22)</f>
        <v>Промислові вироби</v>
      </c>
      <c r="B22" s="71" t="s">
        <v>11</v>
      </c>
      <c r="C22" s="71" t="s">
        <v>137</v>
      </c>
      <c r="D22" s="68">
        <f t="shared" ref="D22:N22" si="13">D12/D$7*100</f>
        <v>4.7997207435203766</v>
      </c>
      <c r="E22" s="69">
        <f t="shared" si="13"/>
        <v>4.3533870203694933</v>
      </c>
      <c r="F22" s="69">
        <f t="shared" si="13"/>
        <v>3.6863885858743268</v>
      </c>
      <c r="G22" s="69">
        <f t="shared" si="13"/>
        <v>4.1790674603174605</v>
      </c>
      <c r="H22" s="69">
        <f t="shared" si="13"/>
        <v>4.4588836311415587</v>
      </c>
      <c r="I22" s="69">
        <f t="shared" si="13"/>
        <v>5.0618672665916762</v>
      </c>
      <c r="J22" s="69">
        <f t="shared" si="13"/>
        <v>3.6697589971895441</v>
      </c>
      <c r="K22" s="69">
        <f t="shared" si="13"/>
        <v>4.6155807726635221</v>
      </c>
      <c r="L22" s="69">
        <f t="shared" si="13"/>
        <v>4.7775561956816111</v>
      </c>
      <c r="M22" s="69">
        <f t="shared" si="13"/>
        <v>4.5336338418862692</v>
      </c>
      <c r="N22" s="69">
        <f t="shared" si="13"/>
        <v>4.4990353697749192</v>
      </c>
      <c r="O22" s="69">
        <f t="shared" si="5"/>
        <v>4.8318601550540716</v>
      </c>
      <c r="P22" s="69">
        <f t="shared" si="5"/>
        <v>4.3088080382464957</v>
      </c>
      <c r="Q22" s="69">
        <f t="shared" si="6"/>
        <v>4.5937026135045942</v>
      </c>
      <c r="R22" s="69">
        <f t="shared" si="6"/>
        <v>5.149787910922587</v>
      </c>
      <c r="S22" s="69">
        <f t="shared" si="6"/>
        <v>5.6350693143499431</v>
      </c>
      <c r="T22" s="69">
        <f t="shared" si="6"/>
        <v>5.1101088560371943</v>
      </c>
      <c r="U22" s="69">
        <f t="shared" si="6"/>
        <v>5.8448571985055864</v>
      </c>
      <c r="V22" s="69">
        <f t="shared" si="6"/>
        <v>4.8744686706828535</v>
      </c>
      <c r="W22" s="69">
        <f t="shared" ref="W22" si="14">W12/W$7*100</f>
        <v>4.4759402654867255</v>
      </c>
    </row>
    <row r="23" spans="1:23" s="64" customFormat="1" ht="29" customHeight="1">
      <c r="A23" s="1199" t="str">
        <f>IF('1'!$A$1=1,B23,C23)</f>
        <v>Чорні й кольорові метали та вироби з них</v>
      </c>
      <c r="B23" s="71" t="s">
        <v>12</v>
      </c>
      <c r="C23" s="71" t="s">
        <v>138</v>
      </c>
      <c r="D23" s="68">
        <f t="shared" ref="D23:N23" si="15">D13/D$7*100</f>
        <v>7.0017744422142716</v>
      </c>
      <c r="E23" s="69">
        <f t="shared" si="15"/>
        <v>7.7214590241591665</v>
      </c>
      <c r="F23" s="69">
        <f t="shared" si="15"/>
        <v>8.0723079320554785</v>
      </c>
      <c r="G23" s="69">
        <f t="shared" si="15"/>
        <v>7.787698412698413</v>
      </c>
      <c r="H23" s="69">
        <f t="shared" si="15"/>
        <v>6.0903547802340094</v>
      </c>
      <c r="I23" s="69">
        <f t="shared" si="15"/>
        <v>7.0092800899887511</v>
      </c>
      <c r="J23" s="69">
        <f t="shared" si="15"/>
        <v>6.8669634640734198</v>
      </c>
      <c r="K23" s="69">
        <f t="shared" si="15"/>
        <v>5.8871257519733868</v>
      </c>
      <c r="L23" s="69">
        <f t="shared" si="15"/>
        <v>5.6035650097249921</v>
      </c>
      <c r="M23" s="69">
        <f t="shared" si="15"/>
        <v>5.561719833564494</v>
      </c>
      <c r="N23" s="69">
        <f t="shared" si="15"/>
        <v>4.8797427652733125</v>
      </c>
      <c r="O23" s="69">
        <f t="shared" si="5"/>
        <v>5.4120784158806972</v>
      </c>
      <c r="P23" s="69">
        <f t="shared" si="5"/>
        <v>5.830159630499959</v>
      </c>
      <c r="Q23" s="69">
        <f t="shared" si="6"/>
        <v>6.1207742395861207</v>
      </c>
      <c r="R23" s="69">
        <f t="shared" si="6"/>
        <v>5.8258218451749739</v>
      </c>
      <c r="S23" s="69">
        <f t="shared" si="6"/>
        <v>5.6350693143499431</v>
      </c>
      <c r="T23" s="69">
        <f t="shared" si="6"/>
        <v>5.8757203708343777</v>
      </c>
      <c r="U23" s="69">
        <f t="shared" si="6"/>
        <v>4.4035625121730968</v>
      </c>
      <c r="V23" s="69">
        <f t="shared" si="6"/>
        <v>5.0044341151646732</v>
      </c>
      <c r="W23" s="69">
        <f t="shared" ref="W23" si="16">W13/W$7*100</f>
        <v>5.2516592920353977</v>
      </c>
    </row>
    <row r="24" spans="1:23" s="64" customFormat="1" ht="26.4" customHeight="1">
      <c r="A24" s="1199" t="str">
        <f>IF('1'!$A$1=1,B24,C24)</f>
        <v>Машини, устаткування, транспортні засоби та прилади</v>
      </c>
      <c r="B24" s="71" t="s">
        <v>17</v>
      </c>
      <c r="C24" s="71" t="s">
        <v>139</v>
      </c>
      <c r="D24" s="68">
        <f t="shared" ref="D24:N24" si="17">D14/D$7*100</f>
        <v>28.807051226110481</v>
      </c>
      <c r="E24" s="69">
        <f t="shared" si="17"/>
        <v>31.743249644718141</v>
      </c>
      <c r="F24" s="69">
        <f t="shared" si="17"/>
        <v>33.035513306668051</v>
      </c>
      <c r="G24" s="69">
        <f t="shared" si="17"/>
        <v>32.07217261904762</v>
      </c>
      <c r="H24" s="69">
        <f t="shared" si="17"/>
        <v>19.90018127457212</v>
      </c>
      <c r="I24" s="69">
        <f t="shared" si="17"/>
        <v>20.737837457817772</v>
      </c>
      <c r="J24" s="69">
        <f t="shared" si="17"/>
        <v>23.886387942398091</v>
      </c>
      <c r="K24" s="69">
        <f t="shared" si="17"/>
        <v>24.355244398595158</v>
      </c>
      <c r="L24" s="69">
        <f t="shared" si="17"/>
        <v>22.347785410049976</v>
      </c>
      <c r="M24" s="69">
        <f t="shared" si="17"/>
        <v>18.592233009708739</v>
      </c>
      <c r="N24" s="69">
        <f t="shared" si="17"/>
        <v>19.302893890675239</v>
      </c>
      <c r="O24" s="69">
        <f t="shared" si="5"/>
        <v>25.56170065675769</v>
      </c>
      <c r="P24" s="69">
        <f t="shared" si="5"/>
        <v>27.487642816627499</v>
      </c>
      <c r="Q24" s="69">
        <f t="shared" si="6"/>
        <v>28.529123182588528</v>
      </c>
      <c r="R24" s="69">
        <f t="shared" si="6"/>
        <v>32.080129904559918</v>
      </c>
      <c r="S24" s="69">
        <f t="shared" si="6"/>
        <v>32.611464968152866</v>
      </c>
      <c r="T24" s="69">
        <f t="shared" si="6"/>
        <v>30.408697346808093</v>
      </c>
      <c r="U24" s="69">
        <f t="shared" si="6"/>
        <v>26.253165005223366</v>
      </c>
      <c r="V24" s="69">
        <f t="shared" si="6"/>
        <v>29.947096419069752</v>
      </c>
      <c r="W24" s="69">
        <f t="shared" ref="W24" si="18">W14/W$7*100</f>
        <v>33.965707964601769</v>
      </c>
    </row>
    <row r="25" spans="1:23" s="64" customFormat="1" ht="18" customHeight="1">
      <c r="A25" s="1199" t="str">
        <f>IF('1'!$A$1=1,B25,C25)</f>
        <v>Різне*</v>
      </c>
      <c r="B25" s="71" t="s">
        <v>14</v>
      </c>
      <c r="C25" s="111" t="s">
        <v>140</v>
      </c>
      <c r="D25" s="68">
        <f t="shared" ref="D25:N25" si="19">D15/D$7*100</f>
        <v>4.7706315268929806</v>
      </c>
      <c r="E25" s="69">
        <f t="shared" si="19"/>
        <v>3.9341544291804831</v>
      </c>
      <c r="F25" s="69">
        <f t="shared" si="19"/>
        <v>4.6092843661801117</v>
      </c>
      <c r="G25" s="69">
        <f t="shared" si="19"/>
        <v>3.5949900793650791</v>
      </c>
      <c r="H25" s="69">
        <f t="shared" si="19"/>
        <v>1.8527673799938791</v>
      </c>
      <c r="I25" s="69">
        <f t="shared" si="19"/>
        <v>2.1583239595050618</v>
      </c>
      <c r="J25" s="69">
        <f t="shared" si="19"/>
        <v>6.557315890267863</v>
      </c>
      <c r="K25" s="69">
        <f t="shared" si="19"/>
        <v>8.30966814646529</v>
      </c>
      <c r="L25" s="69">
        <f t="shared" si="19"/>
        <v>12.36551197774331</v>
      </c>
      <c r="M25" s="69">
        <f t="shared" si="19"/>
        <v>14.004854368932037</v>
      </c>
      <c r="N25" s="69">
        <f t="shared" si="19"/>
        <v>11.966559485530546</v>
      </c>
      <c r="O25" s="69">
        <f t="shared" si="5"/>
        <v>11.683373660559973</v>
      </c>
      <c r="P25" s="69">
        <f t="shared" si="5"/>
        <v>7.7526132404181185</v>
      </c>
      <c r="Q25" s="69">
        <f t="shared" si="6"/>
        <v>6.5828204442065825</v>
      </c>
      <c r="R25" s="69">
        <f t="shared" si="6"/>
        <v>6.4753446447507956</v>
      </c>
      <c r="S25" s="69">
        <f t="shared" si="6"/>
        <v>6.7028849756463087</v>
      </c>
      <c r="T25" s="69">
        <f t="shared" si="6"/>
        <v>6.3476154681366417</v>
      </c>
      <c r="U25" s="69">
        <f t="shared" si="6"/>
        <v>12.162473219186571</v>
      </c>
      <c r="V25" s="69">
        <f t="shared" si="6"/>
        <v>15.181492920705789</v>
      </c>
      <c r="W25" s="69">
        <f t="shared" ref="W25" si="20">W15/W$7*100</f>
        <v>15.417588495575222</v>
      </c>
    </row>
    <row r="26" spans="1:23" s="64" customFormat="1" ht="23.4" customHeight="1">
      <c r="A26" s="1197" t="str">
        <f>IF('1'!$A$1=1,B26,C26)</f>
        <v>Темпи зростання до попереднього року,%</v>
      </c>
      <c r="B26" s="60" t="s">
        <v>97</v>
      </c>
      <c r="C26" s="77" t="s">
        <v>143</v>
      </c>
      <c r="D26" s="74"/>
      <c r="E26" s="75"/>
      <c r="F26" s="75"/>
      <c r="G26" s="75"/>
      <c r="H26" s="75"/>
      <c r="I26" s="75"/>
      <c r="J26" s="75"/>
      <c r="K26" s="75"/>
      <c r="L26" s="75"/>
      <c r="M26" s="75"/>
      <c r="N26" s="75"/>
      <c r="O26" s="75"/>
      <c r="P26" s="75"/>
      <c r="Q26" s="75"/>
      <c r="R26" s="75"/>
      <c r="S26" s="75"/>
      <c r="T26" s="75"/>
      <c r="U26" s="75"/>
      <c r="V26" s="75"/>
      <c r="W26" s="75"/>
    </row>
    <row r="27" spans="1:23" s="112" customFormat="1" ht="21" customHeight="1">
      <c r="A27" s="1200" t="str">
        <f>IF('1'!$A$1=1,B27,C27)</f>
        <v>УСЬОГО</v>
      </c>
      <c r="B27" s="77" t="s">
        <v>16</v>
      </c>
      <c r="C27" s="67" t="s">
        <v>142</v>
      </c>
      <c r="D27" s="78"/>
      <c r="E27" s="79">
        <f t="shared" ref="E27:M27" si="21">E7/D7*100</f>
        <v>122.81467260086684</v>
      </c>
      <c r="F27" s="79">
        <f t="shared" si="21"/>
        <v>136.7906205589768</v>
      </c>
      <c r="G27" s="79">
        <f t="shared" si="21"/>
        <v>139.62911017609474</v>
      </c>
      <c r="H27" s="79">
        <f t="shared" si="21"/>
        <v>52.67485119047619</v>
      </c>
      <c r="I27" s="79">
        <f t="shared" si="21"/>
        <v>133.94542929114579</v>
      </c>
      <c r="J27" s="79">
        <f t="shared" si="21"/>
        <v>141.33506749156354</v>
      </c>
      <c r="K27" s="79">
        <f t="shared" si="21"/>
        <v>107.28604471858134</v>
      </c>
      <c r="L27" s="79">
        <f t="shared" si="21"/>
        <v>94.159238695768082</v>
      </c>
      <c r="M27" s="79">
        <f t="shared" si="21"/>
        <v>71.004751704951133</v>
      </c>
      <c r="N27" s="79">
        <f t="shared" ref="N27:W29" si="22">N7/M7*100</f>
        <v>67.397711511789183</v>
      </c>
      <c r="O27" s="79">
        <f t="shared" si="22"/>
        <v>104.18520900321543</v>
      </c>
      <c r="P27" s="79">
        <f t="shared" si="22"/>
        <v>121.88040096785345</v>
      </c>
      <c r="Q27" s="79">
        <f t="shared" si="22"/>
        <v>113.55441212219431</v>
      </c>
      <c r="R27" s="79">
        <f t="shared" si="22"/>
        <v>107.66568548746767</v>
      </c>
      <c r="S27" s="79">
        <f t="shared" si="22"/>
        <v>88.447773064687169</v>
      </c>
      <c r="T27" s="79">
        <f t="shared" si="22"/>
        <v>134.57849381790933</v>
      </c>
      <c r="U27" s="79">
        <f t="shared" si="22"/>
        <v>78.61716640218269</v>
      </c>
      <c r="V27" s="79">
        <f t="shared" si="22"/>
        <v>115.80289321316641</v>
      </c>
      <c r="W27" s="79">
        <f t="shared" si="22"/>
        <v>110.57765817559095</v>
      </c>
    </row>
    <row r="28" spans="1:23" s="64" customFormat="1" ht="27" customHeight="1">
      <c r="A28" s="1199" t="str">
        <f>IF('1'!$A$1=1,B28,C28)</f>
        <v>Продовольчі товари та сировина для їх виробництва</v>
      </c>
      <c r="B28" s="71" t="s">
        <v>7</v>
      </c>
      <c r="C28" s="71" t="s">
        <v>133</v>
      </c>
      <c r="D28" s="68"/>
      <c r="E28" s="69">
        <f t="shared" ref="E28:M28" si="23">E8/D8*100</f>
        <v>117.41935483870967</v>
      </c>
      <c r="F28" s="69">
        <f t="shared" si="23"/>
        <v>126.2120232708468</v>
      </c>
      <c r="G28" s="69">
        <f t="shared" si="23"/>
        <v>158.84763124199742</v>
      </c>
      <c r="H28" s="69">
        <f t="shared" si="23"/>
        <v>79.57439948412059</v>
      </c>
      <c r="I28" s="69">
        <f t="shared" si="23"/>
        <v>116.71393841166937</v>
      </c>
      <c r="J28" s="69">
        <f t="shared" si="23"/>
        <v>110.17184516576984</v>
      </c>
      <c r="K28" s="69">
        <f t="shared" si="23"/>
        <v>118.46541673231448</v>
      </c>
      <c r="L28" s="69">
        <f t="shared" si="23"/>
        <v>108.80436228221836</v>
      </c>
      <c r="M28" s="69">
        <f t="shared" si="23"/>
        <v>73.646253514240314</v>
      </c>
      <c r="N28" s="69">
        <f t="shared" si="22"/>
        <v>56.630705394190869</v>
      </c>
      <c r="O28" s="69">
        <f t="shared" si="22"/>
        <v>113.21805392731537</v>
      </c>
      <c r="P28" s="69">
        <f t="shared" si="22"/>
        <v>110.45819311415998</v>
      </c>
      <c r="Q28" s="69">
        <f t="shared" si="22"/>
        <v>117.64705882352942</v>
      </c>
      <c r="R28" s="69">
        <f t="shared" si="22"/>
        <v>113.46613545816733</v>
      </c>
      <c r="S28" s="69">
        <f t="shared" si="22"/>
        <v>113.50070224719101</v>
      </c>
      <c r="T28" s="69">
        <f t="shared" ref="T28:T35" si="24">T8/S8*100</f>
        <v>118.57695282289249</v>
      </c>
      <c r="U28" s="69">
        <f t="shared" ref="U28:W35" si="25">U8/T8*100</f>
        <v>78.528567701539259</v>
      </c>
      <c r="V28" s="69">
        <f t="shared" si="25"/>
        <v>115.11627906976744</v>
      </c>
      <c r="W28" s="69">
        <f t="shared" si="25"/>
        <v>109.95670995670996</v>
      </c>
    </row>
    <row r="29" spans="1:23" s="64" customFormat="1" ht="21" customHeight="1">
      <c r="A29" s="1199" t="str">
        <f>IF('1'!$A$1=1,B29,C29)</f>
        <v>Мінеральні продукти</v>
      </c>
      <c r="B29" s="71" t="s">
        <v>8</v>
      </c>
      <c r="C29" s="71" t="s">
        <v>134</v>
      </c>
      <c r="D29" s="68"/>
      <c r="E29" s="69">
        <f t="shared" ref="E29:M29" si="26">E9/D9*100</f>
        <v>112.29219143576825</v>
      </c>
      <c r="F29" s="69">
        <f t="shared" si="26"/>
        <v>132.50785105428443</v>
      </c>
      <c r="G29" s="69">
        <f t="shared" si="26"/>
        <v>150.03385698808233</v>
      </c>
      <c r="H29" s="69">
        <f t="shared" si="26"/>
        <v>64.566502685381593</v>
      </c>
      <c r="I29" s="69">
        <f t="shared" si="26"/>
        <v>134.53795610233468</v>
      </c>
      <c r="J29" s="69">
        <f t="shared" si="26"/>
        <v>137.75653348573803</v>
      </c>
      <c r="K29" s="69">
        <f t="shared" si="26"/>
        <v>99.140076940484263</v>
      </c>
      <c r="L29" s="69">
        <f t="shared" si="26"/>
        <v>80.575211139009355</v>
      </c>
      <c r="M29" s="69">
        <f t="shared" si="26"/>
        <v>72.020774315391876</v>
      </c>
      <c r="N29" s="69">
        <f t="shared" si="22"/>
        <v>73.331585157991341</v>
      </c>
      <c r="O29" s="69">
        <f t="shared" si="22"/>
        <v>72.197389594135529</v>
      </c>
      <c r="P29" s="69">
        <f t="shared" si="22"/>
        <v>148.25408618127787</v>
      </c>
      <c r="Q29" s="69">
        <f t="shared" si="22"/>
        <v>113.48033074417438</v>
      </c>
      <c r="R29" s="69">
        <f t="shared" si="22"/>
        <v>93.015382350776477</v>
      </c>
      <c r="S29" s="69">
        <f t="shared" si="22"/>
        <v>62.486152872289921</v>
      </c>
      <c r="T29" s="69">
        <f t="shared" si="24"/>
        <v>177.26984930986453</v>
      </c>
      <c r="U29" s="69">
        <f t="shared" si="25"/>
        <v>90.827916279734268</v>
      </c>
      <c r="V29" s="69">
        <f t="shared" si="25"/>
        <v>81.604404246952427</v>
      </c>
      <c r="W29" s="69">
        <f t="shared" si="25"/>
        <v>86.083269082498077</v>
      </c>
    </row>
    <row r="30" spans="1:23" s="64" customFormat="1" ht="24.65" customHeight="1">
      <c r="A30" s="1199" t="str">
        <f>IF('1'!$A$1=1,B30,C30)</f>
        <v>Продукція хімічної та пов'язаних з нею галузей промисловості</v>
      </c>
      <c r="B30" s="71" t="s">
        <v>9</v>
      </c>
      <c r="C30" s="71" t="s">
        <v>135</v>
      </c>
      <c r="D30" s="68"/>
      <c r="E30" s="69">
        <f t="shared" ref="E30:S30" si="27">E10/D10*100</f>
        <v>127.11897738446412</v>
      </c>
      <c r="F30" s="69">
        <f t="shared" si="27"/>
        <v>135.47339108910893</v>
      </c>
      <c r="G30" s="69">
        <f t="shared" si="27"/>
        <v>132.51113394998285</v>
      </c>
      <c r="H30" s="69">
        <f t="shared" si="27"/>
        <v>68.674594967252673</v>
      </c>
      <c r="I30" s="69">
        <f t="shared" si="27"/>
        <v>126.94189986196511</v>
      </c>
      <c r="J30" s="69">
        <f t="shared" si="27"/>
        <v>123.61605377619614</v>
      </c>
      <c r="K30" s="69">
        <f t="shared" si="27"/>
        <v>105.19792083166732</v>
      </c>
      <c r="L30" s="69">
        <f t="shared" si="27"/>
        <v>99.141011022424934</v>
      </c>
      <c r="M30" s="69">
        <f t="shared" si="27"/>
        <v>79.052292593160558</v>
      </c>
      <c r="N30" s="69">
        <f t="shared" ref="N30:N35" si="28">N10/M10*100</f>
        <v>73.142580019398636</v>
      </c>
      <c r="O30" s="69">
        <f t="shared" si="27"/>
        <v>110.02519559740087</v>
      </c>
      <c r="P30" s="69">
        <f t="shared" si="27"/>
        <v>115.41521031698203</v>
      </c>
      <c r="Q30" s="69">
        <f t="shared" si="27"/>
        <v>109.0016708437761</v>
      </c>
      <c r="R30" s="69">
        <f t="shared" si="27"/>
        <v>104.15788465223224</v>
      </c>
      <c r="S30" s="69">
        <f t="shared" si="27"/>
        <v>98.132818248712283</v>
      </c>
      <c r="T30" s="69">
        <f t="shared" si="24"/>
        <v>134.89549161121005</v>
      </c>
      <c r="U30" s="69">
        <f t="shared" si="25"/>
        <v>64.980544747081709</v>
      </c>
      <c r="V30" s="69">
        <f t="shared" si="25"/>
        <v>119.23652694610777</v>
      </c>
      <c r="W30" s="69">
        <f t="shared" si="25"/>
        <v>106.84243565599499</v>
      </c>
    </row>
    <row r="31" spans="1:23" s="64" customFormat="1" ht="21" customHeight="1">
      <c r="A31" s="1199" t="str">
        <f>IF('1'!$A$1=1,B31,C31)</f>
        <v>Деревина та вироби з неї</v>
      </c>
      <c r="B31" s="71" t="s">
        <v>10</v>
      </c>
      <c r="C31" s="71" t="s">
        <v>136</v>
      </c>
      <c r="D31" s="68"/>
      <c r="E31" s="69">
        <f t="shared" ref="E31:M31" si="29">E11/D11*100</f>
        <v>119.78798586572439</v>
      </c>
      <c r="F31" s="69">
        <f t="shared" si="29"/>
        <v>132.07964601769913</v>
      </c>
      <c r="G31" s="69">
        <f t="shared" si="29"/>
        <v>126.40982691233948</v>
      </c>
      <c r="H31" s="69">
        <f t="shared" si="29"/>
        <v>68.242049469964655</v>
      </c>
      <c r="I31" s="69">
        <f t="shared" si="29"/>
        <v>121.48867313915856</v>
      </c>
      <c r="J31" s="69">
        <f t="shared" si="29"/>
        <v>111.56100159829516</v>
      </c>
      <c r="K31" s="69">
        <f t="shared" si="29"/>
        <v>98.901623686723966</v>
      </c>
      <c r="L31" s="69">
        <f t="shared" si="29"/>
        <v>106.18058908739741</v>
      </c>
      <c r="M31" s="69">
        <f t="shared" si="29"/>
        <v>66.666666666666657</v>
      </c>
      <c r="N31" s="69">
        <f t="shared" si="28"/>
        <v>63.710777626193725</v>
      </c>
      <c r="O31" s="69">
        <f t="shared" ref="O31:S35" si="30">O11/N11*100</f>
        <v>110.49250535331905</v>
      </c>
      <c r="P31" s="69">
        <f t="shared" si="30"/>
        <v>111.14341085271317</v>
      </c>
      <c r="Q31" s="69">
        <f t="shared" si="30"/>
        <v>115.25719267654753</v>
      </c>
      <c r="R31" s="69">
        <f t="shared" si="30"/>
        <v>94.780635400907727</v>
      </c>
      <c r="S31" s="69">
        <f t="shared" si="30"/>
        <v>107.50199521149241</v>
      </c>
      <c r="T31" s="69">
        <f t="shared" si="24"/>
        <v>110.17074981440238</v>
      </c>
      <c r="U31" s="69">
        <f t="shared" si="25"/>
        <v>61.051212938005392</v>
      </c>
      <c r="V31" s="69">
        <f t="shared" si="25"/>
        <v>106.95364238410596</v>
      </c>
      <c r="W31" s="69">
        <f t="shared" si="25"/>
        <v>114.03508771929825</v>
      </c>
    </row>
    <row r="32" spans="1:23" s="64" customFormat="1" ht="18" customHeight="1">
      <c r="A32" s="1199" t="str">
        <f>IF('1'!$A$1=1,B32,C32)</f>
        <v>Промислові вироби</v>
      </c>
      <c r="B32" s="71" t="s">
        <v>11</v>
      </c>
      <c r="C32" s="71" t="s">
        <v>137</v>
      </c>
      <c r="D32" s="68"/>
      <c r="E32" s="69">
        <f t="shared" ref="E32:M32" si="31">E12/D12*100</f>
        <v>111.39393939393941</v>
      </c>
      <c r="F32" s="69">
        <f t="shared" si="31"/>
        <v>115.83242655059847</v>
      </c>
      <c r="G32" s="69">
        <f t="shared" si="31"/>
        <v>158.290277125411</v>
      </c>
      <c r="H32" s="69">
        <f t="shared" si="31"/>
        <v>56.201780415430271</v>
      </c>
      <c r="I32" s="69">
        <f t="shared" si="31"/>
        <v>152.05913410770856</v>
      </c>
      <c r="J32" s="69">
        <f t="shared" si="31"/>
        <v>102.46527777777779</v>
      </c>
      <c r="K32" s="69">
        <f t="shared" si="31"/>
        <v>134.93730938664859</v>
      </c>
      <c r="L32" s="69">
        <f t="shared" si="31"/>
        <v>97.463586137619288</v>
      </c>
      <c r="M32" s="69">
        <f t="shared" si="31"/>
        <v>67.379541355320796</v>
      </c>
      <c r="N32" s="69">
        <f t="shared" si="28"/>
        <v>66.883365200764828</v>
      </c>
      <c r="O32" s="69">
        <f t="shared" si="30"/>
        <v>111.89251000571755</v>
      </c>
      <c r="P32" s="69">
        <f t="shared" si="30"/>
        <v>108.68676545733264</v>
      </c>
      <c r="Q32" s="69">
        <f t="shared" si="30"/>
        <v>121.06252938410907</v>
      </c>
      <c r="R32" s="69">
        <f t="shared" si="30"/>
        <v>120.6990291262136</v>
      </c>
      <c r="S32" s="69">
        <f t="shared" si="30"/>
        <v>96.782496782496779</v>
      </c>
      <c r="T32" s="69">
        <f t="shared" si="24"/>
        <v>122.04122340425532</v>
      </c>
      <c r="U32" s="69">
        <f t="shared" si="25"/>
        <v>89.921002451648064</v>
      </c>
      <c r="V32" s="69">
        <f t="shared" si="25"/>
        <v>96.57679491063314</v>
      </c>
      <c r="W32" s="69">
        <f t="shared" si="25"/>
        <v>101.53701380175659</v>
      </c>
    </row>
    <row r="33" spans="1:23" s="64" customFormat="1" ht="22.75" customHeight="1">
      <c r="A33" s="1199" t="str">
        <f>IF('1'!$A$1=1,B33,C33)</f>
        <v>Чорні й кольорові метали та вироби з них</v>
      </c>
      <c r="B33" s="71" t="s">
        <v>12</v>
      </c>
      <c r="C33" s="71" t="s">
        <v>138</v>
      </c>
      <c r="D33" s="68"/>
      <c r="E33" s="69">
        <f t="shared" ref="E33:M33" si="32">E13/D13*100</f>
        <v>135.43830494391358</v>
      </c>
      <c r="F33" s="69">
        <f t="shared" si="32"/>
        <v>143.00613496932516</v>
      </c>
      <c r="G33" s="69">
        <f t="shared" si="32"/>
        <v>134.70613470613472</v>
      </c>
      <c r="H33" s="69">
        <f t="shared" si="32"/>
        <v>41.194267515923563</v>
      </c>
      <c r="I33" s="69">
        <f t="shared" si="32"/>
        <v>154.15539234634713</v>
      </c>
      <c r="J33" s="69">
        <f t="shared" si="32"/>
        <v>138.46539618856571</v>
      </c>
      <c r="K33" s="69">
        <f t="shared" si="32"/>
        <v>91.977544367982617</v>
      </c>
      <c r="L33" s="69">
        <f t="shared" si="32"/>
        <v>89.623941720811189</v>
      </c>
      <c r="M33" s="69">
        <f t="shared" si="32"/>
        <v>70.474516695957817</v>
      </c>
      <c r="N33" s="69">
        <f t="shared" si="28"/>
        <v>59.133416458852871</v>
      </c>
      <c r="O33" s="69">
        <f t="shared" si="30"/>
        <v>115.55086979441222</v>
      </c>
      <c r="P33" s="69">
        <f t="shared" si="30"/>
        <v>131.29562043795619</v>
      </c>
      <c r="Q33" s="69">
        <f t="shared" si="30"/>
        <v>119.21473245309242</v>
      </c>
      <c r="R33" s="69">
        <f t="shared" si="30"/>
        <v>102.47741183328476</v>
      </c>
      <c r="S33" s="69">
        <f t="shared" si="30"/>
        <v>85.551763367463025</v>
      </c>
      <c r="T33" s="69">
        <f t="shared" si="24"/>
        <v>140.32579787234042</v>
      </c>
      <c r="U33" s="69">
        <f t="shared" si="25"/>
        <v>58.919687277896237</v>
      </c>
      <c r="V33" s="69">
        <f t="shared" si="25"/>
        <v>131.6043425814234</v>
      </c>
      <c r="W33" s="69">
        <f t="shared" si="25"/>
        <v>116.04032997250229</v>
      </c>
    </row>
    <row r="34" spans="1:23" s="64" customFormat="1" ht="22.75" customHeight="1">
      <c r="A34" s="1199" t="str">
        <f>IF('1'!$A$1=1,B34,C34)</f>
        <v>Машини, устаткування, транспортні засоби та прилади</v>
      </c>
      <c r="B34" s="71" t="s">
        <v>17</v>
      </c>
      <c r="C34" s="71" t="s">
        <v>139</v>
      </c>
      <c r="D34" s="68"/>
      <c r="E34" s="69">
        <f t="shared" ref="E34:M34" si="33">E14/D14*100</f>
        <v>135.33272745632635</v>
      </c>
      <c r="F34" s="69">
        <f t="shared" si="33"/>
        <v>142.35934935084316</v>
      </c>
      <c r="G34" s="69">
        <f t="shared" si="33"/>
        <v>135.55741915194716</v>
      </c>
      <c r="H34" s="69">
        <f t="shared" si="33"/>
        <v>32.68375671809148</v>
      </c>
      <c r="I34" s="69">
        <f t="shared" si="33"/>
        <v>139.58357979415592</v>
      </c>
      <c r="J34" s="69">
        <f t="shared" si="33"/>
        <v>162.79345707263326</v>
      </c>
      <c r="K34" s="69">
        <f t="shared" si="33"/>
        <v>109.39192003331945</v>
      </c>
      <c r="L34" s="69">
        <f t="shared" si="33"/>
        <v>86.398248619836281</v>
      </c>
      <c r="M34" s="69">
        <f t="shared" si="33"/>
        <v>59.072380742536076</v>
      </c>
      <c r="N34" s="69">
        <f t="shared" si="28"/>
        <v>69.973890339425594</v>
      </c>
      <c r="O34" s="69">
        <f t="shared" si="30"/>
        <v>137.96641791044777</v>
      </c>
      <c r="P34" s="69">
        <f t="shared" si="30"/>
        <v>131.0634598667053</v>
      </c>
      <c r="Q34" s="69">
        <f t="shared" si="30"/>
        <v>117.85687965214828</v>
      </c>
      <c r="R34" s="69">
        <f t="shared" si="30"/>
        <v>121.06678339169585</v>
      </c>
      <c r="S34" s="69">
        <f>S14/R14*100</f>
        <v>89.91271112029338</v>
      </c>
      <c r="T34" s="69">
        <f t="shared" si="24"/>
        <v>125.48828125</v>
      </c>
      <c r="U34" s="69">
        <f t="shared" si="25"/>
        <v>67.873655298695354</v>
      </c>
      <c r="V34" s="69">
        <f t="shared" si="25"/>
        <v>132.09685034059487</v>
      </c>
      <c r="W34" s="69">
        <f t="shared" si="25"/>
        <v>125.41611355049524</v>
      </c>
    </row>
    <row r="35" spans="1:23" s="64" customFormat="1" ht="15.65" customHeight="1">
      <c r="A35" s="1199" t="str">
        <f>IF('1'!$A$1=1,B35,C35)</f>
        <v>Різне*</v>
      </c>
      <c r="B35" s="71" t="s">
        <v>14</v>
      </c>
      <c r="C35" s="111" t="s">
        <v>140</v>
      </c>
      <c r="D35" s="68"/>
      <c r="E35" s="69">
        <f t="shared" ref="E35:M35" si="34">E15/D15*100</f>
        <v>101.28048780487804</v>
      </c>
      <c r="F35" s="69">
        <f t="shared" si="34"/>
        <v>160.26490066225165</v>
      </c>
      <c r="G35" s="69">
        <f t="shared" si="34"/>
        <v>108.9030803906837</v>
      </c>
      <c r="H35" s="69">
        <f t="shared" si="34"/>
        <v>27.147292169713694</v>
      </c>
      <c r="I35" s="69">
        <f t="shared" si="34"/>
        <v>156.03557814485387</v>
      </c>
      <c r="J35" s="69">
        <f t="shared" si="34"/>
        <v>429.3973941368078</v>
      </c>
      <c r="K35" s="69">
        <f t="shared" si="34"/>
        <v>135.95676085719703</v>
      </c>
      <c r="L35" s="69">
        <f t="shared" si="34"/>
        <v>140.11717115357791</v>
      </c>
      <c r="M35" s="69">
        <f t="shared" si="34"/>
        <v>80.41811846689896</v>
      </c>
      <c r="N35" s="69">
        <f t="shared" si="28"/>
        <v>57.588512007922752</v>
      </c>
      <c r="O35" s="69">
        <f t="shared" si="30"/>
        <v>101.71969045571798</v>
      </c>
      <c r="P35" s="69">
        <f t="shared" si="30"/>
        <v>80.874894336432803</v>
      </c>
      <c r="Q35" s="69">
        <f t="shared" si="30"/>
        <v>96.420172458845045</v>
      </c>
      <c r="R35" s="69">
        <f>R15/Q15*100</f>
        <v>105.90785907859079</v>
      </c>
      <c r="S35" s="69">
        <f>S15/R15*100</f>
        <v>91.555783009211879</v>
      </c>
      <c r="T35" s="69">
        <f t="shared" si="24"/>
        <v>127.44550027948576</v>
      </c>
      <c r="U35" s="69">
        <f t="shared" si="25"/>
        <v>150.63596491228071</v>
      </c>
      <c r="V35" s="69">
        <f t="shared" si="25"/>
        <v>144.54796913670111</v>
      </c>
      <c r="W35" s="69">
        <f t="shared" si="25"/>
        <v>112.29731090744284</v>
      </c>
    </row>
    <row r="36" spans="1:23" s="113" customFormat="1" ht="5.4" customHeight="1">
      <c r="A36" s="1201"/>
      <c r="B36" s="83"/>
      <c r="C36" s="83"/>
      <c r="D36" s="84"/>
      <c r="E36" s="85"/>
      <c r="F36" s="85"/>
      <c r="G36" s="85"/>
      <c r="H36" s="85"/>
      <c r="I36" s="85"/>
      <c r="J36" s="85"/>
      <c r="K36" s="85"/>
      <c r="L36" s="85"/>
      <c r="M36" s="85"/>
      <c r="N36" s="85"/>
      <c r="O36" s="85"/>
      <c r="P36" s="85"/>
      <c r="Q36" s="85"/>
      <c r="R36" s="85"/>
      <c r="S36" s="85"/>
      <c r="T36" s="85"/>
      <c r="U36" s="85"/>
      <c r="V36" s="85"/>
      <c r="W36" s="85"/>
    </row>
    <row r="37" spans="1:23">
      <c r="A37" s="91" t="str">
        <f>IF('1'!$A$1=1,B37,C37)</f>
        <v>*З урахуванням неформальної торгівлі.</v>
      </c>
      <c r="B37" s="92" t="s">
        <v>18</v>
      </c>
      <c r="C37" s="92" t="s">
        <v>277</v>
      </c>
    </row>
    <row r="38" spans="1:23" s="96" customFormat="1" ht="20.399999999999999" customHeight="1">
      <c r="A38" s="114" t="str">
        <f>IF('1'!$A$1=1,B38,C38)</f>
        <v>Примітки:</v>
      </c>
      <c r="B38" s="87" t="s">
        <v>311</v>
      </c>
      <c r="C38" s="88" t="s">
        <v>312</v>
      </c>
      <c r="D38" s="23"/>
    </row>
    <row r="39" spans="1:23" ht="16.25" customHeight="1">
      <c r="A39" s="93" t="str">
        <f>IF('1'!$A$1=1,B39,C39)</f>
        <v xml:space="preserve">  З 2014 року дані подаються без урахування тимчасово окупованої російською федерацією території України.</v>
      </c>
      <c r="B39" s="93" t="s">
        <v>615</v>
      </c>
      <c r="C39" s="93" t="s">
        <v>520</v>
      </c>
      <c r="D39" s="95"/>
      <c r="E39" s="96"/>
      <c r="F39" s="96"/>
      <c r="G39" s="96"/>
      <c r="H39" s="96"/>
      <c r="I39" s="96"/>
      <c r="J39" s="96"/>
      <c r="K39" s="96"/>
      <c r="L39" s="96"/>
      <c r="M39" s="96"/>
    </row>
    <row r="40" spans="1:23" ht="14" customHeight="1">
      <c r="A40" s="93" t="str">
        <f>IF('1'!$A$1=1,B40,C40)</f>
        <v xml:space="preserve">  Дані за 2024 рік було скориговано у зв'язку з уточненням звітної інформації.</v>
      </c>
      <c r="B40" s="891" t="s">
        <v>613</v>
      </c>
      <c r="C40" s="23" t="s">
        <v>614</v>
      </c>
    </row>
  </sheetData>
  <mergeCells count="3">
    <mergeCell ref="A5:A6"/>
    <mergeCell ref="B5:B6"/>
    <mergeCell ref="C5:C6"/>
  </mergeCells>
  <phoneticPr fontId="7" type="noConversion"/>
  <hyperlinks>
    <hyperlink ref="A1" location="'1'!A1" display="до змісту"/>
  </hyperlinks>
  <printOptions horizontalCentered="1" verticalCentered="1"/>
  <pageMargins left="0.15748031496062992" right="0.15748031496062992" top="0.27559055118110237" bottom="0.35433070866141736" header="0.11811023622047245" footer="0.23622047244094491"/>
  <pageSetup paperSize="9" scale="6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AV30"/>
  <sheetViews>
    <sheetView zoomScale="69" zoomScaleNormal="69" workbookViewId="0">
      <selection activeCell="Q8" sqref="Q8"/>
    </sheetView>
  </sheetViews>
  <sheetFormatPr defaultColWidth="11.453125" defaultRowHeight="12.5" outlineLevelCol="1"/>
  <cols>
    <col min="1" max="1" width="31.36328125" style="119" customWidth="1"/>
    <col min="2" max="3" width="30.453125" style="116" hidden="1" customWidth="1" outlineLevel="1"/>
    <col min="4" max="4" width="8.54296875" style="117" customWidth="1" collapsed="1"/>
    <col min="5" max="9" width="8" style="117" customWidth="1"/>
    <col min="10" max="10" width="8" style="118" customWidth="1"/>
    <col min="11" max="20" width="8" style="117" customWidth="1"/>
    <col min="21" max="21" width="8" style="119" customWidth="1"/>
    <col min="22" max="23" width="8.08984375" style="119" customWidth="1"/>
    <col min="24" max="30" width="11.453125" style="119" customWidth="1"/>
    <col min="31" max="31" width="52" style="120" customWidth="1"/>
    <col min="32" max="48" width="11.453125" style="120" customWidth="1"/>
    <col min="49" max="16384" width="11.453125" style="119"/>
  </cols>
  <sheetData>
    <row r="1" spans="1:48" ht="13">
      <c r="A1" s="104" t="str">
        <f>IF('1'!$A$1=1,"до змісту","to title")</f>
        <v>до змісту</v>
      </c>
    </row>
    <row r="2" spans="1:48" s="129" customFormat="1" ht="17.399999999999999" customHeight="1">
      <c r="A2" s="175" t="str">
        <f>IF('1'!$A$1=1,AE2,AF2)</f>
        <v>1.3.Динаміка експорту товарів за широкими економічними категоріями</v>
      </c>
      <c r="B2" s="176"/>
      <c r="C2" s="176"/>
      <c r="H2" s="117"/>
      <c r="I2" s="177"/>
      <c r="J2" s="178"/>
      <c r="K2" s="177"/>
      <c r="L2" s="177"/>
      <c r="M2" s="177"/>
      <c r="N2" s="177"/>
      <c r="O2" s="177"/>
      <c r="P2" s="177"/>
      <c r="Q2" s="177"/>
      <c r="R2" s="177"/>
      <c r="S2" s="177"/>
      <c r="T2" s="177"/>
      <c r="AE2" s="179" t="s">
        <v>90</v>
      </c>
      <c r="AF2" s="130" t="s">
        <v>148</v>
      </c>
      <c r="AG2" s="180"/>
      <c r="AH2" s="180"/>
      <c r="AI2" s="180"/>
      <c r="AJ2" s="180"/>
      <c r="AK2" s="130"/>
      <c r="AL2" s="130"/>
      <c r="AM2" s="130"/>
      <c r="AN2" s="130"/>
      <c r="AO2" s="130"/>
      <c r="AP2" s="130"/>
      <c r="AQ2" s="130"/>
      <c r="AR2" s="130"/>
      <c r="AS2" s="130"/>
      <c r="AT2" s="130"/>
      <c r="AU2" s="130"/>
      <c r="AV2" s="130"/>
    </row>
    <row r="3" spans="1:48" ht="21.65" customHeight="1">
      <c r="A3" s="181" t="str">
        <f>IF('1'!$A$1=1,AE3,AF3)</f>
        <v xml:space="preserve">(відповідно до КПБ6) </v>
      </c>
      <c r="B3" s="176"/>
      <c r="D3" s="119"/>
      <c r="E3" s="119"/>
      <c r="F3" s="119"/>
      <c r="G3" s="119"/>
      <c r="H3" s="121"/>
      <c r="I3" s="182"/>
      <c r="J3" s="182"/>
      <c r="K3" s="182"/>
      <c r="L3" s="182"/>
      <c r="M3" s="182"/>
      <c r="N3" s="182"/>
      <c r="O3" s="182"/>
      <c r="P3" s="182"/>
      <c r="Q3" s="182"/>
      <c r="R3" s="182"/>
      <c r="S3" s="182"/>
      <c r="T3" s="182"/>
      <c r="U3" s="182"/>
      <c r="V3" s="182"/>
      <c r="W3" s="182"/>
      <c r="AE3" s="183" t="s">
        <v>0</v>
      </c>
      <c r="AF3" s="122" t="s">
        <v>130</v>
      </c>
      <c r="AG3" s="123"/>
      <c r="AH3" s="123"/>
      <c r="AI3" s="123"/>
      <c r="AJ3" s="123"/>
    </row>
    <row r="4" spans="1:48" ht="20" customHeight="1">
      <c r="A4" s="1349" t="str">
        <f>IF('1'!$A$1=1,B4,C4)</f>
        <v>Категорії</v>
      </c>
      <c r="B4" s="1351" t="s">
        <v>46</v>
      </c>
      <c r="C4" s="1351" t="s">
        <v>149</v>
      </c>
      <c r="D4" s="1353">
        <v>2005</v>
      </c>
      <c r="E4" s="1355">
        <v>2006</v>
      </c>
      <c r="F4" s="1357">
        <v>2007</v>
      </c>
      <c r="G4" s="1355">
        <v>2008</v>
      </c>
      <c r="H4" s="1353">
        <v>2009</v>
      </c>
      <c r="I4" s="1355">
        <v>2010</v>
      </c>
      <c r="J4" s="1353">
        <v>2011</v>
      </c>
      <c r="K4" s="1355">
        <v>2012</v>
      </c>
      <c r="L4" s="1355">
        <v>2013</v>
      </c>
      <c r="M4" s="1357">
        <v>2014</v>
      </c>
      <c r="N4" s="1357">
        <v>2015</v>
      </c>
      <c r="O4" s="1357">
        <v>2016</v>
      </c>
      <c r="P4" s="1357">
        <v>2017</v>
      </c>
      <c r="Q4" s="1357">
        <v>2018</v>
      </c>
      <c r="R4" s="1357">
        <v>2019</v>
      </c>
      <c r="S4" s="1357">
        <v>2020</v>
      </c>
      <c r="T4" s="1357">
        <v>2021</v>
      </c>
      <c r="U4" s="1347">
        <v>2022</v>
      </c>
      <c r="V4" s="1347">
        <v>2023</v>
      </c>
      <c r="W4" s="1347">
        <v>2024</v>
      </c>
    </row>
    <row r="5" spans="1:48" ht="18" customHeight="1">
      <c r="A5" s="1350"/>
      <c r="B5" s="1352"/>
      <c r="C5" s="1352"/>
      <c r="D5" s="1354"/>
      <c r="E5" s="1356"/>
      <c r="F5" s="1358"/>
      <c r="G5" s="1356"/>
      <c r="H5" s="1354"/>
      <c r="I5" s="1360"/>
      <c r="J5" s="1354"/>
      <c r="K5" s="1360"/>
      <c r="L5" s="1360"/>
      <c r="M5" s="1359"/>
      <c r="N5" s="1359"/>
      <c r="O5" s="1359"/>
      <c r="P5" s="1359"/>
      <c r="Q5" s="1359"/>
      <c r="R5" s="1359"/>
      <c r="S5" s="1359"/>
      <c r="T5" s="1359"/>
      <c r="U5" s="1348"/>
      <c r="V5" s="1348"/>
      <c r="W5" s="1348"/>
    </row>
    <row r="6" spans="1:48" s="129" customFormat="1" ht="21.65" customHeight="1">
      <c r="A6" s="124" t="str">
        <f>IF('1'!$A$1=1,B6,C6)</f>
        <v>УСЬОГО, млн дол. США*</v>
      </c>
      <c r="B6" s="125" t="s">
        <v>272</v>
      </c>
      <c r="C6" s="126" t="s">
        <v>150</v>
      </c>
      <c r="D6" s="127">
        <v>31721</v>
      </c>
      <c r="E6" s="128">
        <v>35871</v>
      </c>
      <c r="F6" s="128">
        <v>45951</v>
      </c>
      <c r="G6" s="128">
        <v>62851</v>
      </c>
      <c r="H6" s="128">
        <v>36867</v>
      </c>
      <c r="I6" s="128">
        <v>47513</v>
      </c>
      <c r="J6" s="128">
        <v>61974</v>
      </c>
      <c r="K6" s="128">
        <v>63630</v>
      </c>
      <c r="L6" s="128">
        <v>58131</v>
      </c>
      <c r="M6" s="128">
        <v>49542</v>
      </c>
      <c r="N6" s="128">
        <v>34665</v>
      </c>
      <c r="O6" s="128">
        <v>32859</v>
      </c>
      <c r="P6" s="128">
        <v>38928</v>
      </c>
      <c r="Q6" s="128">
        <v>42599</v>
      </c>
      <c r="R6" s="128">
        <v>45415</v>
      </c>
      <c r="S6" s="128">
        <v>44885</v>
      </c>
      <c r="T6" s="128">
        <v>62853</v>
      </c>
      <c r="U6" s="128">
        <v>40749</v>
      </c>
      <c r="V6" s="128">
        <v>34678</v>
      </c>
      <c r="W6" s="128">
        <v>38888</v>
      </c>
      <c r="X6" s="4"/>
      <c r="AE6" s="130"/>
      <c r="AF6" s="130"/>
      <c r="AG6" s="130"/>
      <c r="AH6" s="130"/>
      <c r="AI6" s="130"/>
      <c r="AJ6" s="130"/>
      <c r="AK6" s="130"/>
      <c r="AL6" s="130"/>
      <c r="AM6" s="130"/>
      <c r="AN6" s="130"/>
      <c r="AO6" s="130"/>
      <c r="AP6" s="130"/>
      <c r="AQ6" s="130"/>
      <c r="AR6" s="130"/>
      <c r="AS6" s="130"/>
      <c r="AT6" s="130"/>
      <c r="AU6" s="130"/>
      <c r="AV6" s="130"/>
    </row>
    <row r="7" spans="1:48" s="129" customFormat="1" ht="17" customHeight="1">
      <c r="A7" s="131" t="str">
        <f>IF('1'!$A$1=1,B7,C7)</f>
        <v xml:space="preserve"> Засоби виробництва </v>
      </c>
      <c r="B7" s="132" t="s">
        <v>47</v>
      </c>
      <c r="C7" s="133" t="s">
        <v>151</v>
      </c>
      <c r="D7" s="134">
        <v>2360</v>
      </c>
      <c r="E7" s="135">
        <v>2750</v>
      </c>
      <c r="F7" s="135">
        <v>4415</v>
      </c>
      <c r="G7" s="135">
        <v>5844</v>
      </c>
      <c r="H7" s="135">
        <v>3249</v>
      </c>
      <c r="I7" s="135">
        <v>4687</v>
      </c>
      <c r="J7" s="135">
        <v>6438</v>
      </c>
      <c r="K7" s="135">
        <v>7013</v>
      </c>
      <c r="L7" s="135">
        <v>4680</v>
      </c>
      <c r="M7" s="135">
        <v>2495</v>
      </c>
      <c r="N7" s="135">
        <v>1429</v>
      </c>
      <c r="O7" s="135">
        <v>1214</v>
      </c>
      <c r="P7" s="135">
        <v>1152</v>
      </c>
      <c r="Q7" s="135">
        <v>1245</v>
      </c>
      <c r="R7" s="135">
        <v>1325</v>
      </c>
      <c r="S7" s="135">
        <v>1298</v>
      </c>
      <c r="T7" s="135">
        <v>1442</v>
      </c>
      <c r="U7" s="135">
        <v>911</v>
      </c>
      <c r="V7" s="135">
        <v>735</v>
      </c>
      <c r="W7" s="135">
        <v>745</v>
      </c>
      <c r="X7" s="4"/>
      <c r="AE7" s="130"/>
      <c r="AF7" s="130"/>
      <c r="AG7" s="130"/>
      <c r="AH7" s="130"/>
      <c r="AI7" s="130"/>
      <c r="AJ7" s="130"/>
      <c r="AK7" s="130"/>
      <c r="AL7" s="130"/>
      <c r="AM7" s="130"/>
      <c r="AN7" s="130"/>
      <c r="AO7" s="130"/>
      <c r="AP7" s="130"/>
      <c r="AQ7" s="130"/>
      <c r="AR7" s="130"/>
      <c r="AS7" s="130"/>
      <c r="AT7" s="130"/>
      <c r="AU7" s="130"/>
      <c r="AV7" s="130"/>
    </row>
    <row r="8" spans="1:48" s="129" customFormat="1" ht="16.25" customHeight="1">
      <c r="A8" s="136" t="str">
        <f>IF('1'!$A$1=1,B8,C8)</f>
        <v xml:space="preserve"> Товари проміжного споживання</v>
      </c>
      <c r="B8" s="137" t="s">
        <v>48</v>
      </c>
      <c r="C8" s="133" t="s">
        <v>152</v>
      </c>
      <c r="D8" s="138">
        <v>26132</v>
      </c>
      <c r="E8" s="139">
        <v>29164</v>
      </c>
      <c r="F8" s="139">
        <v>36067</v>
      </c>
      <c r="G8" s="139">
        <v>51608</v>
      </c>
      <c r="H8" s="139">
        <v>29351</v>
      </c>
      <c r="I8" s="139">
        <v>37286</v>
      </c>
      <c r="J8" s="139">
        <v>49198</v>
      </c>
      <c r="K8" s="139">
        <v>50174</v>
      </c>
      <c r="L8" s="139">
        <v>46892</v>
      </c>
      <c r="M8" s="139">
        <v>39825</v>
      </c>
      <c r="N8" s="139">
        <v>27473</v>
      </c>
      <c r="O8" s="139">
        <v>25190</v>
      </c>
      <c r="P8" s="139">
        <v>33043</v>
      </c>
      <c r="Q8" s="139">
        <v>36244</v>
      </c>
      <c r="R8" s="139">
        <v>38783</v>
      </c>
      <c r="S8" s="139">
        <v>38303</v>
      </c>
      <c r="T8" s="139">
        <v>54819</v>
      </c>
      <c r="U8" s="139">
        <v>34538</v>
      </c>
      <c r="V8" s="139">
        <v>28521</v>
      </c>
      <c r="W8" s="139">
        <v>31720</v>
      </c>
      <c r="X8" s="4"/>
      <c r="AE8" s="130"/>
      <c r="AF8" s="130"/>
      <c r="AG8" s="130"/>
      <c r="AH8" s="130"/>
      <c r="AI8" s="130"/>
      <c r="AJ8" s="130"/>
      <c r="AK8" s="130"/>
      <c r="AL8" s="130"/>
      <c r="AM8" s="130"/>
      <c r="AN8" s="130"/>
      <c r="AO8" s="130"/>
      <c r="AP8" s="130"/>
      <c r="AQ8" s="130"/>
      <c r="AR8" s="130"/>
      <c r="AS8" s="130"/>
      <c r="AT8" s="130"/>
      <c r="AU8" s="130"/>
      <c r="AV8" s="130"/>
    </row>
    <row r="9" spans="1:48" s="129" customFormat="1" ht="17" customHeight="1">
      <c r="A9" s="140" t="str">
        <f>IF('1'!$A$1=1,B9,C9)</f>
        <v xml:space="preserve"> Споживчі товари</v>
      </c>
      <c r="B9" s="141" t="s">
        <v>49</v>
      </c>
      <c r="C9" s="133" t="s">
        <v>153</v>
      </c>
      <c r="D9" s="138">
        <v>2333</v>
      </c>
      <c r="E9" s="139">
        <v>2663</v>
      </c>
      <c r="F9" s="139">
        <v>3676</v>
      </c>
      <c r="G9" s="139">
        <v>5082</v>
      </c>
      <c r="H9" s="139">
        <v>3927</v>
      </c>
      <c r="I9" s="139">
        <v>5201</v>
      </c>
      <c r="J9" s="139">
        <v>5926</v>
      </c>
      <c r="K9" s="139">
        <v>5993</v>
      </c>
      <c r="L9" s="139">
        <v>5922</v>
      </c>
      <c r="M9" s="139">
        <v>6961</v>
      </c>
      <c r="N9" s="139">
        <v>5576</v>
      </c>
      <c r="O9" s="139">
        <v>6182</v>
      </c>
      <c r="P9" s="139">
        <v>4576</v>
      </c>
      <c r="Q9" s="139">
        <v>4950</v>
      </c>
      <c r="R9" s="139">
        <v>5097</v>
      </c>
      <c r="S9" s="139">
        <v>5175</v>
      </c>
      <c r="T9" s="139">
        <v>6361</v>
      </c>
      <c r="U9" s="139">
        <v>5224</v>
      </c>
      <c r="V9" s="139">
        <v>5338</v>
      </c>
      <c r="W9" s="139">
        <v>6250</v>
      </c>
      <c r="X9" s="4"/>
      <c r="AE9" s="130"/>
      <c r="AF9" s="130"/>
      <c r="AG9" s="130"/>
      <c r="AH9" s="130"/>
      <c r="AI9" s="130"/>
      <c r="AJ9" s="130"/>
      <c r="AK9" s="130"/>
      <c r="AL9" s="130"/>
      <c r="AM9" s="130"/>
      <c r="AN9" s="130"/>
      <c r="AO9" s="130"/>
      <c r="AP9" s="130"/>
      <c r="AQ9" s="130"/>
      <c r="AR9" s="130"/>
      <c r="AS9" s="130"/>
      <c r="AT9" s="130"/>
      <c r="AU9" s="130"/>
      <c r="AV9" s="130"/>
    </row>
    <row r="10" spans="1:48" s="129" customFormat="1" ht="15" customHeight="1">
      <c r="A10" s="142" t="str">
        <f>IF('1'!$A$1=1,B10,C10)</f>
        <v xml:space="preserve"> Інші категорії товарів</v>
      </c>
      <c r="B10" s="143" t="s">
        <v>50</v>
      </c>
      <c r="C10" s="144" t="s">
        <v>154</v>
      </c>
      <c r="D10" s="1296">
        <f t="shared" ref="D10:W10" si="0">D6-D7-D8-D9</f>
        <v>896</v>
      </c>
      <c r="E10" s="227">
        <f t="shared" si="0"/>
        <v>1294</v>
      </c>
      <c r="F10" s="227">
        <f t="shared" si="0"/>
        <v>1793</v>
      </c>
      <c r="G10" s="227">
        <f t="shared" si="0"/>
        <v>317</v>
      </c>
      <c r="H10" s="227">
        <f t="shared" si="0"/>
        <v>340</v>
      </c>
      <c r="I10" s="227">
        <f t="shared" si="0"/>
        <v>339</v>
      </c>
      <c r="J10" s="227">
        <f t="shared" si="0"/>
        <v>412</v>
      </c>
      <c r="K10" s="227">
        <f t="shared" si="0"/>
        <v>450</v>
      </c>
      <c r="L10" s="227">
        <f t="shared" si="0"/>
        <v>637</v>
      </c>
      <c r="M10" s="227">
        <f t="shared" si="0"/>
        <v>261</v>
      </c>
      <c r="N10" s="227">
        <f t="shared" si="0"/>
        <v>187</v>
      </c>
      <c r="O10" s="227">
        <f t="shared" si="0"/>
        <v>273</v>
      </c>
      <c r="P10" s="227">
        <f t="shared" si="0"/>
        <v>157</v>
      </c>
      <c r="Q10" s="227">
        <f t="shared" si="0"/>
        <v>160</v>
      </c>
      <c r="R10" s="227">
        <f t="shared" si="0"/>
        <v>210</v>
      </c>
      <c r="S10" s="227">
        <f t="shared" si="0"/>
        <v>109</v>
      </c>
      <c r="T10" s="227">
        <f t="shared" si="0"/>
        <v>231</v>
      </c>
      <c r="U10" s="227">
        <f t="shared" si="0"/>
        <v>76</v>
      </c>
      <c r="V10" s="227">
        <f t="shared" si="0"/>
        <v>84</v>
      </c>
      <c r="W10" s="227">
        <f t="shared" si="0"/>
        <v>173</v>
      </c>
      <c r="X10" s="4"/>
      <c r="AE10" s="130"/>
      <c r="AF10" s="130"/>
      <c r="AG10" s="130"/>
      <c r="AH10" s="130"/>
      <c r="AI10" s="130"/>
      <c r="AJ10" s="130"/>
      <c r="AK10" s="130"/>
      <c r="AL10" s="130"/>
      <c r="AM10" s="130"/>
      <c r="AN10" s="130"/>
      <c r="AO10" s="130"/>
      <c r="AP10" s="130"/>
      <c r="AQ10" s="130"/>
      <c r="AR10" s="130"/>
      <c r="AS10" s="130"/>
      <c r="AT10" s="130"/>
      <c r="AU10" s="130"/>
      <c r="AV10" s="130"/>
    </row>
    <row r="11" spans="1:48" ht="5.4" customHeight="1">
      <c r="A11" s="145"/>
      <c r="B11" s="146"/>
      <c r="C11" s="146"/>
      <c r="D11" s="187"/>
      <c r="E11" s="1295"/>
      <c r="F11" s="1295"/>
      <c r="G11" s="1295"/>
      <c r="H11" s="1295"/>
      <c r="I11" s="1295"/>
      <c r="J11" s="1295"/>
      <c r="K11" s="1295"/>
      <c r="L11" s="1295"/>
      <c r="M11" s="1295"/>
      <c r="N11" s="1295"/>
      <c r="O11" s="1295"/>
      <c r="P11" s="1295"/>
      <c r="Q11" s="1295"/>
      <c r="R11" s="1295"/>
      <c r="S11" s="1295"/>
      <c r="T11" s="1295"/>
      <c r="U11" s="13"/>
    </row>
    <row r="12" spans="1:48" ht="17" customHeight="1">
      <c r="A12" s="147" t="str">
        <f>IF('1'!$A$1=1,B12,C12)</f>
        <v xml:space="preserve">   Структура, %</v>
      </c>
      <c r="B12" s="125" t="s">
        <v>51</v>
      </c>
      <c r="C12" s="148" t="s">
        <v>141</v>
      </c>
      <c r="D12" s="149"/>
      <c r="E12" s="817"/>
      <c r="F12" s="817"/>
      <c r="G12" s="817"/>
      <c r="H12" s="817"/>
      <c r="I12" s="817"/>
      <c r="J12" s="817"/>
      <c r="K12" s="817"/>
      <c r="L12" s="817"/>
      <c r="M12" s="817"/>
      <c r="N12" s="817"/>
      <c r="O12" s="817"/>
      <c r="P12" s="817"/>
      <c r="Q12" s="817"/>
      <c r="R12" s="817"/>
      <c r="S12" s="817"/>
      <c r="T12" s="881"/>
      <c r="U12" s="13"/>
    </row>
    <row r="13" spans="1:48" ht="14.4" customHeight="1">
      <c r="A13" s="150" t="str">
        <f>IF('1'!$A$1=1,B13,C13)</f>
        <v xml:space="preserve">   УСЬОГО</v>
      </c>
      <c r="B13" s="151" t="s">
        <v>52</v>
      </c>
      <c r="C13" s="151" t="s">
        <v>155</v>
      </c>
      <c r="D13" s="152">
        <v>100</v>
      </c>
      <c r="E13" s="153">
        <v>100</v>
      </c>
      <c r="F13" s="153">
        <v>100</v>
      </c>
      <c r="G13" s="153">
        <v>100</v>
      </c>
      <c r="H13" s="153">
        <f t="shared" ref="H13:N13" si="1">H14+H15+H16+H17</f>
        <v>100</v>
      </c>
      <c r="I13" s="153">
        <f t="shared" si="1"/>
        <v>100.00000000000001</v>
      </c>
      <c r="J13" s="153">
        <f t="shared" si="1"/>
        <v>99.999999999999986</v>
      </c>
      <c r="K13" s="153">
        <f t="shared" si="1"/>
        <v>100</v>
      </c>
      <c r="L13" s="153">
        <f t="shared" si="1"/>
        <v>100.00000000000001</v>
      </c>
      <c r="M13" s="153">
        <f t="shared" si="1"/>
        <v>99.999999999999986</v>
      </c>
      <c r="N13" s="153">
        <f t="shared" si="1"/>
        <v>100</v>
      </c>
      <c r="O13" s="153">
        <f t="shared" ref="O13:V13" si="2">O14+O15+O16+O17</f>
        <v>100</v>
      </c>
      <c r="P13" s="153">
        <f t="shared" si="2"/>
        <v>100</v>
      </c>
      <c r="Q13" s="153">
        <f t="shared" si="2"/>
        <v>100</v>
      </c>
      <c r="R13" s="153">
        <f t="shared" si="2"/>
        <v>100</v>
      </c>
      <c r="S13" s="153">
        <f t="shared" si="2"/>
        <v>100</v>
      </c>
      <c r="T13" s="153">
        <f t="shared" si="2"/>
        <v>99.999999999999986</v>
      </c>
      <c r="U13" s="153">
        <f t="shared" si="2"/>
        <v>100</v>
      </c>
      <c r="V13" s="153">
        <f t="shared" si="2"/>
        <v>100</v>
      </c>
      <c r="W13" s="153">
        <f t="shared" ref="W13" si="3">W14+W15+W16+W17</f>
        <v>100</v>
      </c>
    </row>
    <row r="14" spans="1:48" ht="17.399999999999999" customHeight="1">
      <c r="A14" s="145" t="str">
        <f>IF('1'!$A$1=1,B14,C14)</f>
        <v xml:space="preserve"> Засоби виробництва </v>
      </c>
      <c r="B14" s="146" t="s">
        <v>47</v>
      </c>
      <c r="C14" s="154" t="s">
        <v>151</v>
      </c>
      <c r="D14" s="152">
        <f t="shared" ref="D14:N14" si="4">D7/D6*100</f>
        <v>7.4398663346048357</v>
      </c>
      <c r="E14" s="153">
        <f t="shared" si="4"/>
        <v>7.6663600122661757</v>
      </c>
      <c r="F14" s="153">
        <f t="shared" si="4"/>
        <v>9.6080607603751833</v>
      </c>
      <c r="G14" s="153">
        <f t="shared" si="4"/>
        <v>9.2981814131835616</v>
      </c>
      <c r="H14" s="153">
        <f t="shared" si="4"/>
        <v>8.8127593783058025</v>
      </c>
      <c r="I14" s="153">
        <f t="shared" si="4"/>
        <v>9.8646686170100821</v>
      </c>
      <c r="J14" s="153">
        <f t="shared" si="4"/>
        <v>10.388227321134668</v>
      </c>
      <c r="K14" s="153">
        <f t="shared" si="4"/>
        <v>11.021530724501021</v>
      </c>
      <c r="L14" s="153">
        <f t="shared" si="4"/>
        <v>8.0507818547762824</v>
      </c>
      <c r="M14" s="153">
        <f t="shared" si="4"/>
        <v>5.0361309595898431</v>
      </c>
      <c r="N14" s="153">
        <f t="shared" si="4"/>
        <v>4.1223135727679221</v>
      </c>
      <c r="O14" s="153">
        <f t="shared" ref="O14:V14" si="5">O7/O6*100</f>
        <v>3.6945737849599807</v>
      </c>
      <c r="P14" s="153">
        <f t="shared" si="5"/>
        <v>2.9593094944512948</v>
      </c>
      <c r="Q14" s="153">
        <f t="shared" si="5"/>
        <v>2.9226038169910091</v>
      </c>
      <c r="R14" s="153">
        <f t="shared" si="5"/>
        <v>2.9175382582847078</v>
      </c>
      <c r="S14" s="153">
        <f t="shared" si="5"/>
        <v>2.8918346886487689</v>
      </c>
      <c r="T14" s="153">
        <f t="shared" si="5"/>
        <v>2.2942421205033967</v>
      </c>
      <c r="U14" s="153">
        <f t="shared" si="5"/>
        <v>2.2356376843603525</v>
      </c>
      <c r="V14" s="153">
        <f t="shared" si="5"/>
        <v>2.1194993944287446</v>
      </c>
      <c r="W14" s="153">
        <f t="shared" ref="W14" si="6">W7/W6*100</f>
        <v>1.9157580744702738</v>
      </c>
    </row>
    <row r="15" spans="1:48" ht="17.399999999999999" customHeight="1">
      <c r="A15" s="145" t="str">
        <f>IF('1'!$A$1=1,B15,C15)</f>
        <v xml:space="preserve"> Товари проміжного споживання</v>
      </c>
      <c r="B15" s="146" t="s">
        <v>48</v>
      </c>
      <c r="C15" s="154" t="s">
        <v>152</v>
      </c>
      <c r="D15" s="152">
        <f t="shared" ref="D15:N15" si="7">D8/D6*100</f>
        <v>82.380757227073545</v>
      </c>
      <c r="E15" s="153">
        <f t="shared" si="7"/>
        <v>81.302444871902097</v>
      </c>
      <c r="F15" s="153">
        <f t="shared" si="7"/>
        <v>78.490130791495289</v>
      </c>
      <c r="G15" s="153">
        <f t="shared" si="7"/>
        <v>82.111660912316438</v>
      </c>
      <c r="H15" s="153">
        <f t="shared" si="7"/>
        <v>79.613204220576677</v>
      </c>
      <c r="I15" s="153">
        <f t="shared" si="7"/>
        <v>78.47536463704671</v>
      </c>
      <c r="J15" s="153">
        <f t="shared" si="7"/>
        <v>79.384903346564684</v>
      </c>
      <c r="K15" s="153">
        <f t="shared" si="7"/>
        <v>78.852742417098852</v>
      </c>
      <c r="L15" s="153">
        <f t="shared" si="7"/>
        <v>80.666081780805428</v>
      </c>
      <c r="M15" s="153">
        <f t="shared" si="7"/>
        <v>80.386338863994183</v>
      </c>
      <c r="N15" s="153">
        <f t="shared" si="7"/>
        <v>79.252848694648776</v>
      </c>
      <c r="O15" s="153">
        <f t="shared" ref="O15:V15" si="8">O8/O6*100</f>
        <v>76.660884384795651</v>
      </c>
      <c r="P15" s="153">
        <f t="shared" si="8"/>
        <v>84.882346896835188</v>
      </c>
      <c r="Q15" s="153">
        <f t="shared" si="8"/>
        <v>85.081809432146287</v>
      </c>
      <c r="R15" s="153">
        <f t="shared" si="8"/>
        <v>85.396895298910053</v>
      </c>
      <c r="S15" s="153">
        <f t="shared" si="8"/>
        <v>85.335858304556083</v>
      </c>
      <c r="T15" s="153">
        <f t="shared" si="8"/>
        <v>87.217793900052499</v>
      </c>
      <c r="U15" s="153">
        <f t="shared" si="8"/>
        <v>84.757908169525635</v>
      </c>
      <c r="V15" s="153">
        <f t="shared" si="8"/>
        <v>82.245227521771724</v>
      </c>
      <c r="W15" s="153">
        <f t="shared" ref="W15" si="9">W8/W6*100</f>
        <v>81.567578687512849</v>
      </c>
    </row>
    <row r="16" spans="1:48" ht="17.399999999999999" customHeight="1">
      <c r="A16" s="145" t="str">
        <f>IF('1'!$A$1=1,B16,C16)</f>
        <v xml:space="preserve"> Споживчі товари</v>
      </c>
      <c r="B16" s="146" t="s">
        <v>49</v>
      </c>
      <c r="C16" s="154" t="s">
        <v>153</v>
      </c>
      <c r="D16" s="152">
        <f t="shared" ref="D16:N16" si="10">D9/D6*100</f>
        <v>7.3547492197597801</v>
      </c>
      <c r="E16" s="153">
        <f t="shared" si="10"/>
        <v>7.4238242591508463</v>
      </c>
      <c r="F16" s="153">
        <f t="shared" si="10"/>
        <v>7.9998259015037751</v>
      </c>
      <c r="G16" s="153">
        <f t="shared" si="10"/>
        <v>8.0857902022243078</v>
      </c>
      <c r="H16" s="153">
        <f t="shared" si="10"/>
        <v>10.651802424932868</v>
      </c>
      <c r="I16" s="153">
        <f t="shared" si="10"/>
        <v>10.946477806074126</v>
      </c>
      <c r="J16" s="153">
        <f t="shared" si="10"/>
        <v>9.5620744183044497</v>
      </c>
      <c r="K16" s="153">
        <f t="shared" si="10"/>
        <v>9.4185132798994182</v>
      </c>
      <c r="L16" s="153">
        <f t="shared" si="10"/>
        <v>10.187335500851527</v>
      </c>
      <c r="M16" s="153">
        <f t="shared" si="10"/>
        <v>14.050704452787532</v>
      </c>
      <c r="N16" s="153">
        <f t="shared" si="10"/>
        <v>16.085388720611569</v>
      </c>
      <c r="O16" s="153">
        <f t="shared" ref="O16:V16" si="11">O9/O6*100</f>
        <v>18.813719224565567</v>
      </c>
      <c r="P16" s="153">
        <f t="shared" si="11"/>
        <v>11.755034936292642</v>
      </c>
      <c r="Q16" s="153">
        <f t="shared" si="11"/>
        <v>11.619991079602809</v>
      </c>
      <c r="R16" s="153">
        <f t="shared" si="11"/>
        <v>11.223164152812949</v>
      </c>
      <c r="S16" s="153">
        <f t="shared" si="11"/>
        <v>11.52946418625376</v>
      </c>
      <c r="T16" s="153">
        <f t="shared" si="11"/>
        <v>10.120439756256662</v>
      </c>
      <c r="U16" s="153">
        <f t="shared" si="11"/>
        <v>12.819946501754645</v>
      </c>
      <c r="V16" s="153">
        <f t="shared" si="11"/>
        <v>15.393044581579099</v>
      </c>
      <c r="W16" s="153">
        <f t="shared" ref="W16" si="12">W9/W6*100</f>
        <v>16.07179592676404</v>
      </c>
    </row>
    <row r="17" spans="1:48" ht="17.399999999999999" customHeight="1">
      <c r="A17" s="155" t="str">
        <f>IF('1'!$A$1=1,B17,C17)</f>
        <v xml:space="preserve"> Інші категорії товарів</v>
      </c>
      <c r="B17" s="156" t="s">
        <v>50</v>
      </c>
      <c r="C17" s="157" t="s">
        <v>154</v>
      </c>
      <c r="D17" s="152">
        <f t="shared" ref="D17:N17" si="13">D10/D6*100</f>
        <v>2.8246272185618362</v>
      </c>
      <c r="E17" s="153">
        <f t="shared" si="13"/>
        <v>3.6073708566808844</v>
      </c>
      <c r="F17" s="153">
        <f t="shared" si="13"/>
        <v>3.9019825466257534</v>
      </c>
      <c r="G17" s="153">
        <f t="shared" si="13"/>
        <v>0.50436747227569967</v>
      </c>
      <c r="H17" s="153">
        <f t="shared" si="13"/>
        <v>0.92223397618466374</v>
      </c>
      <c r="I17" s="153">
        <f t="shared" si="13"/>
        <v>0.71348893986908846</v>
      </c>
      <c r="J17" s="153">
        <f t="shared" si="13"/>
        <v>0.66479491399619195</v>
      </c>
      <c r="K17" s="153">
        <f t="shared" si="13"/>
        <v>0.70721357850070721</v>
      </c>
      <c r="L17" s="153">
        <f t="shared" si="13"/>
        <v>1.0958008635667715</v>
      </c>
      <c r="M17" s="153">
        <f t="shared" si="13"/>
        <v>0.52682572362843649</v>
      </c>
      <c r="N17" s="153">
        <f t="shared" si="13"/>
        <v>0.53944901197172945</v>
      </c>
      <c r="O17" s="153">
        <f t="shared" ref="O17:V17" si="14">O10/O6*100</f>
        <v>0.8308226056788095</v>
      </c>
      <c r="P17" s="153">
        <f t="shared" si="14"/>
        <v>0.40330867242087953</v>
      </c>
      <c r="Q17" s="153">
        <f t="shared" si="14"/>
        <v>0.37559567125988874</v>
      </c>
      <c r="R17" s="153">
        <f t="shared" si="14"/>
        <v>0.46240228999229332</v>
      </c>
      <c r="S17" s="153">
        <f t="shared" si="14"/>
        <v>0.24284282054138356</v>
      </c>
      <c r="T17" s="153">
        <f t="shared" si="14"/>
        <v>0.36752422318743733</v>
      </c>
      <c r="U17" s="173">
        <f t="shared" si="14"/>
        <v>0.18650764435937078</v>
      </c>
      <c r="V17" s="173">
        <f t="shared" si="14"/>
        <v>0.24222850222042794</v>
      </c>
      <c r="W17" s="173">
        <f t="shared" ref="W17" si="15">W10/W6*100</f>
        <v>0.44486731125282863</v>
      </c>
    </row>
    <row r="18" spans="1:48" ht="9" customHeight="1">
      <c r="A18" s="145"/>
      <c r="B18" s="146"/>
      <c r="C18" s="146"/>
      <c r="D18" s="158"/>
      <c r="E18" s="159"/>
      <c r="F18" s="159"/>
      <c r="G18" s="159"/>
      <c r="H18" s="159"/>
      <c r="I18" s="159"/>
      <c r="J18" s="159"/>
      <c r="K18" s="159"/>
      <c r="L18" s="159"/>
      <c r="M18" s="159"/>
      <c r="N18" s="159"/>
      <c r="O18" s="159"/>
      <c r="P18" s="159"/>
      <c r="Q18" s="159"/>
      <c r="R18" s="159"/>
      <c r="S18" s="159"/>
      <c r="T18" s="159"/>
      <c r="U18" s="13"/>
    </row>
    <row r="19" spans="1:48" s="164" customFormat="1" ht="21.75" customHeight="1">
      <c r="A19" s="160" t="str">
        <f>IF('1'!$A$1=1,B19,C19)</f>
        <v>У  % до попереднього року</v>
      </c>
      <c r="B19" s="161" t="s">
        <v>98</v>
      </c>
      <c r="C19" s="77" t="s">
        <v>143</v>
      </c>
      <c r="D19" s="162"/>
      <c r="E19" s="163"/>
      <c r="F19" s="163"/>
      <c r="G19" s="163"/>
      <c r="H19" s="163"/>
      <c r="I19" s="163"/>
      <c r="J19" s="163"/>
      <c r="K19" s="163"/>
      <c r="L19" s="163"/>
      <c r="M19" s="163"/>
      <c r="N19" s="163"/>
      <c r="O19" s="163"/>
      <c r="P19" s="163"/>
      <c r="Q19" s="163"/>
      <c r="R19" s="163"/>
      <c r="S19" s="163"/>
      <c r="T19" s="163"/>
      <c r="U19" s="884"/>
      <c r="AE19" s="165"/>
      <c r="AF19" s="165"/>
      <c r="AG19" s="165"/>
      <c r="AH19" s="165"/>
      <c r="AI19" s="165"/>
      <c r="AJ19" s="165"/>
      <c r="AK19" s="165"/>
      <c r="AL19" s="165"/>
      <c r="AM19" s="165"/>
      <c r="AN19" s="165"/>
      <c r="AO19" s="165"/>
      <c r="AP19" s="165"/>
      <c r="AQ19" s="165"/>
      <c r="AR19" s="165"/>
      <c r="AS19" s="165"/>
      <c r="AT19" s="165"/>
      <c r="AU19" s="165"/>
      <c r="AV19" s="165"/>
    </row>
    <row r="20" spans="1:48" s="164" customFormat="1" ht="15" customHeight="1">
      <c r="A20" s="166" t="str">
        <f>IF('1'!$A$1=1,B20,C20)</f>
        <v xml:space="preserve">  УСЬОГО</v>
      </c>
      <c r="B20" s="167" t="s">
        <v>53</v>
      </c>
      <c r="C20" s="168" t="s">
        <v>155</v>
      </c>
      <c r="D20" s="162"/>
      <c r="E20" s="163">
        <f t="shared" ref="E20:Q20" si="16">E6/D6*100</f>
        <v>113.0828158002585</v>
      </c>
      <c r="F20" s="163">
        <f t="shared" si="16"/>
        <v>128.10069415405204</v>
      </c>
      <c r="G20" s="163">
        <f t="shared" si="16"/>
        <v>136.77830732737047</v>
      </c>
      <c r="H20" s="163">
        <f t="shared" si="16"/>
        <v>58.657777919205742</v>
      </c>
      <c r="I20" s="163">
        <f t="shared" si="16"/>
        <v>128.8767732660645</v>
      </c>
      <c r="J20" s="163">
        <f t="shared" si="16"/>
        <v>130.43588070633299</v>
      </c>
      <c r="K20" s="163">
        <f t="shared" si="16"/>
        <v>102.67208829509148</v>
      </c>
      <c r="L20" s="163">
        <f t="shared" si="16"/>
        <v>91.357850070721355</v>
      </c>
      <c r="M20" s="163">
        <f t="shared" si="16"/>
        <v>85.224750993445838</v>
      </c>
      <c r="N20" s="163">
        <f t="shared" si="16"/>
        <v>69.970933753179125</v>
      </c>
      <c r="O20" s="163">
        <f t="shared" si="16"/>
        <v>94.79013414106447</v>
      </c>
      <c r="P20" s="163">
        <f t="shared" si="16"/>
        <v>118.46982561855199</v>
      </c>
      <c r="Q20" s="163">
        <f t="shared" si="16"/>
        <v>109.43023016851623</v>
      </c>
      <c r="R20" s="163">
        <f t="shared" ref="R20:S21" si="17">R6/Q6*100</f>
        <v>106.61048381417405</v>
      </c>
      <c r="S20" s="163">
        <f t="shared" si="17"/>
        <v>98.832984696686125</v>
      </c>
      <c r="T20" s="163">
        <f t="shared" ref="T20:T23" si="18">T6/S6*100</f>
        <v>140.03119082098695</v>
      </c>
      <c r="U20" s="163">
        <f t="shared" ref="U20:W23" si="19">U6/T6*100</f>
        <v>64.832227578635866</v>
      </c>
      <c r="V20" s="163">
        <f t="shared" si="19"/>
        <v>85.101474882819204</v>
      </c>
      <c r="W20" s="163">
        <f t="shared" si="19"/>
        <v>112.1402618374762</v>
      </c>
      <c r="AE20" s="165"/>
      <c r="AF20" s="165"/>
      <c r="AG20" s="165"/>
      <c r="AH20" s="165"/>
      <c r="AI20" s="165"/>
      <c r="AJ20" s="165"/>
      <c r="AK20" s="165"/>
      <c r="AL20" s="165"/>
      <c r="AM20" s="165"/>
      <c r="AN20" s="165"/>
      <c r="AO20" s="165"/>
      <c r="AP20" s="165"/>
      <c r="AQ20" s="165"/>
      <c r="AR20" s="165"/>
      <c r="AS20" s="165"/>
      <c r="AT20" s="165"/>
      <c r="AU20" s="165"/>
      <c r="AV20" s="165"/>
    </row>
    <row r="21" spans="1:48" s="164" customFormat="1" ht="17" customHeight="1">
      <c r="A21" s="169" t="str">
        <f>IF('1'!$A$1=1,B21,C21)</f>
        <v xml:space="preserve"> Засоби виробництва </v>
      </c>
      <c r="B21" s="170" t="s">
        <v>47</v>
      </c>
      <c r="C21" s="170" t="s">
        <v>151</v>
      </c>
      <c r="D21" s="162"/>
      <c r="E21" s="163">
        <f t="shared" ref="E21:Q21" si="20">E7/D7*100</f>
        <v>116.52542372881356</v>
      </c>
      <c r="F21" s="163">
        <f t="shared" si="20"/>
        <v>160.54545454545456</v>
      </c>
      <c r="G21" s="163">
        <f t="shared" si="20"/>
        <v>132.36693091732729</v>
      </c>
      <c r="H21" s="163">
        <f t="shared" si="20"/>
        <v>55.595482546201239</v>
      </c>
      <c r="I21" s="163">
        <f t="shared" si="20"/>
        <v>144.25977223761157</v>
      </c>
      <c r="J21" s="163">
        <f t="shared" si="20"/>
        <v>137.3586515895029</v>
      </c>
      <c r="K21" s="163">
        <f t="shared" si="20"/>
        <v>108.9313451382417</v>
      </c>
      <c r="L21" s="163">
        <f t="shared" si="20"/>
        <v>66.733209753315265</v>
      </c>
      <c r="M21" s="163">
        <f t="shared" si="20"/>
        <v>53.311965811965813</v>
      </c>
      <c r="N21" s="163">
        <f t="shared" si="20"/>
        <v>57.274549098196395</v>
      </c>
      <c r="O21" s="163">
        <f t="shared" si="20"/>
        <v>84.954513645906232</v>
      </c>
      <c r="P21" s="163">
        <f t="shared" si="20"/>
        <v>94.89291598023064</v>
      </c>
      <c r="Q21" s="163">
        <f t="shared" si="20"/>
        <v>108.07291666666667</v>
      </c>
      <c r="R21" s="163">
        <f t="shared" si="17"/>
        <v>106.42570281124497</v>
      </c>
      <c r="S21" s="163">
        <f t="shared" si="17"/>
        <v>97.962264150943398</v>
      </c>
      <c r="T21" s="163">
        <f t="shared" si="18"/>
        <v>111.0939907550077</v>
      </c>
      <c r="U21" s="163">
        <f t="shared" si="19"/>
        <v>63.176144244105416</v>
      </c>
      <c r="V21" s="163">
        <f t="shared" si="19"/>
        <v>80.680570801317231</v>
      </c>
      <c r="W21" s="163">
        <f t="shared" si="19"/>
        <v>101.36054421768708</v>
      </c>
      <c r="AE21" s="165"/>
      <c r="AF21" s="165"/>
      <c r="AG21" s="165"/>
      <c r="AH21" s="165"/>
      <c r="AI21" s="165"/>
      <c r="AJ21" s="165"/>
      <c r="AK21" s="165"/>
      <c r="AL21" s="165"/>
      <c r="AM21" s="165"/>
      <c r="AN21" s="165"/>
      <c r="AO21" s="165"/>
      <c r="AP21" s="165"/>
      <c r="AQ21" s="165"/>
      <c r="AR21" s="165"/>
      <c r="AS21" s="165"/>
      <c r="AT21" s="165"/>
      <c r="AU21" s="165"/>
      <c r="AV21" s="165"/>
    </row>
    <row r="22" spans="1:48" s="164" customFormat="1" ht="17" customHeight="1">
      <c r="A22" s="169" t="str">
        <f>IF('1'!$A$1=1,B22,C22)</f>
        <v xml:space="preserve"> Товари проміжного споживання</v>
      </c>
      <c r="B22" s="170" t="s">
        <v>48</v>
      </c>
      <c r="C22" s="170" t="s">
        <v>152</v>
      </c>
      <c r="D22" s="171"/>
      <c r="E22" s="163">
        <f t="shared" ref="E22:S22" si="21">E8/D8*100</f>
        <v>111.60263278738711</v>
      </c>
      <c r="F22" s="163">
        <f t="shared" si="21"/>
        <v>123.66959264847073</v>
      </c>
      <c r="G22" s="163">
        <f t="shared" si="21"/>
        <v>143.08925056145506</v>
      </c>
      <c r="H22" s="163">
        <f t="shared" si="21"/>
        <v>56.872965431716018</v>
      </c>
      <c r="I22" s="163">
        <f t="shared" si="21"/>
        <v>127.03485400838133</v>
      </c>
      <c r="J22" s="163">
        <f t="shared" si="21"/>
        <v>131.94764791074397</v>
      </c>
      <c r="K22" s="163">
        <f t="shared" si="21"/>
        <v>101.98382048050733</v>
      </c>
      <c r="L22" s="163">
        <f t="shared" si="21"/>
        <v>93.458763503009521</v>
      </c>
      <c r="M22" s="163">
        <f t="shared" si="21"/>
        <v>84.929199010492198</v>
      </c>
      <c r="N22" s="163">
        <f t="shared" si="21"/>
        <v>68.984306340238547</v>
      </c>
      <c r="O22" s="163">
        <f t="shared" si="21"/>
        <v>91.690022931605569</v>
      </c>
      <c r="P22" s="163">
        <f t="shared" si="21"/>
        <v>131.17506947201269</v>
      </c>
      <c r="Q22" s="163">
        <f t="shared" si="21"/>
        <v>109.68737705414158</v>
      </c>
      <c r="R22" s="163">
        <f t="shared" si="21"/>
        <v>107.0052974285399</v>
      </c>
      <c r="S22" s="163">
        <f t="shared" si="21"/>
        <v>98.762344326122275</v>
      </c>
      <c r="T22" s="163">
        <f t="shared" si="18"/>
        <v>143.11933791086858</v>
      </c>
      <c r="U22" s="163">
        <f t="shared" si="19"/>
        <v>63.003703095642024</v>
      </c>
      <c r="V22" s="163">
        <f t="shared" si="19"/>
        <v>82.578609068272627</v>
      </c>
      <c r="W22" s="163">
        <f t="shared" si="19"/>
        <v>111.21629676378808</v>
      </c>
      <c r="AE22" s="165"/>
      <c r="AF22" s="165"/>
      <c r="AG22" s="165"/>
      <c r="AH22" s="165"/>
      <c r="AI22" s="165"/>
      <c r="AJ22" s="165"/>
      <c r="AK22" s="165"/>
      <c r="AL22" s="165"/>
      <c r="AM22" s="165"/>
      <c r="AN22" s="165"/>
      <c r="AO22" s="165"/>
      <c r="AP22" s="165"/>
      <c r="AQ22" s="165"/>
      <c r="AR22" s="165"/>
      <c r="AS22" s="165"/>
      <c r="AT22" s="165"/>
      <c r="AU22" s="165"/>
      <c r="AV22" s="165"/>
    </row>
    <row r="23" spans="1:48" s="164" customFormat="1" ht="17" customHeight="1">
      <c r="A23" s="169" t="str">
        <f>IF('1'!$A$1=1,B23,C23)</f>
        <v xml:space="preserve"> Споживчі товари</v>
      </c>
      <c r="B23" s="170" t="s">
        <v>49</v>
      </c>
      <c r="C23" s="170" t="s">
        <v>153</v>
      </c>
      <c r="D23" s="162"/>
      <c r="E23" s="163">
        <f t="shared" ref="E23:R23" si="22">E9/D9*100</f>
        <v>114.14487783969139</v>
      </c>
      <c r="F23" s="163">
        <f t="shared" si="22"/>
        <v>138.0398047315058</v>
      </c>
      <c r="G23" s="163">
        <f t="shared" si="22"/>
        <v>138.24809575625682</v>
      </c>
      <c r="H23" s="163">
        <f t="shared" si="22"/>
        <v>77.272727272727266</v>
      </c>
      <c r="I23" s="163">
        <f t="shared" si="22"/>
        <v>132.44206773618538</v>
      </c>
      <c r="J23" s="163">
        <f t="shared" si="22"/>
        <v>113.93962699480869</v>
      </c>
      <c r="K23" s="163">
        <f t="shared" si="22"/>
        <v>101.13061086736417</v>
      </c>
      <c r="L23" s="163">
        <f t="shared" si="22"/>
        <v>98.815284498581676</v>
      </c>
      <c r="M23" s="163">
        <f t="shared" si="22"/>
        <v>117.54474839581222</v>
      </c>
      <c r="N23" s="163">
        <f t="shared" si="22"/>
        <v>80.103433414739271</v>
      </c>
      <c r="O23" s="163">
        <f t="shared" si="22"/>
        <v>110.86800573888091</v>
      </c>
      <c r="P23" s="163">
        <f t="shared" si="22"/>
        <v>74.021352313167256</v>
      </c>
      <c r="Q23" s="163">
        <f t="shared" si="22"/>
        <v>108.17307692307692</v>
      </c>
      <c r="R23" s="163">
        <f t="shared" si="22"/>
        <v>102.96969696969698</v>
      </c>
      <c r="S23" s="163">
        <f>S9/R9*100</f>
        <v>101.53031194820483</v>
      </c>
      <c r="T23" s="163">
        <f t="shared" si="18"/>
        <v>122.91787439613526</v>
      </c>
      <c r="U23" s="163">
        <f t="shared" si="19"/>
        <v>82.125451972960235</v>
      </c>
      <c r="V23" s="163">
        <f t="shared" si="19"/>
        <v>102.1822358346095</v>
      </c>
      <c r="W23" s="163">
        <f t="shared" si="19"/>
        <v>117.08505058074185</v>
      </c>
      <c r="AE23" s="165"/>
      <c r="AF23" s="165"/>
      <c r="AG23" s="165"/>
      <c r="AH23" s="165"/>
      <c r="AI23" s="165"/>
      <c r="AJ23" s="165"/>
      <c r="AK23" s="165"/>
      <c r="AL23" s="165"/>
      <c r="AM23" s="165"/>
      <c r="AN23" s="165"/>
      <c r="AO23" s="165"/>
      <c r="AP23" s="165"/>
      <c r="AQ23" s="165"/>
      <c r="AR23" s="165"/>
      <c r="AS23" s="165"/>
      <c r="AT23" s="165"/>
      <c r="AU23" s="165"/>
      <c r="AV23" s="165"/>
    </row>
    <row r="24" spans="1:48" ht="8" customHeight="1">
      <c r="A24" s="155"/>
      <c r="B24" s="156"/>
      <c r="C24" s="156"/>
      <c r="D24" s="172"/>
      <c r="E24" s="173"/>
      <c r="F24" s="173"/>
      <c r="G24" s="173"/>
      <c r="H24" s="173"/>
      <c r="I24" s="173"/>
      <c r="J24" s="173"/>
      <c r="K24" s="173"/>
      <c r="L24" s="173"/>
      <c r="M24" s="173"/>
      <c r="N24" s="173"/>
      <c r="O24" s="173"/>
      <c r="P24" s="173"/>
      <c r="Q24" s="173"/>
      <c r="R24" s="173"/>
      <c r="S24" s="173"/>
      <c r="T24" s="173"/>
      <c r="U24" s="885"/>
      <c r="V24" s="885"/>
      <c r="W24" s="885"/>
    </row>
    <row r="25" spans="1:48">
      <c r="A25" s="93" t="str">
        <f>IF('1'!$A$1=1,B25,C25)</f>
        <v xml:space="preserve">*Дані Державної служби статистики України </v>
      </c>
      <c r="B25" s="174" t="s">
        <v>175</v>
      </c>
      <c r="C25" s="116" t="s">
        <v>156</v>
      </c>
      <c r="D25" s="119"/>
      <c r="E25" s="119"/>
      <c r="F25" s="119"/>
    </row>
    <row r="26" spans="1:48" ht="15" customHeight="1">
      <c r="A26" s="114" t="str">
        <f>IF('1'!$A$1=1,B26,C26)</f>
        <v>Примітки:</v>
      </c>
      <c r="B26" s="116" t="s">
        <v>311</v>
      </c>
      <c r="C26" s="116" t="s">
        <v>312</v>
      </c>
    </row>
    <row r="27" spans="1:48" ht="18.649999999999999" customHeight="1">
      <c r="A27" s="93" t="str">
        <f>IF('1'!$A$1=1,B27,C27)</f>
        <v xml:space="preserve"> 1. З 2014 року дані подаються без урахування тимчасово окупованої російською федерацією території України.</v>
      </c>
      <c r="B27" s="94" t="s">
        <v>522</v>
      </c>
      <c r="C27" s="94" t="s">
        <v>521</v>
      </c>
    </row>
    <row r="28" spans="1:48" ht="17.399999999999999" customHeight="1">
      <c r="A28" s="93" t="str">
        <f>IF('1'!$A$1=1,B28,C28)</f>
        <v xml:space="preserve"> 2. Починаючи з 01.01.2017 дані перераховані з врахуванням змін, внесених до УКТЗЕД у зв'язку з переходом до Гармонізованої системи опису та кодування товарів 2017 року та нової редакції </v>
      </c>
      <c r="B28" s="472" t="s">
        <v>324</v>
      </c>
      <c r="C28" s="373" t="s">
        <v>322</v>
      </c>
      <c r="D28" s="119"/>
      <c r="J28" s="772"/>
    </row>
    <row r="29" spans="1:48">
      <c r="A29" s="93" t="str">
        <f>IF('1'!$A$1=1,B29,C29)</f>
        <v xml:space="preserve">    Класифікації за широкими економічними категоріями (Вид.5) </v>
      </c>
      <c r="B29" s="119" t="s">
        <v>321</v>
      </c>
      <c r="C29" s="119" t="s">
        <v>323</v>
      </c>
      <c r="D29" s="119"/>
      <c r="J29" s="772"/>
    </row>
    <row r="30" spans="1:48" ht="17" customHeight="1">
      <c r="A30" s="891" t="str">
        <f>IF('1'!$A$1=1,B30,C30)</f>
        <v xml:space="preserve"> 3. Дані за 2024 рік було скориговано у зв'язку з уточненням звітної інформації.</v>
      </c>
      <c r="B30" s="891" t="s">
        <v>616</v>
      </c>
      <c r="C30" s="94" t="s">
        <v>617</v>
      </c>
      <c r="D30" s="23"/>
      <c r="E30" s="23"/>
      <c r="U30" s="119" t="s">
        <v>320</v>
      </c>
    </row>
  </sheetData>
  <mergeCells count="23">
    <mergeCell ref="T4:T5"/>
    <mergeCell ref="S4:S5"/>
    <mergeCell ref="J4:J5"/>
    <mergeCell ref="R4:R5"/>
    <mergeCell ref="Q4:Q5"/>
    <mergeCell ref="P4:P5"/>
    <mergeCell ref="O4:O5"/>
    <mergeCell ref="W4:W5"/>
    <mergeCell ref="A4:A5"/>
    <mergeCell ref="B4:B5"/>
    <mergeCell ref="D4:D5"/>
    <mergeCell ref="E4:E5"/>
    <mergeCell ref="F4:F5"/>
    <mergeCell ref="C4:C5"/>
    <mergeCell ref="V4:V5"/>
    <mergeCell ref="U4:U5"/>
    <mergeCell ref="G4:G5"/>
    <mergeCell ref="N4:N5"/>
    <mergeCell ref="I4:I5"/>
    <mergeCell ref="H4:H5"/>
    <mergeCell ref="M4:M5"/>
    <mergeCell ref="L4:L5"/>
    <mergeCell ref="K4:K5"/>
  </mergeCells>
  <phoneticPr fontId="9" type="noConversion"/>
  <hyperlinks>
    <hyperlink ref="A1" location="'1'!A1" display="до змісту"/>
  </hyperlinks>
  <printOptions horizontalCentered="1" verticalCentered="1"/>
  <pageMargins left="0.39370078740157483" right="0.19685039370078741" top="0.59055118110236227" bottom="0.98425196850393704" header="0.27559055118110237" footer="0.51181102362204722"/>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BM57"/>
  <sheetViews>
    <sheetView zoomScale="70" zoomScaleNormal="70" workbookViewId="0">
      <selection activeCell="Q8" sqref="Q8"/>
    </sheetView>
  </sheetViews>
  <sheetFormatPr defaultColWidth="8.90625" defaultRowHeight="12.5" outlineLevelCol="1"/>
  <cols>
    <col min="1" max="1" width="36.54296875" style="119" customWidth="1"/>
    <col min="2" max="2" width="36.54296875" style="119" hidden="1" customWidth="1" outlineLevel="1"/>
    <col min="3" max="3" width="31.6328125" style="119" hidden="1" customWidth="1" outlineLevel="1"/>
    <col min="4" max="4" width="8.81640625" style="119" customWidth="1" collapsed="1"/>
    <col min="5" max="10" width="8.81640625" style="119" customWidth="1"/>
    <col min="11" max="23" width="8.1796875" style="119" customWidth="1"/>
    <col min="24" max="32" width="8.90625" style="119" customWidth="1"/>
    <col min="33" max="42" width="8.90625" style="184" customWidth="1"/>
    <col min="43" max="65" width="8.90625" style="120" customWidth="1"/>
    <col min="66" max="16384" width="8.90625" style="119"/>
  </cols>
  <sheetData>
    <row r="1" spans="1:65" ht="13">
      <c r="A1" s="104" t="str">
        <f>IF('1'!$A$1=1,"до змісту","to title")</f>
        <v>до змісту</v>
      </c>
    </row>
    <row r="2" spans="1:65" ht="18.75" customHeight="1">
      <c r="A2" s="185" t="str">
        <f>IF('1'!$A$1=1,AG2,AU2)</f>
        <v xml:space="preserve">1.4.Структура експорту за широкими економічними категоріями  у розрізі товарних груп </v>
      </c>
      <c r="B2" s="185"/>
      <c r="C2" s="185"/>
      <c r="AG2" s="219" t="s">
        <v>91</v>
      </c>
      <c r="AH2" s="219"/>
      <c r="AI2" s="219"/>
      <c r="AU2" s="220" t="s">
        <v>166</v>
      </c>
    </row>
    <row r="3" spans="1:65" ht="18.649999999999999" customHeight="1">
      <c r="A3" s="27" t="str">
        <f>IF('1'!$A$1=1,AG3,AU3)</f>
        <v xml:space="preserve">(відповідно до КПБ6) </v>
      </c>
      <c r="B3" s="185"/>
      <c r="C3" s="27"/>
      <c r="AG3" s="31" t="s">
        <v>0</v>
      </c>
      <c r="AH3" s="32"/>
      <c r="AI3" s="32"/>
      <c r="AJ3" s="34"/>
      <c r="AK3" s="34"/>
      <c r="AL3" s="34"/>
      <c r="AM3" s="34"/>
      <c r="AN3" s="34"/>
      <c r="AO3" s="34"/>
      <c r="AP3" s="34"/>
      <c r="AQ3" s="186"/>
      <c r="AU3" s="186" t="s">
        <v>130</v>
      </c>
      <c r="AV3" s="186"/>
      <c r="AW3" s="186"/>
      <c r="AX3" s="186"/>
      <c r="AY3" s="186"/>
      <c r="AZ3" s="186"/>
      <c r="BA3" s="186"/>
      <c r="BB3" s="186"/>
      <c r="BC3" s="186"/>
      <c r="BD3" s="186"/>
    </row>
    <row r="4" spans="1:65" ht="16.25" customHeight="1">
      <c r="A4" s="27" t="str">
        <f>IF('1'!$A$1=1,AG4,AU4)</f>
        <v>Млн дол. США</v>
      </c>
      <c r="B4" s="27"/>
      <c r="C4" s="27"/>
      <c r="AG4" s="31" t="s">
        <v>273</v>
      </c>
      <c r="AH4" s="32"/>
      <c r="AI4" s="32"/>
      <c r="AJ4" s="34"/>
      <c r="AK4" s="34"/>
      <c r="AL4" s="34"/>
      <c r="AM4" s="34"/>
      <c r="AN4" s="34"/>
      <c r="AO4" s="34"/>
      <c r="AP4" s="34"/>
      <c r="AQ4" s="186"/>
      <c r="AU4" s="186" t="s">
        <v>167</v>
      </c>
      <c r="AV4" s="186"/>
      <c r="AW4" s="186"/>
      <c r="AX4" s="186"/>
      <c r="AY4" s="186"/>
      <c r="AZ4" s="186"/>
      <c r="BA4" s="186"/>
      <c r="BB4" s="186"/>
      <c r="BC4" s="186"/>
      <c r="BD4" s="186"/>
    </row>
    <row r="5" spans="1:65" ht="18" customHeight="1">
      <c r="A5" s="1349" t="str">
        <f>IF('1'!$A$1=1,B5,C5)</f>
        <v>Найменування груп товарів</v>
      </c>
      <c r="B5" s="1351" t="s">
        <v>29</v>
      </c>
      <c r="C5" s="1351" t="s">
        <v>157</v>
      </c>
      <c r="D5" s="1366">
        <v>2005</v>
      </c>
      <c r="E5" s="1349">
        <v>2006</v>
      </c>
      <c r="F5" s="1366">
        <v>2007</v>
      </c>
      <c r="G5" s="1349">
        <v>2008</v>
      </c>
      <c r="H5" s="1366">
        <v>2009</v>
      </c>
      <c r="I5" s="1349">
        <v>2010</v>
      </c>
      <c r="J5" s="1366">
        <v>2011</v>
      </c>
      <c r="K5" s="1349">
        <v>2012</v>
      </c>
      <c r="L5" s="1366">
        <v>2013</v>
      </c>
      <c r="M5" s="1349">
        <v>2014</v>
      </c>
      <c r="N5" s="1349">
        <v>2015</v>
      </c>
      <c r="O5" s="1349">
        <v>2016</v>
      </c>
      <c r="P5" s="1349">
        <v>2017</v>
      </c>
      <c r="Q5" s="1349">
        <v>2018</v>
      </c>
      <c r="R5" s="1349">
        <v>2019</v>
      </c>
      <c r="S5" s="1349">
        <v>2020</v>
      </c>
      <c r="T5" s="1361">
        <v>2021</v>
      </c>
      <c r="U5" s="1361">
        <v>2022</v>
      </c>
      <c r="V5" s="1361">
        <v>2023</v>
      </c>
      <c r="W5" s="1361">
        <v>2024</v>
      </c>
    </row>
    <row r="6" spans="1:65" ht="16.25" customHeight="1">
      <c r="A6" s="1364"/>
      <c r="B6" s="1365"/>
      <c r="C6" s="1368"/>
      <c r="D6" s="1367"/>
      <c r="E6" s="1363"/>
      <c r="F6" s="1367"/>
      <c r="G6" s="1363"/>
      <c r="H6" s="1367"/>
      <c r="I6" s="1363"/>
      <c r="J6" s="1367"/>
      <c r="K6" s="1363"/>
      <c r="L6" s="1367"/>
      <c r="M6" s="1363"/>
      <c r="N6" s="1363"/>
      <c r="O6" s="1363"/>
      <c r="P6" s="1363"/>
      <c r="Q6" s="1363"/>
      <c r="R6" s="1363"/>
      <c r="S6" s="1363"/>
      <c r="T6" s="1362"/>
      <c r="U6" s="1362"/>
      <c r="V6" s="1362"/>
      <c r="W6" s="1362"/>
    </row>
    <row r="7" spans="1:65" s="129" customFormat="1" ht="23.4" customHeight="1">
      <c r="A7" s="187" t="str">
        <f>IF('1'!$A$1=1,B7,C7)</f>
        <v xml:space="preserve">УСЬОГО* </v>
      </c>
      <c r="B7" s="188" t="s">
        <v>69</v>
      </c>
      <c r="C7" s="189" t="s">
        <v>158</v>
      </c>
      <c r="D7" s="190">
        <v>31721</v>
      </c>
      <c r="E7" s="191">
        <v>35871</v>
      </c>
      <c r="F7" s="191">
        <v>45951</v>
      </c>
      <c r="G7" s="191">
        <v>62851</v>
      </c>
      <c r="H7" s="191">
        <v>36867</v>
      </c>
      <c r="I7" s="191">
        <v>47513</v>
      </c>
      <c r="J7" s="191">
        <v>61974</v>
      </c>
      <c r="K7" s="191">
        <v>63630</v>
      </c>
      <c r="L7" s="191">
        <v>58131</v>
      </c>
      <c r="M7" s="191">
        <v>49542</v>
      </c>
      <c r="N7" s="191">
        <v>34665</v>
      </c>
      <c r="O7" s="191">
        <v>32859</v>
      </c>
      <c r="P7" s="191">
        <v>38928</v>
      </c>
      <c r="Q7" s="191">
        <v>42599</v>
      </c>
      <c r="R7" s="191">
        <v>45415</v>
      </c>
      <c r="S7" s="191">
        <v>44885</v>
      </c>
      <c r="T7" s="191">
        <v>62853</v>
      </c>
      <c r="U7" s="191">
        <v>40749</v>
      </c>
      <c r="V7" s="191">
        <v>34678</v>
      </c>
      <c r="W7" s="191">
        <v>38888</v>
      </c>
      <c r="AG7" s="194"/>
      <c r="AH7" s="194"/>
      <c r="AI7" s="194"/>
      <c r="AJ7" s="194"/>
      <c r="AK7" s="194"/>
      <c r="AL7" s="194"/>
      <c r="AM7" s="194"/>
      <c r="AN7" s="194"/>
      <c r="AO7" s="194"/>
      <c r="AP7" s="194"/>
      <c r="AQ7" s="130"/>
      <c r="AR7" s="130"/>
      <c r="AS7" s="130"/>
      <c r="AT7" s="130"/>
      <c r="AU7" s="130"/>
      <c r="AV7" s="130"/>
      <c r="AW7" s="130"/>
      <c r="AX7" s="130"/>
      <c r="AY7" s="130"/>
      <c r="AZ7" s="130"/>
      <c r="BA7" s="130"/>
      <c r="BB7" s="130"/>
      <c r="BC7" s="130"/>
      <c r="BD7" s="130"/>
      <c r="BE7" s="130"/>
      <c r="BF7" s="130"/>
      <c r="BG7" s="130"/>
      <c r="BH7" s="130"/>
      <c r="BI7" s="130"/>
      <c r="BJ7" s="130"/>
      <c r="BK7" s="130"/>
      <c r="BL7" s="130"/>
      <c r="BM7" s="130"/>
    </row>
    <row r="8" spans="1:65" s="221" customFormat="1" ht="28.75" customHeight="1">
      <c r="A8" s="195" t="str">
        <f>IF('1'!$A$1=1,B8,C8)</f>
        <v xml:space="preserve">1. Засоби виробництва </v>
      </c>
      <c r="B8" s="196" t="s">
        <v>70</v>
      </c>
      <c r="C8" s="196" t="s">
        <v>159</v>
      </c>
      <c r="D8" s="197">
        <v>2360</v>
      </c>
      <c r="E8" s="198">
        <v>2750</v>
      </c>
      <c r="F8" s="198">
        <v>4415</v>
      </c>
      <c r="G8" s="198">
        <v>5844</v>
      </c>
      <c r="H8" s="198">
        <v>3249</v>
      </c>
      <c r="I8" s="198">
        <v>4687</v>
      </c>
      <c r="J8" s="198">
        <v>6438</v>
      </c>
      <c r="K8" s="198">
        <v>7013</v>
      </c>
      <c r="L8" s="198">
        <v>4680</v>
      </c>
      <c r="M8" s="198">
        <v>2495</v>
      </c>
      <c r="N8" s="198">
        <v>1429</v>
      </c>
      <c r="O8" s="198">
        <v>1214</v>
      </c>
      <c r="P8" s="198">
        <v>1152</v>
      </c>
      <c r="Q8" s="198">
        <v>1245</v>
      </c>
      <c r="R8" s="198">
        <v>1325</v>
      </c>
      <c r="S8" s="198">
        <v>1298</v>
      </c>
      <c r="T8" s="198">
        <v>1442</v>
      </c>
      <c r="U8" s="198">
        <v>911</v>
      </c>
      <c r="V8" s="198">
        <v>735</v>
      </c>
      <c r="W8" s="198">
        <v>745</v>
      </c>
      <c r="AG8" s="222"/>
      <c r="AH8" s="222"/>
      <c r="AI8" s="222"/>
      <c r="AJ8" s="222"/>
      <c r="AK8" s="222"/>
      <c r="AL8" s="222"/>
      <c r="AM8" s="222"/>
      <c r="AN8" s="222"/>
      <c r="AO8" s="222"/>
      <c r="AP8" s="222"/>
      <c r="AQ8" s="223"/>
      <c r="AR8" s="223"/>
      <c r="AS8" s="223"/>
      <c r="AT8" s="223"/>
      <c r="AU8" s="223"/>
      <c r="AV8" s="223"/>
      <c r="AW8" s="223"/>
      <c r="AX8" s="223"/>
      <c r="AY8" s="223"/>
      <c r="AZ8" s="223"/>
      <c r="BA8" s="223"/>
      <c r="BB8" s="223"/>
      <c r="BC8" s="223"/>
      <c r="BD8" s="223"/>
      <c r="BE8" s="223"/>
      <c r="BF8" s="223"/>
      <c r="BG8" s="223"/>
      <c r="BH8" s="223"/>
      <c r="BI8" s="223"/>
      <c r="BJ8" s="223"/>
      <c r="BK8" s="223"/>
      <c r="BL8" s="223"/>
      <c r="BM8" s="223"/>
    </row>
    <row r="9" spans="1:65" ht="13.75" customHeight="1">
      <c r="A9" s="199" t="str">
        <f>IF('1'!$A$1=1,B9,C9)</f>
        <v xml:space="preserve">у тому числі: </v>
      </c>
      <c r="B9" s="200" t="s">
        <v>71</v>
      </c>
      <c r="C9" s="201" t="s">
        <v>160</v>
      </c>
      <c r="D9" s="192"/>
      <c r="E9" s="193"/>
      <c r="F9" s="193"/>
      <c r="G9" s="193"/>
      <c r="H9" s="193"/>
      <c r="I9" s="193"/>
      <c r="J9" s="193"/>
      <c r="K9" s="193"/>
      <c r="L9" s="193"/>
      <c r="M9" s="193"/>
      <c r="N9" s="193"/>
      <c r="O9" s="193"/>
      <c r="P9" s="193"/>
      <c r="Q9" s="193"/>
      <c r="R9" s="193"/>
      <c r="S9" s="193"/>
      <c r="T9" s="193"/>
      <c r="U9" s="193"/>
      <c r="V9" s="193"/>
      <c r="W9" s="193"/>
    </row>
    <row r="10" spans="1:65" s="117" customFormat="1" ht="23.4" hidden="1" customHeight="1">
      <c r="A10" s="202" t="str">
        <f>IF('1'!$A$1=1,B10,C10)</f>
        <v>Продовольчі товари та сировина для їх виробництва</v>
      </c>
      <c r="B10" s="52" t="s">
        <v>7</v>
      </c>
      <c r="C10" s="203" t="s">
        <v>133</v>
      </c>
      <c r="D10" s="192">
        <v>0</v>
      </c>
      <c r="E10" s="193">
        <v>0</v>
      </c>
      <c r="F10" s="193">
        <v>1</v>
      </c>
      <c r="G10" s="193">
        <v>5</v>
      </c>
      <c r="H10" s="193">
        <v>7</v>
      </c>
      <c r="I10" s="193">
        <v>1</v>
      </c>
      <c r="J10" s="193">
        <v>7</v>
      </c>
      <c r="K10" s="193">
        <v>5</v>
      </c>
      <c r="L10" s="193">
        <v>7</v>
      </c>
      <c r="M10" s="193">
        <v>0</v>
      </c>
      <c r="N10" s="193">
        <v>0</v>
      </c>
      <c r="O10" s="193">
        <v>3</v>
      </c>
      <c r="P10" s="193">
        <v>4</v>
      </c>
      <c r="Q10" s="193">
        <v>6</v>
      </c>
      <c r="R10" s="193">
        <v>10</v>
      </c>
      <c r="S10" s="193">
        <v>11</v>
      </c>
      <c r="T10" s="193">
        <v>6</v>
      </c>
      <c r="U10" s="193">
        <v>0</v>
      </c>
      <c r="V10" s="193">
        <v>0</v>
      </c>
      <c r="W10" s="193">
        <v>0</v>
      </c>
      <c r="AG10" s="204"/>
      <c r="AH10" s="204"/>
      <c r="AI10" s="204"/>
      <c r="AJ10" s="204"/>
      <c r="AK10" s="204"/>
      <c r="AL10" s="204"/>
      <c r="AM10" s="204"/>
      <c r="AN10" s="204"/>
      <c r="AO10" s="204"/>
      <c r="AP10" s="204"/>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row>
    <row r="11" spans="1:65" s="117" customFormat="1" ht="26" customHeight="1">
      <c r="A11" s="206" t="str">
        <f>IF('1'!$A$1=1,B11,C11)</f>
        <v>Чорні й кольорові метали та вироби з них</v>
      </c>
      <c r="B11" s="207" t="s">
        <v>12</v>
      </c>
      <c r="C11" s="203" t="s">
        <v>138</v>
      </c>
      <c r="D11" s="192">
        <v>45</v>
      </c>
      <c r="E11" s="193">
        <v>61</v>
      </c>
      <c r="F11" s="193">
        <v>90</v>
      </c>
      <c r="G11" s="193">
        <v>102</v>
      </c>
      <c r="H11" s="193">
        <v>79</v>
      </c>
      <c r="I11" s="193">
        <v>83</v>
      </c>
      <c r="J11" s="193">
        <v>71</v>
      </c>
      <c r="K11" s="193">
        <v>72</v>
      </c>
      <c r="L11" s="193">
        <v>80</v>
      </c>
      <c r="M11" s="193">
        <v>63</v>
      </c>
      <c r="N11" s="193">
        <v>34</v>
      </c>
      <c r="O11" s="193">
        <v>39</v>
      </c>
      <c r="P11" s="193">
        <v>51</v>
      </c>
      <c r="Q11" s="193">
        <v>62</v>
      </c>
      <c r="R11" s="193">
        <v>59</v>
      </c>
      <c r="S11" s="193">
        <v>61</v>
      </c>
      <c r="T11" s="193">
        <v>88</v>
      </c>
      <c r="U11" s="193">
        <v>53</v>
      </c>
      <c r="V11" s="193">
        <v>43</v>
      </c>
      <c r="W11" s="193">
        <v>41</v>
      </c>
      <c r="AG11" s="204"/>
      <c r="AH11" s="204"/>
      <c r="AI11" s="204"/>
      <c r="AJ11" s="204"/>
      <c r="AK11" s="204"/>
      <c r="AL11" s="204"/>
      <c r="AM11" s="204"/>
      <c r="AN11" s="204"/>
      <c r="AO11" s="204"/>
      <c r="AP11" s="204"/>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row>
    <row r="12" spans="1:65" ht="24.65" customHeight="1">
      <c r="A12" s="202" t="str">
        <f>IF('1'!$A$1=1,B12,C12)</f>
        <v>Машини, устаткування, транспортні засоби та  прилади</v>
      </c>
      <c r="B12" s="52" t="s">
        <v>13</v>
      </c>
      <c r="C12" s="203" t="s">
        <v>139</v>
      </c>
      <c r="D12" s="192">
        <v>2285</v>
      </c>
      <c r="E12" s="193">
        <v>2645</v>
      </c>
      <c r="F12" s="193">
        <v>4266</v>
      </c>
      <c r="G12" s="193">
        <v>5668</v>
      </c>
      <c r="H12" s="193">
        <v>3116</v>
      </c>
      <c r="I12" s="193">
        <v>4537</v>
      </c>
      <c r="J12" s="193">
        <v>6286</v>
      </c>
      <c r="K12" s="193">
        <v>6854</v>
      </c>
      <c r="L12" s="193">
        <v>4510</v>
      </c>
      <c r="M12" s="193">
        <v>2353</v>
      </c>
      <c r="N12" s="193">
        <v>1342</v>
      </c>
      <c r="O12" s="193">
        <v>1131</v>
      </c>
      <c r="P12" s="193">
        <v>1052</v>
      </c>
      <c r="Q12" s="193">
        <v>1133</v>
      </c>
      <c r="R12" s="193">
        <v>1212</v>
      </c>
      <c r="S12" s="193">
        <v>1181</v>
      </c>
      <c r="T12" s="193">
        <v>1271</v>
      </c>
      <c r="U12" s="193">
        <v>785</v>
      </c>
      <c r="V12" s="193">
        <v>635</v>
      </c>
      <c r="W12" s="193">
        <v>632</v>
      </c>
    </row>
    <row r="13" spans="1:65" ht="17" customHeight="1">
      <c r="A13" s="202" t="str">
        <f>IF('1'!$A$1=1,B13,C13)</f>
        <v xml:space="preserve">Інші </v>
      </c>
      <c r="B13" s="52" t="s">
        <v>72</v>
      </c>
      <c r="C13" s="203" t="s">
        <v>161</v>
      </c>
      <c r="D13" s="192">
        <f>D8-D10-D11-D12</f>
        <v>30</v>
      </c>
      <c r="E13" s="762">
        <f t="shared" ref="E13:V13" si="0">E8-E10-E11-E12</f>
        <v>44</v>
      </c>
      <c r="F13" s="762">
        <f t="shared" si="0"/>
        <v>58</v>
      </c>
      <c r="G13" s="762">
        <f t="shared" si="0"/>
        <v>69</v>
      </c>
      <c r="H13" s="762">
        <f t="shared" si="0"/>
        <v>47</v>
      </c>
      <c r="I13" s="762">
        <f t="shared" si="0"/>
        <v>66</v>
      </c>
      <c r="J13" s="762">
        <f t="shared" si="0"/>
        <v>74</v>
      </c>
      <c r="K13" s="762">
        <f t="shared" si="0"/>
        <v>82</v>
      </c>
      <c r="L13" s="762">
        <f t="shared" si="0"/>
        <v>83</v>
      </c>
      <c r="M13" s="762">
        <f t="shared" si="0"/>
        <v>79</v>
      </c>
      <c r="N13" s="762">
        <f t="shared" si="0"/>
        <v>53</v>
      </c>
      <c r="O13" s="762">
        <f t="shared" si="0"/>
        <v>41</v>
      </c>
      <c r="P13" s="762">
        <f t="shared" si="0"/>
        <v>45</v>
      </c>
      <c r="Q13" s="762">
        <f t="shared" si="0"/>
        <v>44</v>
      </c>
      <c r="R13" s="762">
        <f t="shared" si="0"/>
        <v>44</v>
      </c>
      <c r="S13" s="762">
        <f t="shared" si="0"/>
        <v>45</v>
      </c>
      <c r="T13" s="762">
        <f t="shared" si="0"/>
        <v>77</v>
      </c>
      <c r="U13" s="762">
        <f t="shared" si="0"/>
        <v>73</v>
      </c>
      <c r="V13" s="762">
        <f t="shared" si="0"/>
        <v>57</v>
      </c>
      <c r="W13" s="762">
        <f t="shared" ref="W13" si="1">W8-W10-W11-W12</f>
        <v>72</v>
      </c>
    </row>
    <row r="14" spans="1:65" ht="12" customHeight="1">
      <c r="A14" s="149"/>
      <c r="B14" s="208"/>
      <c r="C14" s="208"/>
      <c r="D14" s="192"/>
      <c r="E14" s="193"/>
      <c r="F14" s="193"/>
      <c r="G14" s="193"/>
      <c r="H14" s="193"/>
      <c r="I14" s="193"/>
      <c r="J14" s="193"/>
      <c r="K14" s="193"/>
      <c r="L14" s="193"/>
      <c r="M14" s="193"/>
      <c r="N14" s="193"/>
      <c r="O14" s="193"/>
      <c r="P14" s="193"/>
      <c r="Q14" s="193"/>
      <c r="R14" s="193"/>
      <c r="S14" s="193"/>
      <c r="T14" s="193"/>
      <c r="U14" s="193"/>
      <c r="V14" s="193"/>
      <c r="W14" s="193"/>
    </row>
    <row r="15" spans="1:65" s="221" customFormat="1" ht="17" customHeight="1">
      <c r="A15" s="195" t="str">
        <f>IF('1'!$A$1=1,B15,C15)</f>
        <v xml:space="preserve"> 2. Товари проміжного споживання</v>
      </c>
      <c r="B15" s="196" t="s">
        <v>73</v>
      </c>
      <c r="C15" s="196" t="s">
        <v>162</v>
      </c>
      <c r="D15" s="197">
        <v>26132</v>
      </c>
      <c r="E15" s="198">
        <v>29164</v>
      </c>
      <c r="F15" s="198">
        <v>36067</v>
      </c>
      <c r="G15" s="198">
        <v>51608</v>
      </c>
      <c r="H15" s="198">
        <v>29351</v>
      </c>
      <c r="I15" s="198">
        <v>37286</v>
      </c>
      <c r="J15" s="198">
        <v>49198</v>
      </c>
      <c r="K15" s="198">
        <v>50174</v>
      </c>
      <c r="L15" s="198">
        <v>46892</v>
      </c>
      <c r="M15" s="198">
        <v>39825</v>
      </c>
      <c r="N15" s="198">
        <v>27473</v>
      </c>
      <c r="O15" s="198">
        <v>25190</v>
      </c>
      <c r="P15" s="198">
        <v>33043</v>
      </c>
      <c r="Q15" s="198">
        <v>36244</v>
      </c>
      <c r="R15" s="198">
        <v>38783</v>
      </c>
      <c r="S15" s="198">
        <v>38303</v>
      </c>
      <c r="T15" s="198">
        <v>54819</v>
      </c>
      <c r="U15" s="198">
        <v>34538</v>
      </c>
      <c r="V15" s="198">
        <v>28521</v>
      </c>
      <c r="W15" s="198">
        <v>31720</v>
      </c>
      <c r="AG15" s="222"/>
      <c r="AH15" s="222"/>
      <c r="AI15" s="222"/>
      <c r="AJ15" s="222"/>
      <c r="AK15" s="222"/>
      <c r="AL15" s="222"/>
      <c r="AM15" s="222"/>
      <c r="AN15" s="222"/>
      <c r="AO15" s="222"/>
      <c r="AP15" s="222"/>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row>
    <row r="16" spans="1:65" ht="13.25" customHeight="1">
      <c r="A16" s="199" t="str">
        <f>IF('1'!$A$1=1,B16,C16)</f>
        <v xml:space="preserve">у тому числі: </v>
      </c>
      <c r="B16" s="200" t="s">
        <v>71</v>
      </c>
      <c r="C16" s="201" t="s">
        <v>160</v>
      </c>
      <c r="D16" s="192"/>
      <c r="E16" s="193"/>
      <c r="F16" s="193"/>
      <c r="G16" s="193"/>
      <c r="H16" s="193"/>
      <c r="I16" s="193"/>
      <c r="J16" s="193"/>
      <c r="K16" s="193"/>
      <c r="L16" s="193"/>
      <c r="M16" s="193"/>
      <c r="N16" s="193"/>
      <c r="O16" s="193"/>
      <c r="P16" s="193"/>
      <c r="Q16" s="193"/>
      <c r="R16" s="193"/>
      <c r="S16" s="193"/>
      <c r="T16" s="193"/>
      <c r="U16" s="193"/>
      <c r="V16" s="193"/>
      <c r="W16" s="193"/>
    </row>
    <row r="17" spans="1:65" ht="28.25" customHeight="1">
      <c r="A17" s="202" t="str">
        <f>IF('1'!$A$1=1,B17,C17)</f>
        <v>Продовольчі товари та сировина для їх виробництва</v>
      </c>
      <c r="B17" s="52" t="s">
        <v>7</v>
      </c>
      <c r="C17" s="203" t="s">
        <v>133</v>
      </c>
      <c r="D17" s="192">
        <v>2399</v>
      </c>
      <c r="E17" s="193">
        <v>2800</v>
      </c>
      <c r="F17" s="193">
        <v>3273</v>
      </c>
      <c r="G17" s="193">
        <v>7577</v>
      </c>
      <c r="H17" s="193">
        <v>6878</v>
      </c>
      <c r="I17" s="193">
        <v>6724</v>
      </c>
      <c r="J17" s="193">
        <v>9119</v>
      </c>
      <c r="K17" s="193">
        <v>13947</v>
      </c>
      <c r="L17" s="193">
        <v>13045</v>
      </c>
      <c r="M17" s="193">
        <v>11242</v>
      </c>
      <c r="N17" s="193">
        <v>9878</v>
      </c>
      <c r="O17" s="193">
        <v>9942</v>
      </c>
      <c r="P17" s="193">
        <v>14263</v>
      </c>
      <c r="Q17" s="193">
        <v>14904</v>
      </c>
      <c r="R17" s="193">
        <v>18365</v>
      </c>
      <c r="S17" s="193">
        <v>18330</v>
      </c>
      <c r="T17" s="193">
        <v>23147</v>
      </c>
      <c r="U17" s="193">
        <v>19439</v>
      </c>
      <c r="V17" s="193">
        <v>17948</v>
      </c>
      <c r="W17" s="193">
        <v>19714</v>
      </c>
    </row>
    <row r="18" spans="1:65" ht="19.25" customHeight="1">
      <c r="A18" s="202" t="str">
        <f>IF('1'!$A$1=1,B18,C18)</f>
        <v>Мінеральні продукти</v>
      </c>
      <c r="B18" s="52" t="s">
        <v>8</v>
      </c>
      <c r="C18" s="203" t="s">
        <v>134</v>
      </c>
      <c r="D18" s="192">
        <v>4137</v>
      </c>
      <c r="E18" s="193">
        <v>3408</v>
      </c>
      <c r="F18" s="193">
        <v>3689</v>
      </c>
      <c r="G18" s="193">
        <v>5212</v>
      </c>
      <c r="H18" s="193">
        <v>2890</v>
      </c>
      <c r="I18" s="193">
        <v>4868</v>
      </c>
      <c r="J18" s="193">
        <v>6802</v>
      </c>
      <c r="K18" s="193">
        <v>6149</v>
      </c>
      <c r="L18" s="193">
        <v>6493</v>
      </c>
      <c r="M18" s="193">
        <v>5271</v>
      </c>
      <c r="N18" s="193">
        <v>2650</v>
      </c>
      <c r="O18" s="193">
        <v>2377</v>
      </c>
      <c r="P18" s="193">
        <v>3471</v>
      </c>
      <c r="Q18" s="193">
        <v>3819</v>
      </c>
      <c r="R18" s="193">
        <v>4338</v>
      </c>
      <c r="S18" s="193">
        <v>4930</v>
      </c>
      <c r="T18" s="193">
        <v>7827</v>
      </c>
      <c r="U18" s="193">
        <v>4091</v>
      </c>
      <c r="V18" s="193">
        <v>2252</v>
      </c>
      <c r="W18" s="193">
        <v>3134</v>
      </c>
    </row>
    <row r="19" spans="1:65" ht="27" customHeight="1">
      <c r="A19" s="202" t="str">
        <f>IF('1'!$A$1=1,B19,C19)</f>
        <v>Продукція хімічної та пов'язаних з нею галузей промисловості</v>
      </c>
      <c r="B19" s="52" t="s">
        <v>9</v>
      </c>
      <c r="C19" s="203" t="s">
        <v>135</v>
      </c>
      <c r="D19" s="192">
        <v>3178</v>
      </c>
      <c r="E19" s="193">
        <v>3713</v>
      </c>
      <c r="F19" s="193">
        <v>4535</v>
      </c>
      <c r="G19" s="193">
        <v>5998</v>
      </c>
      <c r="H19" s="193">
        <v>2938</v>
      </c>
      <c r="I19" s="193">
        <v>3530</v>
      </c>
      <c r="J19" s="193">
        <v>5533</v>
      </c>
      <c r="K19" s="193">
        <v>5441</v>
      </c>
      <c r="L19" s="193">
        <v>4422</v>
      </c>
      <c r="M19" s="193">
        <v>3134</v>
      </c>
      <c r="N19" s="193">
        <v>2083</v>
      </c>
      <c r="O19" s="193">
        <v>1502</v>
      </c>
      <c r="P19" s="193">
        <v>1693</v>
      </c>
      <c r="Q19" s="193">
        <v>1998</v>
      </c>
      <c r="R19" s="193">
        <v>1781</v>
      </c>
      <c r="S19" s="193">
        <v>1910</v>
      </c>
      <c r="T19" s="193">
        <v>2693</v>
      </c>
      <c r="U19" s="193">
        <v>1357</v>
      </c>
      <c r="V19" s="193">
        <v>1000</v>
      </c>
      <c r="W19" s="193">
        <v>1167</v>
      </c>
    </row>
    <row r="20" spans="1:65" ht="19.25" customHeight="1">
      <c r="A20" s="202" t="str">
        <f>IF('1'!$A$1=1,B20,C20)</f>
        <v>Деревина та вироби з неї</v>
      </c>
      <c r="B20" s="52" t="s">
        <v>10</v>
      </c>
      <c r="C20" s="203" t="s">
        <v>136</v>
      </c>
      <c r="D20" s="192">
        <v>688</v>
      </c>
      <c r="E20" s="193">
        <v>785</v>
      </c>
      <c r="F20" s="193">
        <v>1059</v>
      </c>
      <c r="G20" s="193">
        <v>1238</v>
      </c>
      <c r="H20" s="193">
        <v>1023</v>
      </c>
      <c r="I20" s="193">
        <v>1324</v>
      </c>
      <c r="J20" s="193">
        <v>1666</v>
      </c>
      <c r="K20" s="193">
        <v>1695</v>
      </c>
      <c r="L20" s="193">
        <v>1843</v>
      </c>
      <c r="M20" s="193">
        <v>1831</v>
      </c>
      <c r="N20" s="193">
        <v>1450</v>
      </c>
      <c r="O20" s="193">
        <v>1425</v>
      </c>
      <c r="P20" s="193">
        <v>1590</v>
      </c>
      <c r="Q20" s="193">
        <v>1903</v>
      </c>
      <c r="R20" s="193">
        <v>1718</v>
      </c>
      <c r="S20" s="193">
        <v>1706</v>
      </c>
      <c r="T20" s="193">
        <v>2420</v>
      </c>
      <c r="U20" s="193">
        <v>2040</v>
      </c>
      <c r="V20" s="193">
        <v>1653</v>
      </c>
      <c r="W20" s="193">
        <v>1595</v>
      </c>
    </row>
    <row r="21" spans="1:65" ht="18.649999999999999" customHeight="1">
      <c r="A21" s="202" t="str">
        <f>IF('1'!$A$1=1,B21,C21)</f>
        <v>Промислові вироби</v>
      </c>
      <c r="B21" s="52" t="s">
        <v>11</v>
      </c>
      <c r="C21" s="203" t="s">
        <v>137</v>
      </c>
      <c r="D21" s="192">
        <v>286</v>
      </c>
      <c r="E21" s="193">
        <v>338</v>
      </c>
      <c r="F21" s="193">
        <v>435</v>
      </c>
      <c r="G21" s="193">
        <v>596</v>
      </c>
      <c r="H21" s="193">
        <v>350</v>
      </c>
      <c r="I21" s="193">
        <v>459</v>
      </c>
      <c r="J21" s="193">
        <v>612</v>
      </c>
      <c r="K21" s="193">
        <v>636</v>
      </c>
      <c r="L21" s="193">
        <v>657</v>
      </c>
      <c r="M21" s="193">
        <v>553</v>
      </c>
      <c r="N21" s="193">
        <v>398</v>
      </c>
      <c r="O21" s="193">
        <v>363</v>
      </c>
      <c r="P21" s="193">
        <v>452</v>
      </c>
      <c r="Q21" s="193">
        <v>508</v>
      </c>
      <c r="R21" s="193">
        <v>553</v>
      </c>
      <c r="S21" s="193">
        <v>577</v>
      </c>
      <c r="T21" s="193">
        <v>731</v>
      </c>
      <c r="U21" s="193">
        <v>394</v>
      </c>
      <c r="V21" s="193">
        <v>388</v>
      </c>
      <c r="W21" s="193">
        <v>432</v>
      </c>
    </row>
    <row r="22" spans="1:65" ht="23.4" customHeight="1">
      <c r="A22" s="202" t="str">
        <f>IF('1'!$A$1=1,B22,C22)</f>
        <v>Чорні й кольорові метали та вироби з них</v>
      </c>
      <c r="B22" s="52" t="s">
        <v>12</v>
      </c>
      <c r="C22" s="203" t="s">
        <v>138</v>
      </c>
      <c r="D22" s="192">
        <v>13618</v>
      </c>
      <c r="E22" s="193">
        <v>16023</v>
      </c>
      <c r="F22" s="193">
        <v>20309</v>
      </c>
      <c r="G22" s="193">
        <v>27095</v>
      </c>
      <c r="H22" s="193">
        <v>12447</v>
      </c>
      <c r="I22" s="193">
        <v>16860</v>
      </c>
      <c r="J22" s="193">
        <v>21641</v>
      </c>
      <c r="K22" s="193">
        <v>18289</v>
      </c>
      <c r="L22" s="193">
        <v>16595</v>
      </c>
      <c r="M22" s="193">
        <v>14812</v>
      </c>
      <c r="N22" s="193">
        <v>9079</v>
      </c>
      <c r="O22" s="193">
        <v>8008</v>
      </c>
      <c r="P22" s="193">
        <v>9778</v>
      </c>
      <c r="Q22" s="193">
        <v>11272</v>
      </c>
      <c r="R22" s="193">
        <v>9867</v>
      </c>
      <c r="S22" s="193">
        <v>8650</v>
      </c>
      <c r="T22" s="193">
        <v>15542</v>
      </c>
      <c r="U22" s="193">
        <v>5785</v>
      </c>
      <c r="V22" s="193">
        <v>3800</v>
      </c>
      <c r="W22" s="193">
        <v>4333</v>
      </c>
    </row>
    <row r="23" spans="1:65" ht="29.4" customHeight="1">
      <c r="A23" s="202" t="str">
        <f>IF('1'!$A$1=1,B23,C23)</f>
        <v>Машини, устаткування, транспортні засоби та  прилади</v>
      </c>
      <c r="B23" s="52" t="s">
        <v>13</v>
      </c>
      <c r="C23" s="203" t="s">
        <v>139</v>
      </c>
      <c r="D23" s="192">
        <v>1785</v>
      </c>
      <c r="E23" s="193">
        <v>2034</v>
      </c>
      <c r="F23" s="193">
        <v>2684</v>
      </c>
      <c r="G23" s="193">
        <v>3478</v>
      </c>
      <c r="H23" s="193">
        <v>2621</v>
      </c>
      <c r="I23" s="193">
        <v>3332</v>
      </c>
      <c r="J23" s="193">
        <v>3626</v>
      </c>
      <c r="K23" s="193">
        <v>3843</v>
      </c>
      <c r="L23" s="193">
        <v>3663</v>
      </c>
      <c r="M23" s="193">
        <v>2802</v>
      </c>
      <c r="N23" s="193">
        <v>1838</v>
      </c>
      <c r="O23" s="193">
        <v>1479</v>
      </c>
      <c r="P23" s="193">
        <v>1667</v>
      </c>
      <c r="Q23" s="193">
        <v>1694</v>
      </c>
      <c r="R23" s="193">
        <v>2021</v>
      </c>
      <c r="S23" s="193">
        <v>2000</v>
      </c>
      <c r="T23" s="193">
        <v>2264</v>
      </c>
      <c r="U23" s="193">
        <v>1287</v>
      </c>
      <c r="V23" s="193">
        <v>1328</v>
      </c>
      <c r="W23" s="193">
        <v>1208</v>
      </c>
    </row>
    <row r="24" spans="1:65" ht="17.399999999999999" customHeight="1">
      <c r="A24" s="202" t="str">
        <f>IF('1'!$A$1=1,B24,C24)</f>
        <v xml:space="preserve">Інші </v>
      </c>
      <c r="B24" s="52" t="s">
        <v>72</v>
      </c>
      <c r="C24" s="203" t="s">
        <v>161</v>
      </c>
      <c r="D24" s="192">
        <f t="shared" ref="D24:N24" si="2">D15-D17-D18-D19-D20-D21-D22-D23</f>
        <v>41</v>
      </c>
      <c r="E24" s="193">
        <f t="shared" si="2"/>
        <v>63</v>
      </c>
      <c r="F24" s="193">
        <f t="shared" si="2"/>
        <v>83</v>
      </c>
      <c r="G24" s="193">
        <f t="shared" si="2"/>
        <v>414</v>
      </c>
      <c r="H24" s="193">
        <f t="shared" si="2"/>
        <v>204</v>
      </c>
      <c r="I24" s="193">
        <f t="shared" si="2"/>
        <v>189</v>
      </c>
      <c r="J24" s="193">
        <f t="shared" si="2"/>
        <v>199</v>
      </c>
      <c r="K24" s="193">
        <f t="shared" si="2"/>
        <v>174</v>
      </c>
      <c r="L24" s="193">
        <f t="shared" si="2"/>
        <v>174</v>
      </c>
      <c r="M24" s="193">
        <f t="shared" si="2"/>
        <v>180</v>
      </c>
      <c r="N24" s="193">
        <f t="shared" si="2"/>
        <v>97</v>
      </c>
      <c r="O24" s="193">
        <f>O15-O17-O18-O19-O20-O21-O22-O23</f>
        <v>94</v>
      </c>
      <c r="P24" s="193">
        <f t="shared" ref="P24:S24" si="3">P15-P17-P18-P19-P20-P21-P22-P23</f>
        <v>129</v>
      </c>
      <c r="Q24" s="193">
        <f t="shared" si="3"/>
        <v>146</v>
      </c>
      <c r="R24" s="193">
        <f t="shared" si="3"/>
        <v>140</v>
      </c>
      <c r="S24" s="193">
        <f t="shared" si="3"/>
        <v>200</v>
      </c>
      <c r="T24" s="193">
        <f t="shared" ref="T24:V24" si="4">T15-T17-T18-T19-T20-T21-T22-T23</f>
        <v>195</v>
      </c>
      <c r="U24" s="193">
        <f t="shared" si="4"/>
        <v>145</v>
      </c>
      <c r="V24" s="193">
        <f t="shared" si="4"/>
        <v>152</v>
      </c>
      <c r="W24" s="193">
        <f t="shared" ref="W24" si="5">W15-W17-W18-W19-W20-W21-W22-W23</f>
        <v>137</v>
      </c>
    </row>
    <row r="25" spans="1:65" ht="6.65" customHeight="1">
      <c r="A25" s="187"/>
      <c r="B25" s="188"/>
      <c r="C25" s="188"/>
      <c r="D25" s="192"/>
      <c r="E25" s="193"/>
      <c r="F25" s="193"/>
      <c r="G25" s="193"/>
      <c r="H25" s="193"/>
      <c r="I25" s="193"/>
      <c r="J25" s="193"/>
      <c r="K25" s="193"/>
      <c r="L25" s="193"/>
      <c r="M25" s="193"/>
      <c r="N25" s="193"/>
      <c r="O25" s="193"/>
      <c r="P25" s="193"/>
      <c r="Q25" s="193"/>
      <c r="R25" s="193"/>
      <c r="S25" s="193"/>
      <c r="T25" s="193"/>
      <c r="U25" s="193"/>
      <c r="V25" s="193"/>
      <c r="W25" s="193"/>
    </row>
    <row r="26" spans="1:65" s="221" customFormat="1" ht="21" customHeight="1">
      <c r="A26" s="195" t="str">
        <f>IF('1'!$A$1=1,B26,C26)</f>
        <v xml:space="preserve"> 3. Споживчі товари</v>
      </c>
      <c r="B26" s="196" t="s">
        <v>74</v>
      </c>
      <c r="C26" s="196" t="s">
        <v>163</v>
      </c>
      <c r="D26" s="197">
        <v>2333</v>
      </c>
      <c r="E26" s="198">
        <v>2663</v>
      </c>
      <c r="F26" s="198">
        <v>3676</v>
      </c>
      <c r="G26" s="198">
        <v>5082</v>
      </c>
      <c r="H26" s="198">
        <v>3927</v>
      </c>
      <c r="I26" s="198">
        <v>5201</v>
      </c>
      <c r="J26" s="198">
        <v>5926</v>
      </c>
      <c r="K26" s="198">
        <v>5993</v>
      </c>
      <c r="L26" s="198">
        <v>5922</v>
      </c>
      <c r="M26" s="198">
        <v>6961</v>
      </c>
      <c r="N26" s="198">
        <v>5576</v>
      </c>
      <c r="O26" s="198">
        <v>6182</v>
      </c>
      <c r="P26" s="198">
        <v>4576</v>
      </c>
      <c r="Q26" s="198">
        <v>4950</v>
      </c>
      <c r="R26" s="198">
        <v>5097</v>
      </c>
      <c r="S26" s="198">
        <v>5175</v>
      </c>
      <c r="T26" s="198">
        <v>6361</v>
      </c>
      <c r="U26" s="198">
        <v>5224</v>
      </c>
      <c r="V26" s="198">
        <v>5338</v>
      </c>
      <c r="W26" s="198">
        <v>6250</v>
      </c>
      <c r="AG26" s="222"/>
      <c r="AH26" s="222"/>
      <c r="AI26" s="222"/>
      <c r="AJ26" s="222"/>
      <c r="AK26" s="222"/>
      <c r="AL26" s="222"/>
      <c r="AM26" s="222"/>
      <c r="AN26" s="222"/>
      <c r="AO26" s="222"/>
      <c r="AP26" s="222"/>
      <c r="AQ26" s="223"/>
      <c r="AR26" s="223"/>
      <c r="AS26" s="223"/>
      <c r="AT26" s="223"/>
      <c r="AU26" s="223"/>
      <c r="AV26" s="223"/>
      <c r="AW26" s="223"/>
      <c r="AX26" s="223"/>
      <c r="AY26" s="223"/>
      <c r="AZ26" s="223"/>
      <c r="BA26" s="223"/>
      <c r="BB26" s="223"/>
      <c r="BC26" s="223"/>
      <c r="BD26" s="223"/>
      <c r="BE26" s="223"/>
      <c r="BF26" s="223"/>
      <c r="BG26" s="223"/>
      <c r="BH26" s="223"/>
      <c r="BI26" s="223"/>
      <c r="BJ26" s="223"/>
      <c r="BK26" s="223"/>
      <c r="BL26" s="223"/>
      <c r="BM26" s="223"/>
    </row>
    <row r="27" spans="1:65" ht="12.65" customHeight="1">
      <c r="A27" s="199" t="str">
        <f>IF('1'!$A$1=1,B27,C27)</f>
        <v xml:space="preserve">у тому числі: </v>
      </c>
      <c r="B27" s="200" t="s">
        <v>71</v>
      </c>
      <c r="C27" s="201" t="s">
        <v>160</v>
      </c>
      <c r="D27" s="192"/>
      <c r="E27" s="193"/>
      <c r="F27" s="193"/>
      <c r="G27" s="193"/>
      <c r="H27" s="193"/>
      <c r="I27" s="193"/>
      <c r="J27" s="193"/>
      <c r="K27" s="193"/>
      <c r="L27" s="193"/>
      <c r="M27" s="193"/>
      <c r="N27" s="193"/>
      <c r="O27" s="193"/>
      <c r="P27" s="193"/>
      <c r="Q27" s="193"/>
      <c r="R27" s="193"/>
      <c r="S27" s="193"/>
      <c r="T27" s="193"/>
      <c r="U27" s="193"/>
      <c r="V27" s="193"/>
      <c r="W27" s="193"/>
    </row>
    <row r="28" spans="1:65" ht="28.25" customHeight="1">
      <c r="A28" s="202" t="str">
        <f>IF('1'!$A$1=1,B28,C28)</f>
        <v>Продовольчі товари та сировина для їх виробництва</v>
      </c>
      <c r="B28" s="52" t="s">
        <v>7</v>
      </c>
      <c r="C28" s="203" t="s">
        <v>133</v>
      </c>
      <c r="D28" s="192">
        <v>1692</v>
      </c>
      <c r="E28" s="193">
        <v>1623</v>
      </c>
      <c r="F28" s="193">
        <v>2241</v>
      </c>
      <c r="G28" s="193">
        <v>2978</v>
      </c>
      <c r="H28" s="193">
        <v>2625</v>
      </c>
      <c r="I28" s="193">
        <v>3209</v>
      </c>
      <c r="J28" s="193">
        <v>3678</v>
      </c>
      <c r="K28" s="193">
        <v>3954</v>
      </c>
      <c r="L28" s="193">
        <v>3986</v>
      </c>
      <c r="M28" s="193">
        <v>5365</v>
      </c>
      <c r="N28" s="193">
        <v>4535</v>
      </c>
      <c r="O28" s="193">
        <v>5237</v>
      </c>
      <c r="P28" s="193">
        <v>3471</v>
      </c>
      <c r="Q28" s="193">
        <v>3683</v>
      </c>
      <c r="R28" s="193">
        <v>3748</v>
      </c>
      <c r="S28" s="193">
        <v>3805</v>
      </c>
      <c r="T28" s="193">
        <v>4513</v>
      </c>
      <c r="U28" s="193">
        <v>3893</v>
      </c>
      <c r="V28" s="193">
        <v>3999</v>
      </c>
      <c r="W28" s="193">
        <v>4874</v>
      </c>
    </row>
    <row r="29" spans="1:65" ht="17" customHeight="1">
      <c r="A29" s="202" t="str">
        <f>IF('1'!$A$1=1,B29,C29)</f>
        <v>Мінеральні продукти</v>
      </c>
      <c r="B29" s="52" t="s">
        <v>8</v>
      </c>
      <c r="C29" s="203" t="s">
        <v>134</v>
      </c>
      <c r="D29" s="192" t="s">
        <v>81</v>
      </c>
      <c r="E29" s="193" t="s">
        <v>81</v>
      </c>
      <c r="F29" s="193" t="s">
        <v>81</v>
      </c>
      <c r="G29" s="193">
        <v>357</v>
      </c>
      <c r="H29" s="193">
        <v>141</v>
      </c>
      <c r="I29" s="193">
        <v>208</v>
      </c>
      <c r="J29" s="193">
        <v>149</v>
      </c>
      <c r="K29" s="193">
        <v>156</v>
      </c>
      <c r="L29" s="193">
        <v>140</v>
      </c>
      <c r="M29" s="193">
        <v>60</v>
      </c>
      <c r="N29" s="193">
        <v>22</v>
      </c>
      <c r="O29" s="193">
        <v>13</v>
      </c>
      <c r="P29" s="193">
        <v>45</v>
      </c>
      <c r="Q29" s="193">
        <v>63</v>
      </c>
      <c r="R29" s="193">
        <v>67</v>
      </c>
      <c r="S29" s="193">
        <v>31</v>
      </c>
      <c r="T29" s="193">
        <v>47</v>
      </c>
      <c r="U29" s="193">
        <v>17</v>
      </c>
      <c r="V29" s="193">
        <v>10</v>
      </c>
      <c r="W29" s="193">
        <v>10</v>
      </c>
    </row>
    <row r="30" spans="1:65" ht="30.65" customHeight="1">
      <c r="A30" s="202" t="str">
        <f>IF('1'!$A$1=1,B30,C30)</f>
        <v>Продукція хімічної та пов'язаних з нею галузей промисловості</v>
      </c>
      <c r="B30" s="52" t="s">
        <v>9</v>
      </c>
      <c r="C30" s="203" t="s">
        <v>135</v>
      </c>
      <c r="D30" s="192">
        <v>148</v>
      </c>
      <c r="E30" s="193">
        <v>231</v>
      </c>
      <c r="F30" s="193">
        <v>318</v>
      </c>
      <c r="G30" s="193">
        <v>390</v>
      </c>
      <c r="H30" s="193">
        <v>378</v>
      </c>
      <c r="I30" s="193">
        <v>470</v>
      </c>
      <c r="J30" s="193">
        <v>508</v>
      </c>
      <c r="K30" s="193">
        <v>586</v>
      </c>
      <c r="L30" s="193">
        <v>647</v>
      </c>
      <c r="M30" s="193">
        <v>597</v>
      </c>
      <c r="N30" s="193">
        <v>352</v>
      </c>
      <c r="O30" s="193">
        <v>330</v>
      </c>
      <c r="P30" s="193">
        <v>358</v>
      </c>
      <c r="Q30" s="193">
        <v>382</v>
      </c>
      <c r="R30" s="193">
        <v>390</v>
      </c>
      <c r="S30" s="193">
        <v>397</v>
      </c>
      <c r="T30" s="193">
        <v>480</v>
      </c>
      <c r="U30" s="193">
        <v>313</v>
      </c>
      <c r="V30" s="193">
        <v>325</v>
      </c>
      <c r="W30" s="193">
        <v>343</v>
      </c>
    </row>
    <row r="31" spans="1:65" ht="17.399999999999999" customHeight="1">
      <c r="A31" s="202" t="str">
        <f>IF('1'!$A$1=1,B31,C31)</f>
        <v>Деревина та вироби з неї</v>
      </c>
      <c r="B31" s="52" t="s">
        <v>10</v>
      </c>
      <c r="C31" s="203" t="s">
        <v>136</v>
      </c>
      <c r="D31" s="192">
        <v>52</v>
      </c>
      <c r="E31" s="193">
        <v>109</v>
      </c>
      <c r="F31" s="193">
        <v>95</v>
      </c>
      <c r="G31" s="193">
        <v>131</v>
      </c>
      <c r="H31" s="193">
        <v>145</v>
      </c>
      <c r="I31" s="193">
        <v>144</v>
      </c>
      <c r="J31" s="193">
        <v>189</v>
      </c>
      <c r="K31" s="193">
        <v>157</v>
      </c>
      <c r="L31" s="193">
        <v>160</v>
      </c>
      <c r="M31" s="193">
        <v>107</v>
      </c>
      <c r="N31" s="193">
        <v>80</v>
      </c>
      <c r="O31" s="193">
        <v>72</v>
      </c>
      <c r="P31" s="193">
        <v>57</v>
      </c>
      <c r="Q31" s="193">
        <v>62</v>
      </c>
      <c r="R31" s="193">
        <v>62</v>
      </c>
      <c r="S31" s="193">
        <v>54</v>
      </c>
      <c r="T31" s="193">
        <v>69</v>
      </c>
      <c r="U31" s="193">
        <v>79</v>
      </c>
      <c r="V31" s="193">
        <v>66</v>
      </c>
      <c r="W31" s="193">
        <v>66</v>
      </c>
    </row>
    <row r="32" spans="1:65" ht="16.25" customHeight="1">
      <c r="A32" s="202" t="str">
        <f>IF('1'!$A$1=1,B32,C32)</f>
        <v>Промислові вироби</v>
      </c>
      <c r="B32" s="52" t="s">
        <v>11</v>
      </c>
      <c r="C32" s="203" t="s">
        <v>137</v>
      </c>
      <c r="D32" s="192">
        <v>93</v>
      </c>
      <c r="E32" s="193">
        <v>113</v>
      </c>
      <c r="F32" s="193">
        <v>145</v>
      </c>
      <c r="G32" s="193">
        <v>174</v>
      </c>
      <c r="H32" s="193">
        <v>123</v>
      </c>
      <c r="I32" s="193">
        <v>156</v>
      </c>
      <c r="J32" s="193">
        <v>183</v>
      </c>
      <c r="K32" s="193">
        <v>194</v>
      </c>
      <c r="L32" s="193">
        <v>189</v>
      </c>
      <c r="M32" s="193">
        <v>149</v>
      </c>
      <c r="N32" s="193">
        <v>103</v>
      </c>
      <c r="O32" s="193">
        <v>98</v>
      </c>
      <c r="P32" s="193">
        <v>122</v>
      </c>
      <c r="Q32" s="193">
        <v>141</v>
      </c>
      <c r="R32" s="193">
        <v>143</v>
      </c>
      <c r="S32" s="193">
        <v>145</v>
      </c>
      <c r="T32" s="193">
        <v>213</v>
      </c>
      <c r="U32" s="193">
        <v>173</v>
      </c>
      <c r="V32" s="193">
        <v>168</v>
      </c>
      <c r="W32" s="193">
        <v>147</v>
      </c>
    </row>
    <row r="33" spans="1:65" ht="25.25" customHeight="1">
      <c r="A33" s="202" t="str">
        <f>IF('1'!$A$1=1,B33,C33)</f>
        <v>Чорні й кольорові метали та вироби з них</v>
      </c>
      <c r="B33" s="52" t="s">
        <v>12</v>
      </c>
      <c r="C33" s="203" t="s">
        <v>138</v>
      </c>
      <c r="D33" s="192">
        <v>43</v>
      </c>
      <c r="E33" s="193">
        <v>49</v>
      </c>
      <c r="F33" s="193">
        <v>75</v>
      </c>
      <c r="G33" s="193">
        <v>90</v>
      </c>
      <c r="H33" s="193">
        <v>78</v>
      </c>
      <c r="I33" s="193">
        <v>103</v>
      </c>
      <c r="J33" s="193">
        <v>124</v>
      </c>
      <c r="K33" s="193">
        <v>128</v>
      </c>
      <c r="L33" s="193">
        <v>116</v>
      </c>
      <c r="M33" s="193">
        <v>77</v>
      </c>
      <c r="N33" s="193">
        <v>50</v>
      </c>
      <c r="O33" s="193">
        <v>52</v>
      </c>
      <c r="P33" s="193">
        <v>60</v>
      </c>
      <c r="Q33" s="193">
        <v>68</v>
      </c>
      <c r="R33" s="193">
        <v>68</v>
      </c>
      <c r="S33" s="193">
        <v>72</v>
      </c>
      <c r="T33" s="193">
        <v>89</v>
      </c>
      <c r="U33" s="193">
        <v>41</v>
      </c>
      <c r="V33" s="193">
        <v>44</v>
      </c>
      <c r="W33" s="193">
        <v>47</v>
      </c>
    </row>
    <row r="34" spans="1:65" ht="29" customHeight="1">
      <c r="A34" s="202" t="str">
        <f>IF('1'!$A$1=1,B34,C34)</f>
        <v>Машини, устаткування, транспортні засоби та  прилади</v>
      </c>
      <c r="B34" s="52" t="s">
        <v>13</v>
      </c>
      <c r="C34" s="203" t="s">
        <v>139</v>
      </c>
      <c r="D34" s="192">
        <v>184</v>
      </c>
      <c r="E34" s="193">
        <v>389</v>
      </c>
      <c r="F34" s="193">
        <v>593</v>
      </c>
      <c r="G34" s="193">
        <v>694</v>
      </c>
      <c r="H34" s="193">
        <v>241</v>
      </c>
      <c r="I34" s="193">
        <v>658</v>
      </c>
      <c r="J34" s="193">
        <v>776</v>
      </c>
      <c r="K34" s="193">
        <v>459</v>
      </c>
      <c r="L34" s="193">
        <v>305</v>
      </c>
      <c r="M34" s="193">
        <v>223</v>
      </c>
      <c r="N34" s="193">
        <v>157</v>
      </c>
      <c r="O34" s="193">
        <v>134</v>
      </c>
      <c r="P34" s="193">
        <v>143</v>
      </c>
      <c r="Q34" s="193">
        <v>173</v>
      </c>
      <c r="R34" s="193">
        <v>191</v>
      </c>
      <c r="S34" s="193">
        <v>206</v>
      </c>
      <c r="T34" s="193">
        <v>275</v>
      </c>
      <c r="U34" s="193">
        <v>201</v>
      </c>
      <c r="V34" s="193">
        <v>174</v>
      </c>
      <c r="W34" s="193">
        <v>175</v>
      </c>
    </row>
    <row r="35" spans="1:65" ht="15" customHeight="1">
      <c r="A35" s="202" t="str">
        <f>IF('1'!$A$1=1,B35,C35)</f>
        <v xml:space="preserve">Інші </v>
      </c>
      <c r="B35" s="52" t="s">
        <v>72</v>
      </c>
      <c r="C35" s="203" t="s">
        <v>161</v>
      </c>
      <c r="D35" s="192">
        <f>D26-D28-D30-D31-D32-D33-D34</f>
        <v>121</v>
      </c>
      <c r="E35" s="193">
        <f>E26-E28-E30-E31-E32-E33-E34</f>
        <v>149</v>
      </c>
      <c r="F35" s="193">
        <f>F26-F28-F30-F31-F32-F33-F34</f>
        <v>209</v>
      </c>
      <c r="G35" s="193">
        <f t="shared" ref="G35:N35" si="6">G26-G28-G29-G30-G31-G32-G33-G34</f>
        <v>268</v>
      </c>
      <c r="H35" s="193">
        <f t="shared" si="6"/>
        <v>196</v>
      </c>
      <c r="I35" s="193">
        <f t="shared" si="6"/>
        <v>253</v>
      </c>
      <c r="J35" s="193">
        <f t="shared" si="6"/>
        <v>319</v>
      </c>
      <c r="K35" s="193">
        <f t="shared" si="6"/>
        <v>359</v>
      </c>
      <c r="L35" s="193">
        <f t="shared" si="6"/>
        <v>379</v>
      </c>
      <c r="M35" s="193">
        <f t="shared" si="6"/>
        <v>383</v>
      </c>
      <c r="N35" s="193">
        <f t="shared" si="6"/>
        <v>277</v>
      </c>
      <c r="O35" s="193">
        <f t="shared" ref="O35:V35" si="7">O26-O28-O29-O30-O31-O32-O33-O34</f>
        <v>246</v>
      </c>
      <c r="P35" s="193">
        <f t="shared" si="7"/>
        <v>320</v>
      </c>
      <c r="Q35" s="193">
        <f t="shared" si="7"/>
        <v>378</v>
      </c>
      <c r="R35" s="193">
        <f t="shared" si="7"/>
        <v>428</v>
      </c>
      <c r="S35" s="193">
        <f t="shared" si="7"/>
        <v>465</v>
      </c>
      <c r="T35" s="193">
        <f t="shared" si="7"/>
        <v>675</v>
      </c>
      <c r="U35" s="193">
        <f t="shared" si="7"/>
        <v>507</v>
      </c>
      <c r="V35" s="193">
        <f t="shared" si="7"/>
        <v>552</v>
      </c>
      <c r="W35" s="193">
        <f t="shared" ref="W35" si="8">W26-W28-W29-W30-W31-W32-W33-W34</f>
        <v>588</v>
      </c>
    </row>
    <row r="36" spans="1:65" ht="6.65" customHeight="1">
      <c r="A36" s="149"/>
      <c r="B36" s="208"/>
      <c r="C36" s="208"/>
      <c r="D36" s="192"/>
      <c r="E36" s="193"/>
      <c r="F36" s="193"/>
      <c r="G36" s="193"/>
      <c r="H36" s="193"/>
      <c r="I36" s="193"/>
      <c r="J36" s="193"/>
      <c r="K36" s="193"/>
      <c r="L36" s="193"/>
      <c r="M36" s="193"/>
      <c r="N36" s="193"/>
      <c r="O36" s="193"/>
      <c r="P36" s="193"/>
      <c r="Q36" s="193"/>
      <c r="R36" s="193"/>
      <c r="S36" s="193"/>
      <c r="T36" s="193"/>
      <c r="U36" s="193"/>
      <c r="V36" s="193"/>
      <c r="W36" s="193"/>
    </row>
    <row r="37" spans="1:65" s="221" customFormat="1" ht="13.25" customHeight="1">
      <c r="A37" s="195" t="str">
        <f>IF('1'!$A$1=1,B37,C37)</f>
        <v>4. Інші категорії товарів</v>
      </c>
      <c r="B37" s="196" t="s">
        <v>75</v>
      </c>
      <c r="C37" s="196" t="s">
        <v>164</v>
      </c>
      <c r="D37" s="197">
        <f t="shared" ref="D37:W37" si="9">D7-D8-D15-D26</f>
        <v>896</v>
      </c>
      <c r="E37" s="198">
        <f t="shared" si="9"/>
        <v>1294</v>
      </c>
      <c r="F37" s="198">
        <f t="shared" si="9"/>
        <v>1793</v>
      </c>
      <c r="G37" s="198">
        <f t="shared" si="9"/>
        <v>317</v>
      </c>
      <c r="H37" s="198">
        <f t="shared" si="9"/>
        <v>340</v>
      </c>
      <c r="I37" s="198">
        <f t="shared" si="9"/>
        <v>339</v>
      </c>
      <c r="J37" s="198">
        <f t="shared" si="9"/>
        <v>412</v>
      </c>
      <c r="K37" s="198">
        <f t="shared" si="9"/>
        <v>450</v>
      </c>
      <c r="L37" s="198">
        <f t="shared" si="9"/>
        <v>637</v>
      </c>
      <c r="M37" s="198">
        <f t="shared" si="9"/>
        <v>261</v>
      </c>
      <c r="N37" s="198">
        <f t="shared" si="9"/>
        <v>187</v>
      </c>
      <c r="O37" s="198">
        <f t="shared" si="9"/>
        <v>273</v>
      </c>
      <c r="P37" s="198">
        <f t="shared" si="9"/>
        <v>157</v>
      </c>
      <c r="Q37" s="198">
        <f t="shared" si="9"/>
        <v>160</v>
      </c>
      <c r="R37" s="198">
        <f t="shared" si="9"/>
        <v>210</v>
      </c>
      <c r="S37" s="198">
        <f t="shared" si="9"/>
        <v>109</v>
      </c>
      <c r="T37" s="198">
        <f t="shared" si="9"/>
        <v>231</v>
      </c>
      <c r="U37" s="198">
        <f t="shared" si="9"/>
        <v>76</v>
      </c>
      <c r="V37" s="198">
        <f t="shared" si="9"/>
        <v>84</v>
      </c>
      <c r="W37" s="198">
        <f t="shared" si="9"/>
        <v>173</v>
      </c>
      <c r="AG37" s="222"/>
      <c r="AH37" s="222"/>
      <c r="AI37" s="222"/>
      <c r="AJ37" s="222"/>
      <c r="AK37" s="222"/>
      <c r="AL37" s="222"/>
      <c r="AM37" s="222"/>
      <c r="AN37" s="222"/>
      <c r="AO37" s="222"/>
      <c r="AP37" s="222"/>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row>
    <row r="38" spans="1:65" s="164" customFormat="1" ht="13">
      <c r="A38" s="199" t="str">
        <f>IF('1'!$A$1=1,B38,C38)</f>
        <v xml:space="preserve">з них товари, придбані в портах </v>
      </c>
      <c r="B38" s="209" t="s">
        <v>76</v>
      </c>
      <c r="C38" s="209" t="s">
        <v>165</v>
      </c>
      <c r="D38" s="669">
        <v>17</v>
      </c>
      <c r="E38" s="670">
        <v>28</v>
      </c>
      <c r="F38" s="670">
        <v>42</v>
      </c>
      <c r="G38" s="670">
        <v>59</v>
      </c>
      <c r="H38" s="670">
        <v>35</v>
      </c>
      <c r="I38" s="670">
        <v>28</v>
      </c>
      <c r="J38" s="670">
        <v>32</v>
      </c>
      <c r="K38" s="670">
        <v>31</v>
      </c>
      <c r="L38" s="670">
        <v>27</v>
      </c>
      <c r="M38" s="670">
        <v>9</v>
      </c>
      <c r="N38" s="670">
        <v>4</v>
      </c>
      <c r="O38" s="670">
        <v>4</v>
      </c>
      <c r="P38" s="670">
        <v>4</v>
      </c>
      <c r="Q38" s="670">
        <v>7</v>
      </c>
      <c r="R38" s="670">
        <v>6</v>
      </c>
      <c r="S38" s="670">
        <v>1</v>
      </c>
      <c r="T38" s="670">
        <v>1</v>
      </c>
      <c r="U38" s="670">
        <v>0</v>
      </c>
      <c r="V38" s="670">
        <v>0</v>
      </c>
      <c r="W38" s="670">
        <v>0</v>
      </c>
      <c r="AG38" s="210"/>
      <c r="AH38" s="210"/>
      <c r="AI38" s="210"/>
      <c r="AJ38" s="210"/>
      <c r="AK38" s="210"/>
      <c r="AL38" s="210"/>
      <c r="AM38" s="210"/>
      <c r="AN38" s="210"/>
      <c r="AO38" s="210"/>
      <c r="AP38" s="210"/>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row>
    <row r="39" spans="1:65" s="164" customFormat="1" ht="7.25" customHeight="1">
      <c r="A39" s="211"/>
      <c r="B39" s="212"/>
      <c r="C39" s="212"/>
      <c r="D39" s="213"/>
      <c r="E39" s="214"/>
      <c r="F39" s="214"/>
      <c r="G39" s="214"/>
      <c r="H39" s="214"/>
      <c r="I39" s="214"/>
      <c r="J39" s="214"/>
      <c r="K39" s="214"/>
      <c r="L39" s="214"/>
      <c r="M39" s="214"/>
      <c r="N39" s="214"/>
      <c r="O39" s="214"/>
      <c r="P39" s="214"/>
      <c r="Q39" s="214"/>
      <c r="R39" s="214"/>
      <c r="S39" s="214"/>
      <c r="T39" s="214"/>
      <c r="U39" s="214"/>
      <c r="V39" s="214"/>
      <c r="W39" s="214"/>
      <c r="AG39" s="210"/>
      <c r="AH39" s="210"/>
      <c r="AI39" s="210"/>
      <c r="AJ39" s="210"/>
      <c r="AK39" s="210"/>
      <c r="AL39" s="210"/>
      <c r="AM39" s="210"/>
      <c r="AN39" s="210"/>
      <c r="AO39" s="210"/>
      <c r="AP39" s="210"/>
      <c r="AQ39" s="165"/>
      <c r="AR39" s="165"/>
      <c r="AS39" s="165"/>
      <c r="AT39" s="165"/>
      <c r="AU39" s="165"/>
      <c r="AV39" s="165"/>
      <c r="AW39" s="165"/>
      <c r="AX39" s="165"/>
      <c r="AY39" s="165"/>
      <c r="AZ39" s="165"/>
      <c r="BA39" s="165"/>
      <c r="BB39" s="165"/>
      <c r="BC39" s="165"/>
      <c r="BD39" s="165"/>
      <c r="BE39" s="165"/>
      <c r="BF39" s="165"/>
      <c r="BG39" s="165"/>
      <c r="BH39" s="165"/>
      <c r="BI39" s="165"/>
      <c r="BJ39" s="165"/>
      <c r="BK39" s="165"/>
      <c r="BL39" s="165"/>
      <c r="BM39" s="165"/>
    </row>
    <row r="40" spans="1:65">
      <c r="A40" s="218" t="str">
        <f>IF('1'!$A$1=1,B40,C40)</f>
        <v xml:space="preserve">*Дані Державної служби статистики України </v>
      </c>
      <c r="B40" s="116" t="s">
        <v>175</v>
      </c>
      <c r="C40" s="116" t="s">
        <v>156</v>
      </c>
    </row>
    <row r="41" spans="1:65" ht="13">
      <c r="A41" s="215" t="str">
        <f>IF('1'!$A$1=1,B41,C41)</f>
        <v>Примітки:</v>
      </c>
      <c r="B41" s="216" t="s">
        <v>311</v>
      </c>
      <c r="C41" s="216" t="s">
        <v>312</v>
      </c>
      <c r="D41" s="217"/>
      <c r="E41" s="217"/>
      <c r="F41" s="217"/>
      <c r="G41" s="217"/>
      <c r="H41" s="217"/>
      <c r="I41" s="217"/>
      <c r="J41" s="217"/>
      <c r="K41" s="217"/>
      <c r="L41" s="217"/>
      <c r="M41" s="217"/>
      <c r="N41" s="217"/>
      <c r="O41" s="217"/>
      <c r="P41" s="217"/>
      <c r="Q41" s="217"/>
      <c r="R41" s="217"/>
      <c r="S41" s="217"/>
      <c r="T41" s="217"/>
      <c r="U41" s="217"/>
      <c r="V41" s="217"/>
      <c r="W41" s="217"/>
    </row>
    <row r="42" spans="1:65">
      <c r="A42" s="218" t="str">
        <f>IF('1'!$A$1=1,B42,C42)</f>
        <v xml:space="preserve"> 1. З 2014 року дані подаються без урахування тимчасово окупованої російською федерацією території України.</v>
      </c>
      <c r="B42" s="94" t="s">
        <v>522</v>
      </c>
      <c r="C42" s="94" t="s">
        <v>521</v>
      </c>
    </row>
    <row r="43" spans="1:65" ht="17" customHeight="1">
      <c r="A43" s="93" t="str">
        <f>IF('1'!$A$1=1,B43,C43)</f>
        <v xml:space="preserve"> 2. Починаючи з 01.01.2017 дані перераховані з врахуванням змін, внесених до УКТЗЕД у зв'язку з переходом до Гармонізованої системи опису та кодування товарів 2017 року та нової редакції </v>
      </c>
      <c r="B43" s="472" t="s">
        <v>324</v>
      </c>
      <c r="C43" s="373" t="s">
        <v>322</v>
      </c>
    </row>
    <row r="44" spans="1:65" ht="17" customHeight="1">
      <c r="A44" s="93" t="str">
        <f>IF('1'!$A$1=1,B44,C44)</f>
        <v xml:space="preserve">    Класифікації за широкими економічними категоріями (Вид.5) </v>
      </c>
      <c r="B44" s="119" t="s">
        <v>321</v>
      </c>
      <c r="C44" s="119" t="s">
        <v>323</v>
      </c>
    </row>
    <row r="45" spans="1:65" ht="18" customHeight="1">
      <c r="A45" s="119" t="str">
        <f>IF('1'!$A$1=1,B45,C45)</f>
        <v xml:space="preserve"> 3. Дані за 2024 рік було скориговано у зв'язку з уточненням звітної інформації.</v>
      </c>
      <c r="B45" s="119" t="s">
        <v>616</v>
      </c>
      <c r="C45" s="119" t="s">
        <v>617</v>
      </c>
    </row>
    <row r="57" spans="33:65" s="13" customFormat="1">
      <c r="AG57" s="14"/>
      <c r="AH57" s="14"/>
      <c r="AI57" s="14"/>
      <c r="AJ57" s="14"/>
      <c r="AK57" s="14"/>
      <c r="AL57" s="14"/>
      <c r="AM57" s="14"/>
      <c r="AN57" s="14"/>
      <c r="AO57" s="14"/>
      <c r="AP57" s="14"/>
      <c r="AQ57" s="15"/>
      <c r="AR57" s="15"/>
      <c r="AS57" s="15"/>
      <c r="AT57" s="15"/>
      <c r="AU57" s="15"/>
      <c r="AV57" s="15"/>
      <c r="AW57" s="15"/>
      <c r="AX57" s="15"/>
      <c r="AY57" s="15"/>
      <c r="AZ57" s="15"/>
      <c r="BA57" s="15"/>
      <c r="BB57" s="15"/>
      <c r="BC57" s="15"/>
      <c r="BD57" s="15"/>
      <c r="BE57" s="15"/>
      <c r="BF57" s="15"/>
      <c r="BG57" s="15"/>
      <c r="BH57" s="15"/>
      <c r="BI57" s="15"/>
      <c r="BJ57" s="15"/>
      <c r="BK57" s="15"/>
      <c r="BL57" s="15"/>
      <c r="BM57" s="15"/>
    </row>
  </sheetData>
  <mergeCells count="23">
    <mergeCell ref="A5:A6"/>
    <mergeCell ref="B5:B6"/>
    <mergeCell ref="N5:N6"/>
    <mergeCell ref="L5:L6"/>
    <mergeCell ref="M5:M6"/>
    <mergeCell ref="C5:C6"/>
    <mergeCell ref="D5:D6"/>
    <mergeCell ref="E5:E6"/>
    <mergeCell ref="F5:F6"/>
    <mergeCell ref="K5:K6"/>
    <mergeCell ref="G5:G6"/>
    <mergeCell ref="H5:H6"/>
    <mergeCell ref="I5:I6"/>
    <mergeCell ref="J5:J6"/>
    <mergeCell ref="W5:W6"/>
    <mergeCell ref="Q5:Q6"/>
    <mergeCell ref="P5:P6"/>
    <mergeCell ref="O5:O6"/>
    <mergeCell ref="S5:S6"/>
    <mergeCell ref="T5:T6"/>
    <mergeCell ref="R5:R6"/>
    <mergeCell ref="V5:V6"/>
    <mergeCell ref="U5:U6"/>
  </mergeCells>
  <phoneticPr fontId="9" type="noConversion"/>
  <hyperlinks>
    <hyperlink ref="A1" location="'1'!A1" display="до змісту"/>
  </hyperlinks>
  <printOptions horizontalCentered="1" verticalCentered="1"/>
  <pageMargins left="3.937007874015748E-2" right="0.19685039370078741" top="0.55118110236220474" bottom="0.35433070866141736" header="0.35433070866141736" footer="0.27559055118110237"/>
  <pageSetup paperSize="9" scale="6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BE29"/>
  <sheetViews>
    <sheetView zoomScale="69" zoomScaleNormal="69" workbookViewId="0">
      <selection activeCell="Q8" sqref="Q8"/>
    </sheetView>
  </sheetViews>
  <sheetFormatPr defaultColWidth="11.453125" defaultRowHeight="12.5" outlineLevelCol="1"/>
  <cols>
    <col min="1" max="1" width="31.36328125" style="119" customWidth="1"/>
    <col min="2" max="3" width="35.6328125" style="116" hidden="1" customWidth="1" outlineLevel="1"/>
    <col min="4" max="4" width="9" style="119" customWidth="1" collapsed="1"/>
    <col min="5" max="9" width="9" style="119" customWidth="1"/>
    <col min="10" max="20" width="9" style="13" customWidth="1"/>
    <col min="21" max="23" width="9" style="119" customWidth="1"/>
    <col min="24" max="39" width="12.36328125" style="119" customWidth="1"/>
    <col min="40" max="57" width="12.36328125" style="184" customWidth="1"/>
    <col min="58" max="61" width="12.36328125" style="119" customWidth="1"/>
    <col min="62" max="16384" width="11.453125" style="119"/>
  </cols>
  <sheetData>
    <row r="1" spans="1:57" ht="13">
      <c r="A1" s="104" t="str">
        <f>IF('1'!$A$1=1,"до змісту","to title")</f>
        <v>до змісту</v>
      </c>
    </row>
    <row r="2" spans="1:57" s="129" customFormat="1" ht="21" customHeight="1">
      <c r="A2" s="175" t="str">
        <f>IF('1'!$A$1=1,AN2,AV2)</f>
        <v>1.5 Динаміка імпорту товарів за широкими економічними категоріями</v>
      </c>
      <c r="B2" s="243"/>
      <c r="I2" s="182"/>
      <c r="J2" s="182"/>
      <c r="K2" s="182"/>
      <c r="L2" s="182"/>
      <c r="M2" s="182"/>
      <c r="N2" s="182"/>
      <c r="O2" s="182"/>
      <c r="P2" s="182"/>
      <c r="Q2" s="182"/>
      <c r="R2" s="182"/>
      <c r="S2" s="182"/>
      <c r="T2" s="182"/>
      <c r="U2" s="182"/>
      <c r="V2" s="182"/>
      <c r="W2" s="182"/>
      <c r="AN2" s="244" t="s">
        <v>371</v>
      </c>
      <c r="AO2" s="244"/>
      <c r="AP2" s="244"/>
      <c r="AQ2" s="244"/>
      <c r="AR2" s="244"/>
      <c r="AS2" s="244"/>
      <c r="AT2" s="244"/>
      <c r="AU2" s="16"/>
      <c r="AV2" s="244" t="s">
        <v>455</v>
      </c>
      <c r="AW2" s="244"/>
      <c r="AX2" s="244"/>
      <c r="AY2" s="244"/>
      <c r="AZ2" s="244"/>
      <c r="BA2" s="244"/>
      <c r="BB2" s="194"/>
      <c r="BC2" s="194"/>
      <c r="BD2" s="194"/>
      <c r="BE2" s="194"/>
    </row>
    <row r="3" spans="1:57" ht="23" customHeight="1">
      <c r="A3" s="27" t="str">
        <f>IF('1'!$A$1=1,AN3,AV3)</f>
        <v xml:space="preserve">(відповідно до КПБ6) </v>
      </c>
      <c r="B3" s="243"/>
      <c r="C3" s="119"/>
      <c r="I3" s="117"/>
      <c r="J3" s="117"/>
      <c r="K3" s="117"/>
      <c r="L3" s="117"/>
      <c r="M3" s="117"/>
      <c r="N3" s="117"/>
      <c r="O3" s="117"/>
      <c r="P3" s="117"/>
      <c r="Q3" s="117"/>
      <c r="R3" s="117"/>
      <c r="S3" s="117"/>
      <c r="T3" s="117"/>
      <c r="U3" s="117"/>
      <c r="V3" s="117"/>
      <c r="W3" s="117"/>
      <c r="AN3" s="32" t="s">
        <v>0</v>
      </c>
      <c r="AO3" s="32"/>
      <c r="AP3" s="245"/>
      <c r="AQ3" s="245"/>
      <c r="AR3" s="245"/>
      <c r="AS3" s="245"/>
      <c r="AT3" s="245"/>
      <c r="AU3" s="14"/>
      <c r="AV3" s="34" t="s">
        <v>130</v>
      </c>
      <c r="AW3" s="245"/>
      <c r="AX3" s="245"/>
      <c r="AY3" s="245"/>
      <c r="AZ3" s="245"/>
      <c r="BA3" s="245"/>
    </row>
    <row r="4" spans="1:57" ht="21" customHeight="1">
      <c r="A4" s="1349" t="str">
        <f>IF('1'!$A$1=1,B4,C4)</f>
        <v>Категорії</v>
      </c>
      <c r="B4" s="1351" t="s">
        <v>46</v>
      </c>
      <c r="C4" s="1351" t="s">
        <v>149</v>
      </c>
      <c r="D4" s="229">
        <v>2005</v>
      </c>
      <c r="E4" s="230">
        <v>2006</v>
      </c>
      <c r="F4" s="229">
        <v>2007</v>
      </c>
      <c r="G4" s="230">
        <v>2008</v>
      </c>
      <c r="H4" s="229">
        <v>2009</v>
      </c>
      <c r="I4" s="230">
        <v>2010</v>
      </c>
      <c r="J4" s="229">
        <v>2011</v>
      </c>
      <c r="K4" s="230">
        <v>2012</v>
      </c>
      <c r="L4" s="230">
        <v>2013</v>
      </c>
      <c r="M4" s="231">
        <v>2014</v>
      </c>
      <c r="N4" s="231">
        <v>2015</v>
      </c>
      <c r="O4" s="231">
        <v>2016</v>
      </c>
      <c r="P4" s="231">
        <v>2017</v>
      </c>
      <c r="Q4" s="231">
        <v>2018</v>
      </c>
      <c r="R4" s="231">
        <v>2019</v>
      </c>
      <c r="S4" s="231">
        <v>2020</v>
      </c>
      <c r="T4" s="230">
        <v>2021</v>
      </c>
      <c r="U4" s="230">
        <v>2022</v>
      </c>
      <c r="V4" s="230">
        <v>2023</v>
      </c>
      <c r="W4" s="229">
        <v>2024</v>
      </c>
    </row>
    <row r="5" spans="1:57" ht="18" customHeight="1">
      <c r="A5" s="1369"/>
      <c r="B5" s="1370"/>
      <c r="C5" s="1352"/>
      <c r="D5" s="232"/>
      <c r="E5" s="233"/>
      <c r="F5" s="232"/>
      <c r="G5" s="233"/>
      <c r="H5" s="232"/>
      <c r="I5" s="233"/>
      <c r="J5" s="232"/>
      <c r="K5" s="233"/>
      <c r="L5" s="233"/>
      <c r="M5" s="234"/>
      <c r="N5" s="234"/>
      <c r="O5" s="234"/>
      <c r="P5" s="234"/>
      <c r="Q5" s="234"/>
      <c r="R5" s="234"/>
      <c r="S5" s="234"/>
      <c r="T5" s="886"/>
      <c r="U5" s="886"/>
      <c r="V5" s="886"/>
      <c r="W5" s="1150"/>
    </row>
    <row r="6" spans="1:57" s="129" customFormat="1" ht="26.4" customHeight="1">
      <c r="A6" s="124" t="str">
        <f>IF('1'!$A$1=1,B6,C6)</f>
        <v>УСЬОГО, млн дол. США*</v>
      </c>
      <c r="B6" s="125" t="s">
        <v>272</v>
      </c>
      <c r="C6" s="126" t="s">
        <v>172</v>
      </c>
      <c r="D6" s="127">
        <v>34375</v>
      </c>
      <c r="E6" s="128">
        <v>43148</v>
      </c>
      <c r="F6" s="128">
        <v>57996</v>
      </c>
      <c r="G6" s="128">
        <v>82961</v>
      </c>
      <c r="H6" s="128">
        <v>43684</v>
      </c>
      <c r="I6" s="128">
        <v>57538</v>
      </c>
      <c r="J6" s="128">
        <v>77822</v>
      </c>
      <c r="K6" s="128">
        <v>81256</v>
      </c>
      <c r="L6" s="128">
        <v>73198</v>
      </c>
      <c r="M6" s="128">
        <v>51211</v>
      </c>
      <c r="N6" s="128">
        <v>35087</v>
      </c>
      <c r="O6" s="128">
        <v>36714</v>
      </c>
      <c r="P6" s="128">
        <v>46607</v>
      </c>
      <c r="Q6" s="128">
        <v>53924</v>
      </c>
      <c r="R6" s="128">
        <v>57646</v>
      </c>
      <c r="S6" s="128">
        <v>51438</v>
      </c>
      <c r="T6" s="128">
        <v>69223</v>
      </c>
      <c r="U6" s="128">
        <v>52891</v>
      </c>
      <c r="V6" s="1205">
        <v>61649</v>
      </c>
      <c r="W6" s="1205">
        <v>68429</v>
      </c>
      <c r="AN6" s="194"/>
      <c r="AO6" s="194"/>
      <c r="AP6" s="194"/>
      <c r="AQ6" s="194"/>
      <c r="AR6" s="194"/>
      <c r="AS6" s="194"/>
      <c r="AT6" s="194"/>
      <c r="AU6" s="194"/>
      <c r="AV6" s="194"/>
      <c r="AW6" s="194"/>
      <c r="AX6" s="194"/>
      <c r="AY6" s="194"/>
      <c r="AZ6" s="194"/>
      <c r="BA6" s="194"/>
      <c r="BB6" s="194"/>
      <c r="BC6" s="194"/>
      <c r="BD6" s="194"/>
      <c r="BE6" s="194"/>
    </row>
    <row r="7" spans="1:57" s="129" customFormat="1" ht="20" customHeight="1">
      <c r="A7" s="140" t="str">
        <f>IF('1'!$A$1=1,B7,C7)</f>
        <v xml:space="preserve"> Засоби виробництва</v>
      </c>
      <c r="B7" s="141" t="s">
        <v>54</v>
      </c>
      <c r="C7" s="133" t="s">
        <v>168</v>
      </c>
      <c r="D7" s="138">
        <v>5699</v>
      </c>
      <c r="E7" s="139">
        <v>7456</v>
      </c>
      <c r="F7" s="139">
        <v>10447</v>
      </c>
      <c r="G7" s="139">
        <v>14451</v>
      </c>
      <c r="H7" s="139">
        <v>5206</v>
      </c>
      <c r="I7" s="139">
        <v>7053</v>
      </c>
      <c r="J7" s="139">
        <v>11666</v>
      </c>
      <c r="K7" s="139">
        <v>12475</v>
      </c>
      <c r="L7" s="139">
        <v>10278</v>
      </c>
      <c r="M7" s="139">
        <v>6464</v>
      </c>
      <c r="N7" s="139">
        <v>4785</v>
      </c>
      <c r="O7" s="139">
        <v>6710</v>
      </c>
      <c r="P7" s="139">
        <v>8907</v>
      </c>
      <c r="Q7" s="139">
        <v>9897</v>
      </c>
      <c r="R7" s="139">
        <v>11134</v>
      </c>
      <c r="S7" s="139">
        <v>10412</v>
      </c>
      <c r="T7" s="139">
        <v>13408</v>
      </c>
      <c r="U7" s="139">
        <v>8548</v>
      </c>
      <c r="V7" s="1205">
        <v>11635</v>
      </c>
      <c r="W7" s="1205">
        <v>14799</v>
      </c>
      <c r="AN7" s="194"/>
      <c r="AO7" s="194"/>
      <c r="AP7" s="194"/>
      <c r="AQ7" s="194"/>
      <c r="AR7" s="194"/>
      <c r="AS7" s="194"/>
      <c r="AT7" s="194"/>
      <c r="AU7" s="194"/>
      <c r="AV7" s="194"/>
      <c r="AW7" s="194"/>
      <c r="AX7" s="194"/>
      <c r="AY7" s="194"/>
      <c r="AZ7" s="194"/>
      <c r="BA7" s="194"/>
      <c r="BB7" s="194"/>
      <c r="BC7" s="194"/>
      <c r="BD7" s="194"/>
      <c r="BE7" s="194"/>
    </row>
    <row r="8" spans="1:57" s="129" customFormat="1" ht="27" customHeight="1">
      <c r="A8" s="136" t="str">
        <f>IF('1'!$A$1=1,B8,C8)</f>
        <v xml:space="preserve"> Товари проміжного споживання</v>
      </c>
      <c r="B8" s="137" t="s">
        <v>48</v>
      </c>
      <c r="C8" s="133" t="s">
        <v>169</v>
      </c>
      <c r="D8" s="138">
        <v>21885</v>
      </c>
      <c r="E8" s="139">
        <v>26884</v>
      </c>
      <c r="F8" s="139">
        <v>36116</v>
      </c>
      <c r="G8" s="139">
        <v>50640</v>
      </c>
      <c r="H8" s="139">
        <v>28213</v>
      </c>
      <c r="I8" s="139">
        <v>36723</v>
      </c>
      <c r="J8" s="139">
        <v>49457</v>
      </c>
      <c r="K8" s="139">
        <v>48674</v>
      </c>
      <c r="L8" s="139">
        <v>42973</v>
      </c>
      <c r="M8" s="139">
        <v>31023</v>
      </c>
      <c r="N8" s="139">
        <v>22126</v>
      </c>
      <c r="O8" s="139">
        <v>20802</v>
      </c>
      <c r="P8" s="139">
        <v>26828</v>
      </c>
      <c r="Q8" s="139">
        <v>30885</v>
      </c>
      <c r="R8" s="139">
        <v>30983</v>
      </c>
      <c r="S8" s="139">
        <v>25337</v>
      </c>
      <c r="T8" s="139">
        <v>36788</v>
      </c>
      <c r="U8" s="139">
        <v>25636</v>
      </c>
      <c r="V8" s="1205">
        <v>27014</v>
      </c>
      <c r="W8" s="1205">
        <v>28505</v>
      </c>
      <c r="AN8" s="194"/>
      <c r="AO8" s="194"/>
      <c r="AP8" s="194"/>
      <c r="AQ8" s="194"/>
      <c r="AR8" s="194"/>
      <c r="AS8" s="194"/>
      <c r="AT8" s="194"/>
      <c r="AU8" s="194"/>
      <c r="AV8" s="194"/>
      <c r="AW8" s="194"/>
      <c r="AX8" s="194"/>
      <c r="AY8" s="194"/>
      <c r="AZ8" s="194"/>
      <c r="BA8" s="194"/>
      <c r="BB8" s="194"/>
      <c r="BC8" s="194"/>
      <c r="BD8" s="194"/>
      <c r="BE8" s="194"/>
    </row>
    <row r="9" spans="1:57" s="129" customFormat="1" ht="22.25" customHeight="1">
      <c r="A9" s="140" t="str">
        <f>IF('1'!$A$1=1,B9,C9)</f>
        <v xml:space="preserve"> Споживчі товари</v>
      </c>
      <c r="B9" s="141" t="s">
        <v>49</v>
      </c>
      <c r="C9" s="133" t="s">
        <v>170</v>
      </c>
      <c r="D9" s="138">
        <v>5751</v>
      </c>
      <c r="E9" s="139">
        <v>7493</v>
      </c>
      <c r="F9" s="139">
        <v>9868</v>
      </c>
      <c r="G9" s="139">
        <v>17137</v>
      </c>
      <c r="H9" s="139">
        <v>9944</v>
      </c>
      <c r="I9" s="139">
        <v>13461</v>
      </c>
      <c r="J9" s="139">
        <v>16261</v>
      </c>
      <c r="K9" s="139">
        <v>19675</v>
      </c>
      <c r="L9" s="139">
        <v>19577</v>
      </c>
      <c r="M9" s="139">
        <v>13115</v>
      </c>
      <c r="N9" s="139">
        <v>7822</v>
      </c>
      <c r="O9" s="139">
        <v>8859</v>
      </c>
      <c r="P9" s="139">
        <v>10632</v>
      </c>
      <c r="Q9" s="139">
        <v>12599</v>
      </c>
      <c r="R9" s="139">
        <v>15028</v>
      </c>
      <c r="S9" s="139">
        <v>15457</v>
      </c>
      <c r="T9" s="139">
        <v>18714</v>
      </c>
      <c r="U9" s="139">
        <v>15966</v>
      </c>
      <c r="V9" s="1205">
        <v>17618</v>
      </c>
      <c r="W9" s="1205">
        <v>18677</v>
      </c>
      <c r="AN9" s="194"/>
      <c r="AO9" s="194"/>
      <c r="AP9" s="194"/>
      <c r="AQ9" s="194"/>
      <c r="AR9" s="194"/>
      <c r="AS9" s="194"/>
      <c r="AT9" s="194"/>
      <c r="AU9" s="194"/>
      <c r="AV9" s="194"/>
      <c r="AW9" s="194"/>
      <c r="AX9" s="194"/>
      <c r="AY9" s="194"/>
      <c r="AZ9" s="194"/>
      <c r="BA9" s="194"/>
      <c r="BB9" s="194"/>
      <c r="BC9" s="194"/>
      <c r="BD9" s="194"/>
      <c r="BE9" s="194"/>
    </row>
    <row r="10" spans="1:57" s="129" customFormat="1" ht="22.25" customHeight="1">
      <c r="A10" s="142" t="str">
        <f>IF('1'!$A$1=1,B10,C10)</f>
        <v xml:space="preserve"> Інші категорії товарів</v>
      </c>
      <c r="B10" s="143" t="s">
        <v>50</v>
      </c>
      <c r="C10" s="144" t="s">
        <v>171</v>
      </c>
      <c r="D10" s="138">
        <v>1040</v>
      </c>
      <c r="E10" s="139">
        <v>1315</v>
      </c>
      <c r="F10" s="139">
        <v>1565</v>
      </c>
      <c r="G10" s="139">
        <v>733</v>
      </c>
      <c r="H10" s="139">
        <v>321</v>
      </c>
      <c r="I10" s="139">
        <v>301.40673341000365</v>
      </c>
      <c r="J10" s="139">
        <v>438</v>
      </c>
      <c r="K10" s="139">
        <v>432</v>
      </c>
      <c r="L10" s="139">
        <v>370</v>
      </c>
      <c r="M10" s="139">
        <v>609</v>
      </c>
      <c r="N10" s="139">
        <v>354</v>
      </c>
      <c r="O10" s="139">
        <v>342</v>
      </c>
      <c r="P10" s="139">
        <v>240</v>
      </c>
      <c r="Q10" s="139">
        <v>543</v>
      </c>
      <c r="R10" s="139">
        <v>501</v>
      </c>
      <c r="S10" s="139">
        <v>232</v>
      </c>
      <c r="T10" s="139">
        <v>312</v>
      </c>
      <c r="U10" s="227">
        <v>2741</v>
      </c>
      <c r="V10" s="227">
        <v>5382</v>
      </c>
      <c r="W10" s="227">
        <v>6448</v>
      </c>
      <c r="AN10" s="194"/>
      <c r="AO10" s="194"/>
      <c r="AP10" s="194"/>
      <c r="AQ10" s="194"/>
      <c r="AR10" s="194"/>
      <c r="AS10" s="194"/>
      <c r="AT10" s="194"/>
      <c r="AU10" s="194"/>
      <c r="AV10" s="194"/>
      <c r="AW10" s="194"/>
      <c r="AX10" s="194"/>
      <c r="AY10" s="194"/>
      <c r="AZ10" s="194"/>
      <c r="BA10" s="194"/>
      <c r="BB10" s="194"/>
      <c r="BC10" s="194"/>
      <c r="BD10" s="194"/>
      <c r="BE10" s="194"/>
    </row>
    <row r="11" spans="1:57" ht="15.65" customHeight="1">
      <c r="A11" s="147" t="str">
        <f>IF('1'!$A$1=1,B11,C11)</f>
        <v xml:space="preserve">   Структура, %</v>
      </c>
      <c r="B11" s="125" t="s">
        <v>51</v>
      </c>
      <c r="C11" s="148" t="s">
        <v>141</v>
      </c>
      <c r="D11" s="235"/>
      <c r="E11" s="236"/>
      <c r="F11" s="236"/>
      <c r="G11" s="236"/>
      <c r="H11" s="236"/>
      <c r="I11" s="236"/>
      <c r="J11" s="236"/>
      <c r="K11" s="236"/>
      <c r="L11" s="236"/>
      <c r="M11" s="236"/>
      <c r="N11" s="236"/>
      <c r="O11" s="236"/>
      <c r="P11" s="236"/>
      <c r="Q11" s="236"/>
      <c r="R11" s="236"/>
      <c r="S11" s="236"/>
      <c r="T11" s="236"/>
      <c r="U11" s="13"/>
    </row>
    <row r="12" spans="1:57" ht="16.25" customHeight="1">
      <c r="A12" s="150" t="str">
        <f>IF('1'!$A$1=1,B12,C12)</f>
        <v xml:space="preserve">   УСЬОГО</v>
      </c>
      <c r="B12" s="151" t="s">
        <v>52</v>
      </c>
      <c r="C12" s="168" t="s">
        <v>155</v>
      </c>
      <c r="D12" s="152">
        <f t="shared" ref="D12:N12" si="0">D13+D14+D15+D16</f>
        <v>100</v>
      </c>
      <c r="E12" s="153">
        <f t="shared" si="0"/>
        <v>99.999999999999986</v>
      </c>
      <c r="F12" s="153">
        <f t="shared" si="0"/>
        <v>100</v>
      </c>
      <c r="G12" s="153">
        <f t="shared" si="0"/>
        <v>100</v>
      </c>
      <c r="H12" s="153">
        <f t="shared" si="0"/>
        <v>100</v>
      </c>
      <c r="I12" s="153">
        <f t="shared" si="0"/>
        <v>100.0007068952866</v>
      </c>
      <c r="J12" s="153">
        <f t="shared" si="0"/>
        <v>100.00000000000001</v>
      </c>
      <c r="K12" s="153">
        <f t="shared" si="0"/>
        <v>100.00000000000001</v>
      </c>
      <c r="L12" s="153">
        <f t="shared" si="0"/>
        <v>100</v>
      </c>
      <c r="M12" s="153">
        <f t="shared" si="0"/>
        <v>100.00000000000001</v>
      </c>
      <c r="N12" s="153">
        <f t="shared" si="0"/>
        <v>100</v>
      </c>
      <c r="O12" s="153">
        <f t="shared" ref="O12:V12" si="1">O13+O14+O15+O16</f>
        <v>99.997276243394879</v>
      </c>
      <c r="P12" s="153">
        <f t="shared" si="1"/>
        <v>99.999999999999986</v>
      </c>
      <c r="Q12" s="153">
        <f t="shared" si="1"/>
        <v>100.00000000000001</v>
      </c>
      <c r="R12" s="153">
        <f t="shared" si="1"/>
        <v>100</v>
      </c>
      <c r="S12" s="153">
        <f t="shared" si="1"/>
        <v>100.00000000000001</v>
      </c>
      <c r="T12" s="153">
        <f t="shared" si="1"/>
        <v>99.998555393438608</v>
      </c>
      <c r="U12" s="153">
        <f t="shared" si="1"/>
        <v>99.999999999999986</v>
      </c>
      <c r="V12" s="153">
        <f t="shared" si="1"/>
        <v>100</v>
      </c>
      <c r="W12" s="153">
        <f t="shared" ref="W12" si="2">W13+W14+W15+W16</f>
        <v>100</v>
      </c>
    </row>
    <row r="13" spans="1:57" ht="18.649999999999999" customHeight="1">
      <c r="A13" s="145" t="str">
        <f>IF('1'!$A$1=1,B13,C13)</f>
        <v xml:space="preserve"> Засоби виробництва </v>
      </c>
      <c r="B13" s="146" t="s">
        <v>47</v>
      </c>
      <c r="C13" s="237" t="s">
        <v>168</v>
      </c>
      <c r="D13" s="152">
        <f t="shared" ref="D13:N13" si="3">D7/D6*100</f>
        <v>16.578909090909093</v>
      </c>
      <c r="E13" s="153">
        <f t="shared" si="3"/>
        <v>17.280059330675812</v>
      </c>
      <c r="F13" s="153">
        <f t="shared" si="3"/>
        <v>18.013311262845715</v>
      </c>
      <c r="G13" s="153">
        <f t="shared" si="3"/>
        <v>17.419028218078374</v>
      </c>
      <c r="H13" s="153">
        <f t="shared" si="3"/>
        <v>11.917406830876294</v>
      </c>
      <c r="I13" s="153">
        <f t="shared" si="3"/>
        <v>12.257986026625883</v>
      </c>
      <c r="J13" s="153">
        <f t="shared" si="3"/>
        <v>14.990619619130838</v>
      </c>
      <c r="K13" s="153">
        <f t="shared" si="3"/>
        <v>15.352712415083195</v>
      </c>
      <c r="L13" s="153">
        <f t="shared" si="3"/>
        <v>14.041367250471323</v>
      </c>
      <c r="M13" s="153">
        <f t="shared" si="3"/>
        <v>12.622288180273769</v>
      </c>
      <c r="N13" s="153">
        <f t="shared" si="3"/>
        <v>13.637529569356172</v>
      </c>
      <c r="O13" s="153">
        <f t="shared" ref="O13:V13" si="4">O7/O6*100</f>
        <v>18.276406820286539</v>
      </c>
      <c r="P13" s="153">
        <f t="shared" si="4"/>
        <v>19.110863175059539</v>
      </c>
      <c r="Q13" s="153">
        <f t="shared" si="4"/>
        <v>18.35360878273125</v>
      </c>
      <c r="R13" s="153">
        <f t="shared" si="4"/>
        <v>19.31443638760712</v>
      </c>
      <c r="S13" s="153">
        <f t="shared" si="4"/>
        <v>20.241844550721257</v>
      </c>
      <c r="T13" s="153">
        <f t="shared" si="4"/>
        <v>19.369284775291447</v>
      </c>
      <c r="U13" s="153">
        <f t="shared" si="4"/>
        <v>16.161539770471347</v>
      </c>
      <c r="V13" s="153">
        <f t="shared" si="4"/>
        <v>18.872974419698615</v>
      </c>
      <c r="W13" s="153">
        <f t="shared" ref="W13" si="5">W7/W6*100</f>
        <v>21.62679565681217</v>
      </c>
    </row>
    <row r="14" spans="1:57" ht="18.649999999999999" customHeight="1">
      <c r="A14" s="145" t="str">
        <f>IF('1'!$A$1=1,B14,C14)</f>
        <v xml:space="preserve"> Товари проміжного споживання</v>
      </c>
      <c r="B14" s="146" t="s">
        <v>48</v>
      </c>
      <c r="C14" s="237" t="s">
        <v>169</v>
      </c>
      <c r="D14" s="152">
        <f t="shared" ref="D14:N14" si="6">D8/D6*100</f>
        <v>63.665454545454544</v>
      </c>
      <c r="E14" s="153">
        <f t="shared" si="6"/>
        <v>62.306480022248998</v>
      </c>
      <c r="F14" s="153">
        <f t="shared" si="6"/>
        <v>62.273260224843099</v>
      </c>
      <c r="G14" s="153">
        <f t="shared" si="6"/>
        <v>61.040729981557597</v>
      </c>
      <c r="H14" s="153">
        <f t="shared" si="6"/>
        <v>64.584287153191099</v>
      </c>
      <c r="I14" s="153">
        <f t="shared" si="6"/>
        <v>63.823907678403835</v>
      </c>
      <c r="J14" s="153">
        <f t="shared" si="6"/>
        <v>63.551437896738719</v>
      </c>
      <c r="K14" s="153">
        <f t="shared" si="6"/>
        <v>59.90203800334745</v>
      </c>
      <c r="L14" s="153">
        <f t="shared" si="6"/>
        <v>58.707888193666491</v>
      </c>
      <c r="M14" s="153">
        <f t="shared" si="6"/>
        <v>60.578781902325673</v>
      </c>
      <c r="N14" s="153">
        <f t="shared" si="6"/>
        <v>63.060392738051128</v>
      </c>
      <c r="O14" s="153">
        <f t="shared" ref="O14:V14" si="7">O8/O6*100</f>
        <v>56.659584899493375</v>
      </c>
      <c r="P14" s="153">
        <f t="shared" si="7"/>
        <v>57.562168772931102</v>
      </c>
      <c r="Q14" s="153">
        <f t="shared" si="7"/>
        <v>57.275053779393218</v>
      </c>
      <c r="R14" s="153">
        <f t="shared" si="7"/>
        <v>53.74700759809874</v>
      </c>
      <c r="S14" s="153">
        <f t="shared" si="7"/>
        <v>49.257358373187138</v>
      </c>
      <c r="T14" s="153">
        <f t="shared" si="7"/>
        <v>53.144186180893641</v>
      </c>
      <c r="U14" s="153">
        <f t="shared" si="7"/>
        <v>48.469493864740691</v>
      </c>
      <c r="V14" s="153">
        <f t="shared" si="7"/>
        <v>43.819040049311425</v>
      </c>
      <c r="W14" s="153">
        <f t="shared" ref="W14" si="8">W8/W6*100</f>
        <v>41.656315304914585</v>
      </c>
    </row>
    <row r="15" spans="1:57" ht="18.649999999999999" customHeight="1">
      <c r="A15" s="145" t="str">
        <f>IF('1'!$A$1=1,B15,C15)</f>
        <v xml:space="preserve"> Споживчі товари</v>
      </c>
      <c r="B15" s="146" t="s">
        <v>49</v>
      </c>
      <c r="C15" s="237" t="s">
        <v>170</v>
      </c>
      <c r="D15" s="152">
        <f t="shared" ref="D15:N15" si="9">D9/D6*100</f>
        <v>16.730181818181819</v>
      </c>
      <c r="E15" s="153">
        <f t="shared" si="9"/>
        <v>17.365810698062482</v>
      </c>
      <c r="F15" s="153">
        <f t="shared" si="9"/>
        <v>17.014966549417203</v>
      </c>
      <c r="G15" s="153">
        <f t="shared" si="9"/>
        <v>20.656694109280263</v>
      </c>
      <c r="H15" s="153">
        <f t="shared" si="9"/>
        <v>22.763483197509384</v>
      </c>
      <c r="I15" s="153">
        <f t="shared" si="9"/>
        <v>23.394973756473984</v>
      </c>
      <c r="J15" s="153">
        <f t="shared" si="9"/>
        <v>20.895119631980673</v>
      </c>
      <c r="K15" s="153">
        <f t="shared" si="9"/>
        <v>24.213596534409767</v>
      </c>
      <c r="L15" s="153">
        <f t="shared" si="9"/>
        <v>26.745266264105577</v>
      </c>
      <c r="M15" s="153">
        <f t="shared" si="9"/>
        <v>25.609732284079595</v>
      </c>
      <c r="N15" s="153">
        <f t="shared" si="9"/>
        <v>22.293157009718701</v>
      </c>
      <c r="O15" s="153">
        <f t="shared" ref="O15:V15" si="10">O9/O6*100</f>
        <v>24.12975976466743</v>
      </c>
      <c r="P15" s="153">
        <f t="shared" si="10"/>
        <v>22.812023944900979</v>
      </c>
      <c r="Q15" s="153">
        <f t="shared" si="10"/>
        <v>23.364364661375269</v>
      </c>
      <c r="R15" s="153">
        <f t="shared" si="10"/>
        <v>26.069458418624013</v>
      </c>
      <c r="S15" s="153">
        <f t="shared" si="10"/>
        <v>30.049768653524634</v>
      </c>
      <c r="T15" s="153">
        <f t="shared" si="10"/>
        <v>27.034367190095775</v>
      </c>
      <c r="U15" s="153">
        <f t="shared" si="10"/>
        <v>30.186610198332421</v>
      </c>
      <c r="V15" s="153">
        <f t="shared" si="10"/>
        <v>28.57791691673831</v>
      </c>
      <c r="W15" s="153">
        <f t="shared" ref="W15" si="11">W9/W6*100</f>
        <v>27.293983544988237</v>
      </c>
    </row>
    <row r="16" spans="1:57" ht="21.65" customHeight="1">
      <c r="A16" s="155" t="str">
        <f>IF('1'!$A$1=1,B16,C16)</f>
        <v xml:space="preserve"> Інші категорії товарів</v>
      </c>
      <c r="B16" s="156" t="s">
        <v>50</v>
      </c>
      <c r="C16" s="238" t="s">
        <v>171</v>
      </c>
      <c r="D16" s="152">
        <f t="shared" ref="D16:N16" si="12">D10/D6*100</f>
        <v>3.0254545454545454</v>
      </c>
      <c r="E16" s="153">
        <f t="shared" si="12"/>
        <v>3.0476499490127007</v>
      </c>
      <c r="F16" s="153">
        <f t="shared" si="12"/>
        <v>2.6984619628939925</v>
      </c>
      <c r="G16" s="153">
        <f t="shared" si="12"/>
        <v>0.8835476910837623</v>
      </c>
      <c r="H16" s="153">
        <f t="shared" si="12"/>
        <v>0.73482281842322128</v>
      </c>
      <c r="I16" s="153">
        <f t="shared" si="12"/>
        <v>0.52383943378289766</v>
      </c>
      <c r="J16" s="153">
        <f t="shared" si="12"/>
        <v>0.56282285214977767</v>
      </c>
      <c r="K16" s="153">
        <f t="shared" si="12"/>
        <v>0.53165304715959438</v>
      </c>
      <c r="L16" s="153">
        <f t="shared" si="12"/>
        <v>0.5054782917566053</v>
      </c>
      <c r="M16" s="153">
        <f t="shared" si="12"/>
        <v>1.1891976333209662</v>
      </c>
      <c r="N16" s="153">
        <f t="shared" si="12"/>
        <v>1.0089206828739989</v>
      </c>
      <c r="O16" s="153">
        <f t="shared" ref="O16:V16" si="13">O10/O6*100</f>
        <v>0.9315247589475405</v>
      </c>
      <c r="P16" s="153">
        <f t="shared" si="13"/>
        <v>0.51494410710837424</v>
      </c>
      <c r="Q16" s="153">
        <f t="shared" si="13"/>
        <v>1.0069727765002596</v>
      </c>
      <c r="R16" s="153">
        <f t="shared" si="13"/>
        <v>0.86909759567012457</v>
      </c>
      <c r="S16" s="153">
        <f t="shared" si="13"/>
        <v>0.45102842256697379</v>
      </c>
      <c r="T16" s="153">
        <f t="shared" si="13"/>
        <v>0.45071724715773659</v>
      </c>
      <c r="U16" s="173">
        <f t="shared" si="13"/>
        <v>5.1823561664555404</v>
      </c>
      <c r="V16" s="173">
        <f t="shared" si="13"/>
        <v>8.7300686142516497</v>
      </c>
      <c r="W16" s="173">
        <f t="shared" ref="W16" si="14">W10/W6*100</f>
        <v>9.4229054932850111</v>
      </c>
    </row>
    <row r="17" spans="1:57" s="164" customFormat="1" ht="35" customHeight="1">
      <c r="A17" s="59" t="str">
        <f>IF('1'!$A$1=1,B17,C17)</f>
        <v>Темпи зростання до попереднього року,%</v>
      </c>
      <c r="B17" s="60" t="s">
        <v>97</v>
      </c>
      <c r="C17" s="77" t="s">
        <v>143</v>
      </c>
      <c r="D17" s="239"/>
      <c r="E17" s="240"/>
      <c r="F17" s="240"/>
      <c r="G17" s="240"/>
      <c r="H17" s="240"/>
      <c r="I17" s="240"/>
      <c r="J17" s="240"/>
      <c r="K17" s="240"/>
      <c r="L17" s="240"/>
      <c r="M17" s="240"/>
      <c r="N17" s="240"/>
      <c r="O17" s="240"/>
      <c r="P17" s="240"/>
      <c r="Q17" s="240"/>
      <c r="R17" s="240"/>
      <c r="S17" s="240"/>
      <c r="T17" s="240"/>
      <c r="U17" s="884"/>
      <c r="AN17" s="210"/>
      <c r="AO17" s="210"/>
      <c r="AP17" s="210"/>
      <c r="AQ17" s="210"/>
      <c r="AR17" s="210"/>
      <c r="AS17" s="210"/>
      <c r="AT17" s="210"/>
      <c r="AU17" s="210"/>
      <c r="AV17" s="210"/>
      <c r="AW17" s="210"/>
      <c r="AX17" s="210"/>
      <c r="AY17" s="210"/>
      <c r="AZ17" s="210"/>
      <c r="BA17" s="210"/>
      <c r="BB17" s="210"/>
      <c r="BC17" s="210"/>
      <c r="BD17" s="210"/>
      <c r="BE17" s="210"/>
    </row>
    <row r="18" spans="1:57" s="164" customFormat="1" ht="17.399999999999999" customHeight="1">
      <c r="A18" s="166" t="str">
        <f>IF('1'!$A$1=1,B18,C18)</f>
        <v xml:space="preserve">   УСЬОГО</v>
      </c>
      <c r="B18" s="167" t="s">
        <v>52</v>
      </c>
      <c r="C18" s="241" t="s">
        <v>155</v>
      </c>
      <c r="D18" s="162"/>
      <c r="E18" s="163">
        <f t="shared" ref="E18:S18" si="15">E6/D6*100</f>
        <v>125.52145454545453</v>
      </c>
      <c r="F18" s="163">
        <f t="shared" si="15"/>
        <v>134.41179197181793</v>
      </c>
      <c r="G18" s="163">
        <f t="shared" si="15"/>
        <v>143.04607214290641</v>
      </c>
      <c r="H18" s="163">
        <f t="shared" si="15"/>
        <v>52.65606730873543</v>
      </c>
      <c r="I18" s="163">
        <f t="shared" si="15"/>
        <v>131.71412874278911</v>
      </c>
      <c r="J18" s="163">
        <f t="shared" si="15"/>
        <v>135.25322395634188</v>
      </c>
      <c r="K18" s="163">
        <f t="shared" si="15"/>
        <v>104.41263395954871</v>
      </c>
      <c r="L18" s="163">
        <f t="shared" si="15"/>
        <v>90.083193856453676</v>
      </c>
      <c r="M18" s="163">
        <f t="shared" si="15"/>
        <v>69.96229405175005</v>
      </c>
      <c r="N18" s="163">
        <f t="shared" si="15"/>
        <v>68.514576946359185</v>
      </c>
      <c r="O18" s="163">
        <f t="shared" si="15"/>
        <v>104.63704505942373</v>
      </c>
      <c r="P18" s="163">
        <f t="shared" si="15"/>
        <v>126.94612409435094</v>
      </c>
      <c r="Q18" s="163">
        <f t="shared" si="15"/>
        <v>115.69935846546655</v>
      </c>
      <c r="R18" s="163">
        <f t="shared" si="15"/>
        <v>106.90230695052296</v>
      </c>
      <c r="S18" s="163">
        <f t="shared" si="15"/>
        <v>89.230822606945836</v>
      </c>
      <c r="T18" s="163">
        <f t="shared" ref="T18:T21" si="16">T6/S6*100</f>
        <v>134.57560558342081</v>
      </c>
      <c r="U18" s="163">
        <f t="shared" ref="U18:W21" si="17">U6/T6*100</f>
        <v>76.40668563916617</v>
      </c>
      <c r="V18" s="163">
        <f>V6/U6*100</f>
        <v>116.5585827456467</v>
      </c>
      <c r="W18" s="163">
        <f>W6/V6*100</f>
        <v>110.99774530000485</v>
      </c>
      <c r="AN18" s="210"/>
      <c r="AO18" s="210"/>
      <c r="AP18" s="210"/>
      <c r="AQ18" s="210"/>
      <c r="AR18" s="210"/>
      <c r="AS18" s="210"/>
      <c r="AT18" s="210"/>
      <c r="AU18" s="210"/>
      <c r="AV18" s="210"/>
      <c r="AW18" s="210"/>
      <c r="AX18" s="210"/>
      <c r="AY18" s="210"/>
      <c r="AZ18" s="210"/>
      <c r="BA18" s="210"/>
      <c r="BB18" s="210"/>
      <c r="BC18" s="210"/>
      <c r="BD18" s="210"/>
      <c r="BE18" s="210"/>
    </row>
    <row r="19" spans="1:57" s="164" customFormat="1" ht="15.65" customHeight="1">
      <c r="A19" s="169" t="str">
        <f>IF('1'!$A$1=1,B19,C19)</f>
        <v xml:space="preserve"> Засоби виробництва </v>
      </c>
      <c r="B19" s="170" t="s">
        <v>47</v>
      </c>
      <c r="C19" s="237" t="s">
        <v>168</v>
      </c>
      <c r="D19" s="162"/>
      <c r="E19" s="163">
        <f t="shared" ref="E19:Q19" si="18">E7/D7*100</f>
        <v>130.82997017020531</v>
      </c>
      <c r="F19" s="163">
        <f t="shared" si="18"/>
        <v>140.11534334763948</v>
      </c>
      <c r="G19" s="163">
        <f t="shared" si="18"/>
        <v>138.32679238058773</v>
      </c>
      <c r="H19" s="163">
        <f t="shared" si="18"/>
        <v>36.025188568265172</v>
      </c>
      <c r="I19" s="163">
        <f t="shared" si="18"/>
        <v>135.47829427583557</v>
      </c>
      <c r="J19" s="163">
        <f t="shared" si="18"/>
        <v>165.40479228697009</v>
      </c>
      <c r="K19" s="163">
        <f t="shared" si="18"/>
        <v>106.93468198182754</v>
      </c>
      <c r="L19" s="163">
        <f t="shared" si="18"/>
        <v>82.38877755511021</v>
      </c>
      <c r="M19" s="163">
        <f t="shared" si="18"/>
        <v>62.891613154310178</v>
      </c>
      <c r="N19" s="163">
        <f t="shared" si="18"/>
        <v>74.025371287128721</v>
      </c>
      <c r="O19" s="163">
        <f t="shared" si="18"/>
        <v>140.22988505747128</v>
      </c>
      <c r="P19" s="163">
        <f t="shared" si="18"/>
        <v>132.74217585692995</v>
      </c>
      <c r="Q19" s="163">
        <f t="shared" si="18"/>
        <v>111.11485348602224</v>
      </c>
      <c r="R19" s="163">
        <f t="shared" ref="R19:S21" si="19">R7/Q7*100</f>
        <v>112.49873699100739</v>
      </c>
      <c r="S19" s="163">
        <f t="shared" si="19"/>
        <v>93.515358361774744</v>
      </c>
      <c r="T19" s="163">
        <f t="shared" si="16"/>
        <v>128.77449097195543</v>
      </c>
      <c r="U19" s="163">
        <f t="shared" si="17"/>
        <v>63.752983293556085</v>
      </c>
      <c r="V19" s="163">
        <f t="shared" si="17"/>
        <v>136.11371080954609</v>
      </c>
      <c r="W19" s="163">
        <f t="shared" si="17"/>
        <v>127.19381177481736</v>
      </c>
      <c r="AN19" s="210"/>
      <c r="AO19" s="210"/>
      <c r="AP19" s="210"/>
      <c r="AQ19" s="210"/>
      <c r="AR19" s="210"/>
      <c r="AS19" s="210"/>
      <c r="AT19" s="210"/>
      <c r="AU19" s="210"/>
      <c r="AV19" s="210"/>
      <c r="AW19" s="210"/>
      <c r="AX19" s="210"/>
      <c r="AY19" s="210"/>
      <c r="AZ19" s="210"/>
      <c r="BA19" s="210"/>
      <c r="BB19" s="210"/>
      <c r="BC19" s="210"/>
      <c r="BD19" s="210"/>
      <c r="BE19" s="210"/>
    </row>
    <row r="20" spans="1:57" s="164" customFormat="1" ht="19.25" customHeight="1">
      <c r="A20" s="169" t="str">
        <f>IF('1'!$A$1=1,B20,C20)</f>
        <v xml:space="preserve"> Товари проміжного споживання</v>
      </c>
      <c r="B20" s="170" t="s">
        <v>48</v>
      </c>
      <c r="C20" s="237" t="s">
        <v>169</v>
      </c>
      <c r="D20" s="162"/>
      <c r="E20" s="163">
        <f t="shared" ref="E20:Q20" si="20">E8/D8*100</f>
        <v>122.84212931231437</v>
      </c>
      <c r="F20" s="163">
        <f t="shared" si="20"/>
        <v>134.34012795714924</v>
      </c>
      <c r="G20" s="163">
        <f t="shared" si="20"/>
        <v>140.2148632185181</v>
      </c>
      <c r="H20" s="163">
        <f t="shared" si="20"/>
        <v>55.712875197472357</v>
      </c>
      <c r="I20" s="163">
        <f t="shared" si="20"/>
        <v>130.16339985113245</v>
      </c>
      <c r="J20" s="163">
        <f t="shared" si="20"/>
        <v>134.67581624594939</v>
      </c>
      <c r="K20" s="163">
        <f t="shared" si="20"/>
        <v>98.416806518794104</v>
      </c>
      <c r="L20" s="163">
        <f t="shared" si="20"/>
        <v>88.287381353494681</v>
      </c>
      <c r="M20" s="163">
        <f t="shared" si="20"/>
        <v>72.191841388778997</v>
      </c>
      <c r="N20" s="163">
        <f t="shared" si="20"/>
        <v>71.32127776166071</v>
      </c>
      <c r="O20" s="163">
        <f t="shared" si="20"/>
        <v>94.016089668263575</v>
      </c>
      <c r="P20" s="163">
        <f t="shared" si="20"/>
        <v>128.96836842611287</v>
      </c>
      <c r="Q20" s="163">
        <f t="shared" si="20"/>
        <v>115.12226032503354</v>
      </c>
      <c r="R20" s="163">
        <f t="shared" si="19"/>
        <v>100.31730613566457</v>
      </c>
      <c r="S20" s="163">
        <f t="shared" si="19"/>
        <v>81.777103572927089</v>
      </c>
      <c r="T20" s="163">
        <f t="shared" si="16"/>
        <v>145.19477444054149</v>
      </c>
      <c r="U20" s="163">
        <f t="shared" si="17"/>
        <v>69.685767097966732</v>
      </c>
      <c r="V20" s="163">
        <f t="shared" si="17"/>
        <v>105.37525354969574</v>
      </c>
      <c r="W20" s="163">
        <f t="shared" si="17"/>
        <v>105.51936033167988</v>
      </c>
      <c r="AN20" s="210"/>
      <c r="AO20" s="210"/>
      <c r="AP20" s="210"/>
      <c r="AQ20" s="210"/>
      <c r="AR20" s="210"/>
      <c r="AS20" s="210"/>
      <c r="AT20" s="210"/>
      <c r="AU20" s="210"/>
      <c r="AV20" s="210"/>
      <c r="AW20" s="210"/>
      <c r="AX20" s="210"/>
      <c r="AY20" s="210"/>
      <c r="AZ20" s="210"/>
      <c r="BA20" s="210"/>
      <c r="BB20" s="210"/>
      <c r="BC20" s="210"/>
      <c r="BD20" s="210"/>
      <c r="BE20" s="210"/>
    </row>
    <row r="21" spans="1:57" s="164" customFormat="1" ht="20.399999999999999" customHeight="1">
      <c r="A21" s="169" t="str">
        <f>IF('1'!$A$1=1,B21,C21)</f>
        <v xml:space="preserve"> Споживчі товари</v>
      </c>
      <c r="B21" s="170" t="s">
        <v>49</v>
      </c>
      <c r="C21" s="237" t="s">
        <v>170</v>
      </c>
      <c r="D21" s="162"/>
      <c r="E21" s="163">
        <f t="shared" ref="E21:Q21" si="21">E9/D9*100</f>
        <v>130.29038428099463</v>
      </c>
      <c r="F21" s="163">
        <f t="shared" si="21"/>
        <v>131.69624983317763</v>
      </c>
      <c r="G21" s="163">
        <f t="shared" si="21"/>
        <v>173.66234292663154</v>
      </c>
      <c r="H21" s="163">
        <f t="shared" si="21"/>
        <v>58.026492384898177</v>
      </c>
      <c r="I21" s="163">
        <f t="shared" si="21"/>
        <v>135.36806114239744</v>
      </c>
      <c r="J21" s="163">
        <f t="shared" si="21"/>
        <v>120.80083203328134</v>
      </c>
      <c r="K21" s="163">
        <f t="shared" si="21"/>
        <v>120.99501875653405</v>
      </c>
      <c r="L21" s="163">
        <f t="shared" si="21"/>
        <v>99.501905972045748</v>
      </c>
      <c r="M21" s="163">
        <f t="shared" si="21"/>
        <v>66.991878224447049</v>
      </c>
      <c r="N21" s="163">
        <f t="shared" si="21"/>
        <v>59.641631719405261</v>
      </c>
      <c r="O21" s="163">
        <f t="shared" si="21"/>
        <v>113.25747890565071</v>
      </c>
      <c r="P21" s="163">
        <f t="shared" si="21"/>
        <v>120.01354554690144</v>
      </c>
      <c r="Q21" s="163">
        <f t="shared" si="21"/>
        <v>118.50075244544772</v>
      </c>
      <c r="R21" s="163">
        <f t="shared" si="19"/>
        <v>119.27930788157791</v>
      </c>
      <c r="S21" s="163">
        <f t="shared" si="19"/>
        <v>102.8546712802768</v>
      </c>
      <c r="T21" s="163">
        <f t="shared" si="16"/>
        <v>121.07135925470661</v>
      </c>
      <c r="U21" s="163">
        <f t="shared" si="17"/>
        <v>85.315806348188516</v>
      </c>
      <c r="V21" s="163">
        <f t="shared" si="17"/>
        <v>110.34698734811474</v>
      </c>
      <c r="W21" s="163">
        <f t="shared" si="17"/>
        <v>106.01089794528322</v>
      </c>
      <c r="AN21" s="210"/>
      <c r="AO21" s="210"/>
      <c r="AP21" s="210"/>
      <c r="AQ21" s="210"/>
      <c r="AR21" s="210"/>
      <c r="AS21" s="210"/>
      <c r="AT21" s="210"/>
      <c r="AU21" s="210"/>
      <c r="AV21" s="210"/>
      <c r="AW21" s="210"/>
      <c r="AX21" s="210"/>
      <c r="AY21" s="210"/>
      <c r="AZ21" s="210"/>
      <c r="BA21" s="210"/>
      <c r="BB21" s="210"/>
      <c r="BC21" s="210"/>
      <c r="BD21" s="210"/>
      <c r="BE21" s="210"/>
    </row>
    <row r="22" spans="1:57">
      <c r="A22" s="155"/>
      <c r="B22" s="156"/>
      <c r="C22" s="156"/>
      <c r="D22" s="172"/>
      <c r="E22" s="173"/>
      <c r="F22" s="173"/>
      <c r="G22" s="173"/>
      <c r="H22" s="173"/>
      <c r="I22" s="173"/>
      <c r="J22" s="173"/>
      <c r="K22" s="173"/>
      <c r="L22" s="173"/>
      <c r="M22" s="173"/>
      <c r="N22" s="173"/>
      <c r="O22" s="173"/>
      <c r="P22" s="173"/>
      <c r="Q22" s="173"/>
      <c r="R22" s="173"/>
      <c r="S22" s="173"/>
      <c r="T22" s="173"/>
      <c r="U22" s="885"/>
      <c r="V22" s="885"/>
      <c r="W22" s="885"/>
    </row>
    <row r="23" spans="1:57" ht="3.65" customHeight="1">
      <c r="A23" s="13"/>
      <c r="B23" s="242"/>
      <c r="C23" s="242"/>
      <c r="D23" s="13"/>
      <c r="E23" s="13"/>
      <c r="F23" s="13"/>
      <c r="G23" s="13"/>
      <c r="H23" s="13"/>
      <c r="I23" s="13"/>
    </row>
    <row r="24" spans="1:57">
      <c r="A24" s="93" t="str">
        <f>IF('1'!$A$1=1,B24,C24)</f>
        <v xml:space="preserve">*Дані Державної служби статистики України </v>
      </c>
      <c r="B24" s="174" t="s">
        <v>175</v>
      </c>
      <c r="C24" s="116" t="s">
        <v>156</v>
      </c>
      <c r="D24" s="118"/>
      <c r="E24" s="13"/>
      <c r="F24" s="13"/>
      <c r="G24" s="13"/>
      <c r="H24" s="13"/>
      <c r="I24" s="13"/>
    </row>
    <row r="25" spans="1:57" ht="13">
      <c r="A25" s="215" t="str">
        <f>IF('1'!$A$1=1,B25,C25)</f>
        <v>Примітки:</v>
      </c>
      <c r="B25" s="216" t="s">
        <v>311</v>
      </c>
      <c r="C25" s="216" t="s">
        <v>312</v>
      </c>
      <c r="E25" s="118"/>
      <c r="F25" s="118"/>
      <c r="G25" s="13"/>
      <c r="H25" s="13"/>
      <c r="I25" s="13"/>
    </row>
    <row r="26" spans="1:57" ht="13.5" customHeight="1">
      <c r="A26" s="13" t="str">
        <f>IF('1'!$A$1=1,B26,C26)</f>
        <v xml:space="preserve"> 1. З 2014 року дані подаються без урахування тимчасово окупованої російською федерацією території України.</v>
      </c>
      <c r="B26" s="94" t="s">
        <v>522</v>
      </c>
      <c r="C26" s="94" t="s">
        <v>523</v>
      </c>
      <c r="D26" s="13"/>
      <c r="E26" s="13"/>
      <c r="F26" s="13"/>
      <c r="G26" s="13"/>
      <c r="H26" s="13"/>
      <c r="I26" s="13"/>
    </row>
    <row r="27" spans="1:57" ht="14.25" customHeight="1">
      <c r="A27" s="93" t="str">
        <f>IF('1'!$A$1=1,B27,C27)</f>
        <v xml:space="preserve"> 2. Починаючи з 01.01.2017 дані перераховані з врахуванням змін, внесених до УКТЗЕД у зв'язку з переходом до Гармонізованої системи опису та кодування товарів 2017 року та нової редакції </v>
      </c>
      <c r="B27" s="472" t="s">
        <v>324</v>
      </c>
      <c r="C27" s="373" t="s">
        <v>325</v>
      </c>
    </row>
    <row r="28" spans="1:57">
      <c r="A28" s="93" t="str">
        <f>IF('1'!$A$1=1,B28,C28)</f>
        <v xml:space="preserve">    Класифікації за широкими економічними категоріями (Вид.5) </v>
      </c>
      <c r="B28" s="119" t="s">
        <v>321</v>
      </c>
      <c r="C28" s="119" t="s">
        <v>323</v>
      </c>
    </row>
    <row r="29" spans="1:57" ht="17" customHeight="1">
      <c r="A29" s="918" t="str">
        <f>IF('1'!$A$1=1,B29,C29)</f>
        <v xml:space="preserve"> 3. Дані за 2024 рік було скориговано у зв'язку з уточненням звітної інформації.</v>
      </c>
      <c r="B29" s="918" t="s">
        <v>616</v>
      </c>
      <c r="C29" s="918" t="s">
        <v>617</v>
      </c>
    </row>
  </sheetData>
  <mergeCells count="3">
    <mergeCell ref="A4:A5"/>
    <mergeCell ref="B4:B5"/>
    <mergeCell ref="C4:C5"/>
  </mergeCells>
  <phoneticPr fontId="9" type="noConversion"/>
  <hyperlinks>
    <hyperlink ref="A1" location="'1'!A1" display="до змісту"/>
  </hyperlinks>
  <printOptions horizontalCentered="1" verticalCentered="1"/>
  <pageMargins left="0.19685039370078741" right="0" top="0.59055118110236227" bottom="0.39370078740157483" header="0.31496062992125984" footer="0.51181102362204722"/>
  <pageSetup paperSize="9"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1:BX57"/>
  <sheetViews>
    <sheetView zoomScale="69" zoomScaleNormal="69" workbookViewId="0">
      <selection activeCell="Q8" sqref="Q8"/>
    </sheetView>
  </sheetViews>
  <sheetFormatPr defaultColWidth="8.90625" defaultRowHeight="12.5" outlineLevelCol="1"/>
  <cols>
    <col min="1" max="1" width="36.54296875" style="119" customWidth="1"/>
    <col min="2" max="3" width="36.54296875" style="119" hidden="1" customWidth="1" outlineLevel="1"/>
    <col min="4" max="4" width="7.6328125" style="119" customWidth="1" collapsed="1"/>
    <col min="5" max="23" width="8.90625" style="119" customWidth="1"/>
    <col min="24" max="43" width="8.90625" style="119"/>
    <col min="44" max="76" width="8.90625" style="184"/>
    <col min="77" max="16384" width="8.90625" style="119"/>
  </cols>
  <sheetData>
    <row r="1" spans="1:76" ht="13">
      <c r="A1" s="104" t="str">
        <f>IF('1'!$A$1=1,"до змісту","to title")</f>
        <v>до змісту</v>
      </c>
    </row>
    <row r="2" spans="1:76" ht="21" customHeight="1">
      <c r="A2" s="185" t="str">
        <f>IF('1'!$A$1=1,AT2,BF2)</f>
        <v xml:space="preserve">1.6 Структура імпорту за широкими економічними категоріями  у розрізі товарних груп </v>
      </c>
      <c r="B2" s="185"/>
      <c r="C2" s="185"/>
      <c r="AT2" s="219" t="s">
        <v>373</v>
      </c>
      <c r="AU2" s="219"/>
      <c r="AV2" s="219"/>
      <c r="BF2" s="219" t="s">
        <v>374</v>
      </c>
    </row>
    <row r="3" spans="1:76" ht="18.649999999999999" customHeight="1">
      <c r="A3" s="27" t="str">
        <f>IF('1'!$A$1=1,AT3,BF3)</f>
        <v xml:space="preserve">(відповідно до КПБ6) </v>
      </c>
      <c r="B3" s="185"/>
      <c r="C3" s="27"/>
      <c r="I3" s="117"/>
      <c r="J3" s="117"/>
      <c r="K3" s="117"/>
      <c r="L3" s="117"/>
      <c r="M3" s="117"/>
      <c r="N3" s="117"/>
      <c r="O3" s="117"/>
      <c r="P3" s="117"/>
      <c r="Q3" s="117"/>
      <c r="R3" s="117"/>
      <c r="S3" s="117"/>
      <c r="T3" s="117"/>
      <c r="U3" s="117"/>
      <c r="V3" s="117"/>
      <c r="W3" s="117"/>
      <c r="AT3" s="31" t="s">
        <v>0</v>
      </c>
      <c r="AU3" s="32"/>
      <c r="AV3" s="32"/>
      <c r="BF3" s="34" t="s">
        <v>130</v>
      </c>
    </row>
    <row r="4" spans="1:76" ht="18.649999999999999" customHeight="1">
      <c r="A4" s="27" t="str">
        <f>IF('1'!$A$1=1,AT4,BF4)</f>
        <v>Млн дол. США</v>
      </c>
      <c r="B4" s="27"/>
      <c r="C4" s="27"/>
      <c r="I4" s="117"/>
      <c r="J4" s="117"/>
      <c r="K4" s="117"/>
      <c r="L4" s="117"/>
      <c r="M4" s="117"/>
      <c r="N4" s="117"/>
      <c r="O4" s="117"/>
      <c r="P4" s="117"/>
      <c r="Q4" s="117"/>
      <c r="R4" s="117"/>
      <c r="S4" s="117"/>
      <c r="T4" s="117"/>
      <c r="U4" s="117"/>
      <c r="V4" s="117"/>
      <c r="W4" s="117"/>
      <c r="AT4" s="31" t="s">
        <v>273</v>
      </c>
      <c r="AU4" s="32"/>
      <c r="AV4" s="32"/>
      <c r="BF4" s="34" t="s">
        <v>167</v>
      </c>
    </row>
    <row r="5" spans="1:76" ht="18" customHeight="1">
      <c r="A5" s="1349" t="str">
        <f>IF('1'!$A$1=1,B5,C5)</f>
        <v>Найменування груп товарів</v>
      </c>
      <c r="B5" s="1351" t="s">
        <v>29</v>
      </c>
      <c r="C5" s="1351" t="s">
        <v>157</v>
      </c>
      <c r="D5" s="1366">
        <v>2005</v>
      </c>
      <c r="E5" s="1349">
        <v>2006</v>
      </c>
      <c r="F5" s="1366">
        <v>2007</v>
      </c>
      <c r="G5" s="1349">
        <v>2008</v>
      </c>
      <c r="H5" s="1366">
        <v>2009</v>
      </c>
      <c r="I5" s="1349">
        <v>2010</v>
      </c>
      <c r="J5" s="1366">
        <v>2011</v>
      </c>
      <c r="K5" s="1349">
        <v>2012</v>
      </c>
      <c r="L5" s="1366">
        <v>2013</v>
      </c>
      <c r="M5" s="1349">
        <v>2014</v>
      </c>
      <c r="N5" s="1349">
        <v>2015</v>
      </c>
      <c r="O5" s="1349">
        <v>2016</v>
      </c>
      <c r="P5" s="1349">
        <v>2017</v>
      </c>
      <c r="Q5" s="1349">
        <v>2018</v>
      </c>
      <c r="R5" s="1349">
        <v>2019</v>
      </c>
      <c r="S5" s="1349">
        <v>2020</v>
      </c>
      <c r="T5" s="1361">
        <v>2021</v>
      </c>
      <c r="U5" s="1361">
        <v>2022</v>
      </c>
      <c r="V5" s="1361">
        <v>2023</v>
      </c>
      <c r="W5" s="1361">
        <v>2024</v>
      </c>
    </row>
    <row r="6" spans="1:76" ht="16.25" customHeight="1">
      <c r="A6" s="1369"/>
      <c r="B6" s="1370"/>
      <c r="C6" s="1370"/>
      <c r="D6" s="1367"/>
      <c r="E6" s="1363"/>
      <c r="F6" s="1367"/>
      <c r="G6" s="1363"/>
      <c r="H6" s="1367"/>
      <c r="I6" s="1363"/>
      <c r="J6" s="1367"/>
      <c r="K6" s="1363"/>
      <c r="L6" s="1367"/>
      <c r="M6" s="1363"/>
      <c r="N6" s="1363"/>
      <c r="O6" s="1363"/>
      <c r="P6" s="1363"/>
      <c r="Q6" s="1363"/>
      <c r="R6" s="1363"/>
      <c r="S6" s="1363"/>
      <c r="T6" s="1362"/>
      <c r="U6" s="1362"/>
      <c r="V6" s="1362"/>
      <c r="W6" s="1362"/>
    </row>
    <row r="7" spans="1:76" s="129" customFormat="1" ht="25.25" customHeight="1">
      <c r="A7" s="187" t="str">
        <f>IF('1'!$A$1=1,B7,C7)</f>
        <v xml:space="preserve">УСЬОГО* </v>
      </c>
      <c r="B7" s="188" t="s">
        <v>69</v>
      </c>
      <c r="C7" s="189" t="s">
        <v>158</v>
      </c>
      <c r="D7" s="127">
        <v>34375</v>
      </c>
      <c r="E7" s="128">
        <v>43148</v>
      </c>
      <c r="F7" s="128">
        <v>57996</v>
      </c>
      <c r="G7" s="128">
        <v>82961</v>
      </c>
      <c r="H7" s="128">
        <v>43684</v>
      </c>
      <c r="I7" s="128">
        <v>57538</v>
      </c>
      <c r="J7" s="128">
        <v>77822</v>
      </c>
      <c r="K7" s="128">
        <v>81256</v>
      </c>
      <c r="L7" s="128">
        <v>73198</v>
      </c>
      <c r="M7" s="128">
        <v>51211</v>
      </c>
      <c r="N7" s="128">
        <v>35087</v>
      </c>
      <c r="O7" s="128">
        <v>36714</v>
      </c>
      <c r="P7" s="128">
        <v>46607</v>
      </c>
      <c r="Q7" s="128">
        <v>53924</v>
      </c>
      <c r="R7" s="128">
        <v>57646</v>
      </c>
      <c r="S7" s="128">
        <v>51438</v>
      </c>
      <c r="T7" s="128">
        <v>69222</v>
      </c>
      <c r="U7" s="128">
        <v>52891</v>
      </c>
      <c r="V7" s="128">
        <v>61649</v>
      </c>
      <c r="W7" s="128">
        <v>68429</v>
      </c>
      <c r="AR7" s="194"/>
      <c r="AS7" s="194"/>
      <c r="AT7" s="194"/>
      <c r="AU7" s="194"/>
      <c r="AV7" s="194"/>
      <c r="AW7" s="194"/>
      <c r="AX7" s="194"/>
      <c r="AY7" s="194"/>
      <c r="AZ7" s="194"/>
      <c r="BA7" s="194"/>
      <c r="BB7" s="194"/>
      <c r="BC7" s="194"/>
      <c r="BD7" s="194"/>
      <c r="BE7" s="194"/>
      <c r="BF7" s="194"/>
      <c r="BG7" s="194"/>
      <c r="BH7" s="194"/>
      <c r="BI7" s="194"/>
      <c r="BJ7" s="194"/>
      <c r="BK7" s="194"/>
      <c r="BL7" s="194"/>
      <c r="BM7" s="194"/>
      <c r="BN7" s="194"/>
      <c r="BO7" s="194"/>
      <c r="BP7" s="194"/>
      <c r="BQ7" s="194"/>
      <c r="BR7" s="194"/>
      <c r="BS7" s="194"/>
      <c r="BT7" s="194"/>
      <c r="BU7" s="194"/>
      <c r="BV7" s="194"/>
      <c r="BW7" s="194"/>
      <c r="BX7" s="194"/>
    </row>
    <row r="8" spans="1:76" s="221" customFormat="1" ht="21.65" customHeight="1">
      <c r="A8" s="187" t="str">
        <f>IF('1'!$A$1=1,B8,C8)</f>
        <v xml:space="preserve">1.Засоби виробництва </v>
      </c>
      <c r="B8" s="196" t="s">
        <v>174</v>
      </c>
      <c r="C8" s="196" t="s">
        <v>159</v>
      </c>
      <c r="D8" s="246">
        <v>5699</v>
      </c>
      <c r="E8" s="228">
        <v>7456</v>
      </c>
      <c r="F8" s="228">
        <v>10447</v>
      </c>
      <c r="G8" s="228">
        <v>14451</v>
      </c>
      <c r="H8" s="228">
        <v>5206</v>
      </c>
      <c r="I8" s="228">
        <v>7053</v>
      </c>
      <c r="J8" s="228">
        <v>11666</v>
      </c>
      <c r="K8" s="228">
        <v>12475</v>
      </c>
      <c r="L8" s="228">
        <v>10278</v>
      </c>
      <c r="M8" s="228">
        <v>6464</v>
      </c>
      <c r="N8" s="228">
        <v>4785</v>
      </c>
      <c r="O8" s="228">
        <v>6710</v>
      </c>
      <c r="P8" s="228">
        <v>8907</v>
      </c>
      <c r="Q8" s="228">
        <v>9897</v>
      </c>
      <c r="R8" s="228">
        <v>11134</v>
      </c>
      <c r="S8" s="228">
        <v>10412</v>
      </c>
      <c r="T8" s="228">
        <v>13408</v>
      </c>
      <c r="U8" s="228">
        <v>8548</v>
      </c>
      <c r="V8" s="228">
        <v>11635</v>
      </c>
      <c r="W8" s="228">
        <v>14799</v>
      </c>
      <c r="AR8" s="222"/>
      <c r="AS8" s="222"/>
      <c r="AT8" s="222"/>
      <c r="AU8" s="222"/>
      <c r="AV8" s="222"/>
      <c r="AW8" s="222"/>
      <c r="AX8" s="222"/>
      <c r="AY8" s="222"/>
      <c r="AZ8" s="222"/>
      <c r="BA8" s="222"/>
      <c r="BB8" s="222"/>
      <c r="BC8" s="222"/>
      <c r="BD8" s="222"/>
      <c r="BE8" s="222"/>
      <c r="BF8" s="222"/>
      <c r="BG8" s="222"/>
      <c r="BH8" s="222"/>
      <c r="BI8" s="222"/>
      <c r="BJ8" s="222"/>
      <c r="BK8" s="222"/>
      <c r="BL8" s="222"/>
      <c r="BM8" s="222"/>
      <c r="BN8" s="222"/>
      <c r="BO8" s="222"/>
      <c r="BP8" s="222"/>
      <c r="BQ8" s="222"/>
      <c r="BR8" s="222"/>
      <c r="BS8" s="222"/>
      <c r="BT8" s="222"/>
      <c r="BU8" s="222"/>
      <c r="BV8" s="222"/>
      <c r="BW8" s="222"/>
      <c r="BX8" s="222"/>
    </row>
    <row r="9" spans="1:76" ht="12.65" customHeight="1">
      <c r="A9" s="199" t="str">
        <f>IF('1'!$A$1=1,B9,C9)</f>
        <v xml:space="preserve">у тому числі: </v>
      </c>
      <c r="B9" s="200" t="s">
        <v>71</v>
      </c>
      <c r="C9" s="201" t="s">
        <v>160</v>
      </c>
      <c r="D9" s="225"/>
      <c r="E9" s="226"/>
      <c r="F9" s="226"/>
      <c r="G9" s="226"/>
      <c r="H9" s="226"/>
      <c r="I9" s="226"/>
      <c r="J9" s="226"/>
      <c r="K9" s="226"/>
      <c r="L9" s="226"/>
      <c r="M9" s="226"/>
      <c r="N9" s="226"/>
      <c r="O9" s="226"/>
      <c r="P9" s="226"/>
      <c r="Q9" s="226"/>
      <c r="R9" s="226"/>
      <c r="S9" s="226"/>
      <c r="T9" s="226"/>
      <c r="U9" s="226"/>
      <c r="V9" s="226"/>
      <c r="W9" s="226"/>
    </row>
    <row r="10" spans="1:76" s="117" customFormat="1" ht="28.25" customHeight="1">
      <c r="A10" s="202" t="str">
        <f>IF('1'!$A$1=1,B10,C10)</f>
        <v>Продовольчі товари та сировина для їх виробництва</v>
      </c>
      <c r="B10" s="52" t="s">
        <v>7</v>
      </c>
      <c r="C10" s="111" t="s">
        <v>133</v>
      </c>
      <c r="D10" s="225">
        <v>5</v>
      </c>
      <c r="E10" s="226">
        <v>8</v>
      </c>
      <c r="F10" s="226">
        <v>14</v>
      </c>
      <c r="G10" s="226">
        <v>15</v>
      </c>
      <c r="H10" s="226">
        <v>11</v>
      </c>
      <c r="I10" s="226">
        <v>7</v>
      </c>
      <c r="J10" s="226">
        <v>12</v>
      </c>
      <c r="K10" s="226">
        <v>14</v>
      </c>
      <c r="L10" s="226">
        <v>15</v>
      </c>
      <c r="M10" s="226">
        <v>4</v>
      </c>
      <c r="N10" s="226">
        <v>2</v>
      </c>
      <c r="O10" s="226">
        <v>3</v>
      </c>
      <c r="P10" s="226">
        <v>3</v>
      </c>
      <c r="Q10" s="226">
        <v>5</v>
      </c>
      <c r="R10" s="226">
        <v>8</v>
      </c>
      <c r="S10" s="226">
        <v>8</v>
      </c>
      <c r="T10" s="226">
        <v>12</v>
      </c>
      <c r="U10" s="226">
        <v>4</v>
      </c>
      <c r="V10" s="226">
        <v>4</v>
      </c>
      <c r="W10" s="226">
        <v>2</v>
      </c>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c r="BU10" s="204"/>
      <c r="BV10" s="204"/>
      <c r="BW10" s="204"/>
      <c r="BX10" s="204"/>
    </row>
    <row r="11" spans="1:76" s="117" customFormat="1" ht="18" customHeight="1">
      <c r="A11" s="206" t="str">
        <f>IF('1'!$A$1=1,B11,C11)</f>
        <v>Чорні й кольорові метали та вироби з них</v>
      </c>
      <c r="B11" s="207" t="s">
        <v>12</v>
      </c>
      <c r="C11" s="111" t="s">
        <v>138</v>
      </c>
      <c r="D11" s="225">
        <v>71</v>
      </c>
      <c r="E11" s="226">
        <v>105</v>
      </c>
      <c r="F11" s="226">
        <v>133</v>
      </c>
      <c r="G11" s="226">
        <v>229</v>
      </c>
      <c r="H11" s="226">
        <v>118</v>
      </c>
      <c r="I11" s="226">
        <v>187</v>
      </c>
      <c r="J11" s="226">
        <v>276</v>
      </c>
      <c r="K11" s="226">
        <v>282</v>
      </c>
      <c r="L11" s="226">
        <v>216</v>
      </c>
      <c r="M11" s="226">
        <v>174</v>
      </c>
      <c r="N11" s="226">
        <v>120</v>
      </c>
      <c r="O11" s="226">
        <v>142</v>
      </c>
      <c r="P11" s="226">
        <v>251</v>
      </c>
      <c r="Q11" s="226">
        <v>199</v>
      </c>
      <c r="R11" s="226">
        <v>243</v>
      </c>
      <c r="S11" s="226">
        <v>186</v>
      </c>
      <c r="T11" s="226">
        <v>241</v>
      </c>
      <c r="U11" s="226">
        <v>149</v>
      </c>
      <c r="V11" s="226">
        <v>189</v>
      </c>
      <c r="W11" s="226">
        <v>242</v>
      </c>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row>
    <row r="12" spans="1:76" ht="25.25" customHeight="1">
      <c r="A12" s="202" t="str">
        <f>IF('1'!$A$1=1,B12,C12)</f>
        <v>Машини, устаткування, транспортні засоби та  прилади</v>
      </c>
      <c r="B12" s="52" t="s">
        <v>13</v>
      </c>
      <c r="C12" s="111" t="s">
        <v>139</v>
      </c>
      <c r="D12" s="225">
        <v>5551</v>
      </c>
      <c r="E12" s="226">
        <v>7243</v>
      </c>
      <c r="F12" s="226">
        <v>10157</v>
      </c>
      <c r="G12" s="226">
        <v>13967</v>
      </c>
      <c r="H12" s="226">
        <v>5017</v>
      </c>
      <c r="I12" s="226">
        <v>6778</v>
      </c>
      <c r="J12" s="226">
        <v>11274</v>
      </c>
      <c r="K12" s="226">
        <v>12057</v>
      </c>
      <c r="L12" s="226">
        <v>9951</v>
      </c>
      <c r="M12" s="226">
        <v>6214</v>
      </c>
      <c r="N12" s="226">
        <v>4629</v>
      </c>
      <c r="O12" s="226">
        <v>6505</v>
      </c>
      <c r="P12" s="226">
        <v>8600</v>
      </c>
      <c r="Q12" s="226">
        <v>9625</v>
      </c>
      <c r="R12" s="226">
        <v>10793</v>
      </c>
      <c r="S12" s="226">
        <v>10094</v>
      </c>
      <c r="T12" s="226">
        <v>12942</v>
      </c>
      <c r="U12" s="226">
        <v>8327</v>
      </c>
      <c r="V12" s="226">
        <v>11364</v>
      </c>
      <c r="W12" s="226">
        <v>14461</v>
      </c>
    </row>
    <row r="13" spans="1:76" ht="17" customHeight="1">
      <c r="A13" s="202" t="str">
        <f>IF('1'!$A$1=1,B13,C13)</f>
        <v xml:space="preserve">Інші </v>
      </c>
      <c r="B13" s="52" t="s">
        <v>72</v>
      </c>
      <c r="C13" s="52" t="s">
        <v>161</v>
      </c>
      <c r="D13" s="225">
        <f>D8-D10-D11-D12</f>
        <v>72</v>
      </c>
      <c r="E13" s="226">
        <f>E8-E10-E11-E12</f>
        <v>100</v>
      </c>
      <c r="F13" s="226">
        <f t="shared" ref="F13:S13" si="0">F8-F10-F11-F12</f>
        <v>143</v>
      </c>
      <c r="G13" s="226">
        <f t="shared" si="0"/>
        <v>240</v>
      </c>
      <c r="H13" s="226">
        <f t="shared" si="0"/>
        <v>60</v>
      </c>
      <c r="I13" s="226">
        <f t="shared" si="0"/>
        <v>81</v>
      </c>
      <c r="J13" s="226">
        <f t="shared" si="0"/>
        <v>104</v>
      </c>
      <c r="K13" s="226">
        <f t="shared" si="0"/>
        <v>122</v>
      </c>
      <c r="L13" s="226">
        <f t="shared" si="0"/>
        <v>96</v>
      </c>
      <c r="M13" s="226">
        <f t="shared" si="0"/>
        <v>72</v>
      </c>
      <c r="N13" s="226">
        <f t="shared" si="0"/>
        <v>34</v>
      </c>
      <c r="O13" s="226">
        <f t="shared" si="0"/>
        <v>60</v>
      </c>
      <c r="P13" s="226">
        <f t="shared" si="0"/>
        <v>53</v>
      </c>
      <c r="Q13" s="226">
        <f t="shared" si="0"/>
        <v>68</v>
      </c>
      <c r="R13" s="226">
        <f t="shared" si="0"/>
        <v>90</v>
      </c>
      <c r="S13" s="226">
        <f t="shared" si="0"/>
        <v>124</v>
      </c>
      <c r="T13" s="226">
        <f t="shared" ref="T13:V13" si="1">T8-T10-T11-T12</f>
        <v>213</v>
      </c>
      <c r="U13" s="226">
        <f t="shared" si="1"/>
        <v>68</v>
      </c>
      <c r="V13" s="226">
        <f t="shared" si="1"/>
        <v>78</v>
      </c>
      <c r="W13" s="226">
        <f t="shared" ref="W13" si="2">W8-W10-W11-W12</f>
        <v>94</v>
      </c>
    </row>
    <row r="14" spans="1:76" ht="5" customHeight="1">
      <c r="A14" s="149"/>
      <c r="B14" s="208"/>
      <c r="C14" s="208"/>
      <c r="D14" s="225"/>
      <c r="E14" s="226"/>
      <c r="F14" s="226"/>
      <c r="G14" s="226"/>
      <c r="H14" s="226"/>
      <c r="I14" s="226"/>
      <c r="J14" s="226"/>
      <c r="K14" s="226"/>
      <c r="L14" s="226"/>
      <c r="M14" s="226"/>
      <c r="N14" s="226"/>
      <c r="O14" s="226"/>
      <c r="P14" s="226"/>
      <c r="Q14" s="226"/>
      <c r="R14" s="226"/>
      <c r="S14" s="226"/>
      <c r="T14" s="226"/>
      <c r="U14" s="226"/>
      <c r="V14" s="226"/>
      <c r="W14" s="226"/>
    </row>
    <row r="15" spans="1:76" s="221" customFormat="1" ht="17" customHeight="1">
      <c r="A15" s="187" t="str">
        <f>IF('1'!$A$1=1,B15,C15)</f>
        <v xml:space="preserve"> 2. Товари проміжного споживання</v>
      </c>
      <c r="B15" s="196" t="s">
        <v>73</v>
      </c>
      <c r="C15" s="196" t="s">
        <v>162</v>
      </c>
      <c r="D15" s="246">
        <v>21885</v>
      </c>
      <c r="E15" s="228">
        <v>26884</v>
      </c>
      <c r="F15" s="228">
        <v>36116</v>
      </c>
      <c r="G15" s="228">
        <v>50640</v>
      </c>
      <c r="H15" s="228">
        <v>28213</v>
      </c>
      <c r="I15" s="228">
        <v>36723</v>
      </c>
      <c r="J15" s="228">
        <v>49457</v>
      </c>
      <c r="K15" s="228">
        <v>48674</v>
      </c>
      <c r="L15" s="228">
        <v>42973</v>
      </c>
      <c r="M15" s="228">
        <v>31023</v>
      </c>
      <c r="N15" s="228">
        <v>22126</v>
      </c>
      <c r="O15" s="228">
        <v>20802</v>
      </c>
      <c r="P15" s="228">
        <v>26828</v>
      </c>
      <c r="Q15" s="228">
        <v>30885</v>
      </c>
      <c r="R15" s="228">
        <v>30983</v>
      </c>
      <c r="S15" s="228">
        <v>25337</v>
      </c>
      <c r="T15" s="228">
        <v>36788</v>
      </c>
      <c r="U15" s="228">
        <v>25636</v>
      </c>
      <c r="V15" s="228">
        <v>27014</v>
      </c>
      <c r="W15" s="228">
        <v>28505</v>
      </c>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2"/>
      <c r="BS15" s="222"/>
      <c r="BT15" s="222"/>
      <c r="BU15" s="222"/>
      <c r="BV15" s="222"/>
      <c r="BW15" s="222"/>
      <c r="BX15" s="222"/>
    </row>
    <row r="16" spans="1:76" ht="10.25" customHeight="1">
      <c r="A16" s="199" t="str">
        <f>IF('1'!$A$1=1,B16,C16)</f>
        <v xml:space="preserve">у тому числі: </v>
      </c>
      <c r="B16" s="200" t="s">
        <v>71</v>
      </c>
      <c r="C16" s="201" t="s">
        <v>160</v>
      </c>
      <c r="D16" s="225"/>
      <c r="E16" s="226"/>
      <c r="F16" s="226"/>
      <c r="G16" s="226"/>
      <c r="H16" s="226"/>
      <c r="I16" s="226"/>
      <c r="J16" s="226"/>
      <c r="K16" s="226"/>
      <c r="L16" s="226"/>
      <c r="M16" s="226"/>
      <c r="N16" s="226"/>
      <c r="O16" s="226"/>
      <c r="P16" s="226"/>
      <c r="Q16" s="226"/>
      <c r="R16" s="226"/>
      <c r="S16" s="226"/>
      <c r="T16" s="226"/>
      <c r="U16" s="226"/>
      <c r="V16" s="226"/>
      <c r="W16" s="226"/>
    </row>
    <row r="17" spans="1:76" ht="28.25" customHeight="1">
      <c r="A17" s="202" t="str">
        <f>IF('1'!$A$1=1,B17,C17)</f>
        <v>Продовольчі товари та сировина для їх виробництва</v>
      </c>
      <c r="B17" s="52" t="s">
        <v>7</v>
      </c>
      <c r="C17" s="111" t="s">
        <v>133</v>
      </c>
      <c r="D17" s="225">
        <v>901</v>
      </c>
      <c r="E17" s="226">
        <v>921</v>
      </c>
      <c r="F17" s="226">
        <v>1210</v>
      </c>
      <c r="G17" s="226">
        <v>2040</v>
      </c>
      <c r="H17" s="226">
        <v>1593</v>
      </c>
      <c r="I17" s="226">
        <v>1892</v>
      </c>
      <c r="J17" s="226">
        <v>2152</v>
      </c>
      <c r="K17" s="226">
        <v>2205</v>
      </c>
      <c r="L17" s="226">
        <v>2163</v>
      </c>
      <c r="M17" s="226">
        <v>1827</v>
      </c>
      <c r="N17" s="226">
        <v>1127</v>
      </c>
      <c r="O17" s="226">
        <v>1423</v>
      </c>
      <c r="P17" s="226">
        <v>1579</v>
      </c>
      <c r="Q17" s="226">
        <v>1759</v>
      </c>
      <c r="R17" s="226">
        <v>1806</v>
      </c>
      <c r="S17" s="226">
        <v>1904</v>
      </c>
      <c r="T17" s="226">
        <v>2314</v>
      </c>
      <c r="U17" s="226">
        <v>1440</v>
      </c>
      <c r="V17" s="226">
        <v>1549</v>
      </c>
      <c r="W17" s="226">
        <v>1790</v>
      </c>
    </row>
    <row r="18" spans="1:76" ht="19.25" customHeight="1">
      <c r="A18" s="202" t="str">
        <f>IF('1'!$A$1=1,B18,C18)</f>
        <v>Мінеральні продукти</v>
      </c>
      <c r="B18" s="52" t="s">
        <v>8</v>
      </c>
      <c r="C18" s="111" t="s">
        <v>134</v>
      </c>
      <c r="D18" s="225">
        <v>10783</v>
      </c>
      <c r="E18" s="226">
        <v>12795</v>
      </c>
      <c r="F18" s="226">
        <v>16443</v>
      </c>
      <c r="G18" s="226">
        <v>23215</v>
      </c>
      <c r="H18" s="226">
        <v>14813</v>
      </c>
      <c r="I18" s="226">
        <v>18293</v>
      </c>
      <c r="J18" s="226">
        <v>25407</v>
      </c>
      <c r="K18" s="226">
        <v>24537</v>
      </c>
      <c r="L18" s="226">
        <v>19590</v>
      </c>
      <c r="M18" s="226">
        <v>14097</v>
      </c>
      <c r="N18" s="226">
        <v>10444</v>
      </c>
      <c r="O18" s="226">
        <v>7431</v>
      </c>
      <c r="P18" s="226">
        <v>10935</v>
      </c>
      <c r="Q18" s="226">
        <v>12213</v>
      </c>
      <c r="R18" s="226">
        <v>10879</v>
      </c>
      <c r="S18" s="226">
        <v>7099</v>
      </c>
      <c r="T18" s="226">
        <v>12688</v>
      </c>
      <c r="U18" s="226">
        <v>10577</v>
      </c>
      <c r="V18" s="226">
        <v>8416</v>
      </c>
      <c r="W18" s="226">
        <v>7228</v>
      </c>
    </row>
    <row r="19" spans="1:76" ht="28.25" customHeight="1">
      <c r="A19" s="202" t="str">
        <f>IF('1'!$A$1=1,B19,C19)</f>
        <v>Продукція хімічної та пов'язаних з нею галузей промисловості</v>
      </c>
      <c r="B19" s="52" t="s">
        <v>9</v>
      </c>
      <c r="C19" s="111" t="s">
        <v>135</v>
      </c>
      <c r="D19" s="225">
        <v>3337</v>
      </c>
      <c r="E19" s="226">
        <v>4215</v>
      </c>
      <c r="F19" s="226">
        <v>5651</v>
      </c>
      <c r="G19" s="226">
        <v>7733</v>
      </c>
      <c r="H19" s="226">
        <v>4803</v>
      </c>
      <c r="I19" s="226">
        <v>6375</v>
      </c>
      <c r="J19" s="226">
        <v>8140</v>
      </c>
      <c r="K19" s="226">
        <v>8231</v>
      </c>
      <c r="L19" s="226">
        <v>8313</v>
      </c>
      <c r="M19" s="226">
        <v>6576</v>
      </c>
      <c r="N19" s="226">
        <v>5131</v>
      </c>
      <c r="O19" s="226">
        <v>5483</v>
      </c>
      <c r="P19" s="226">
        <v>6409</v>
      </c>
      <c r="Q19" s="226">
        <v>7013</v>
      </c>
      <c r="R19" s="226">
        <v>7209</v>
      </c>
      <c r="S19" s="226">
        <v>6770</v>
      </c>
      <c r="T19" s="226">
        <v>9883</v>
      </c>
      <c r="U19" s="226">
        <v>6179</v>
      </c>
      <c r="V19" s="226">
        <v>7591</v>
      </c>
      <c r="W19" s="226">
        <v>7999</v>
      </c>
    </row>
    <row r="20" spans="1:76" ht="22.25" customHeight="1">
      <c r="A20" s="202" t="str">
        <f>IF('1'!$A$1=1,B20,C20)</f>
        <v>Деревина та вироби з неї</v>
      </c>
      <c r="B20" s="52" t="s">
        <v>10</v>
      </c>
      <c r="C20" s="111" t="s">
        <v>136</v>
      </c>
      <c r="D20" s="225">
        <v>605</v>
      </c>
      <c r="E20" s="226">
        <v>721</v>
      </c>
      <c r="F20" s="226">
        <v>982</v>
      </c>
      <c r="G20" s="226">
        <v>1856</v>
      </c>
      <c r="H20" s="226">
        <v>1220</v>
      </c>
      <c r="I20" s="226">
        <v>1512</v>
      </c>
      <c r="J20" s="226">
        <v>1554</v>
      </c>
      <c r="K20" s="226">
        <v>1514</v>
      </c>
      <c r="L20" s="226">
        <v>1586</v>
      </c>
      <c r="M20" s="226">
        <v>1221</v>
      </c>
      <c r="N20" s="226">
        <v>785</v>
      </c>
      <c r="O20" s="226">
        <v>858</v>
      </c>
      <c r="P20" s="226">
        <v>1089</v>
      </c>
      <c r="Q20" s="226">
        <v>1254</v>
      </c>
      <c r="R20" s="226">
        <v>1179</v>
      </c>
      <c r="S20" s="226">
        <v>1274</v>
      </c>
      <c r="T20" s="226">
        <v>1402</v>
      </c>
      <c r="U20" s="226">
        <v>831</v>
      </c>
      <c r="V20" s="226">
        <v>894</v>
      </c>
      <c r="W20" s="226">
        <v>1022</v>
      </c>
    </row>
    <row r="21" spans="1:76" ht="16.25" customHeight="1">
      <c r="A21" s="202" t="str">
        <f>IF('1'!$A$1=1,B21,C21)</f>
        <v>Промислові вироби</v>
      </c>
      <c r="B21" s="52" t="s">
        <v>11</v>
      </c>
      <c r="C21" s="111" t="s">
        <v>137</v>
      </c>
      <c r="D21" s="225">
        <v>926</v>
      </c>
      <c r="E21" s="226">
        <v>1124</v>
      </c>
      <c r="F21" s="226">
        <v>1441</v>
      </c>
      <c r="G21" s="226">
        <v>1864</v>
      </c>
      <c r="H21" s="226">
        <v>1081</v>
      </c>
      <c r="I21" s="226">
        <v>1551</v>
      </c>
      <c r="J21" s="226">
        <v>1908</v>
      </c>
      <c r="K21" s="226">
        <v>1901</v>
      </c>
      <c r="L21" s="226">
        <v>1981</v>
      </c>
      <c r="M21" s="226">
        <v>1508</v>
      </c>
      <c r="N21" s="226">
        <v>1097</v>
      </c>
      <c r="O21" s="226">
        <v>1264</v>
      </c>
      <c r="P21" s="226">
        <v>1374</v>
      </c>
      <c r="Q21" s="226">
        <v>1567</v>
      </c>
      <c r="R21" s="226">
        <v>1656</v>
      </c>
      <c r="S21" s="226">
        <v>1592</v>
      </c>
      <c r="T21" s="226">
        <v>1964</v>
      </c>
      <c r="U21" s="226">
        <v>1483</v>
      </c>
      <c r="V21" s="226">
        <v>1676</v>
      </c>
      <c r="W21" s="226">
        <v>1698</v>
      </c>
    </row>
    <row r="22" spans="1:76" ht="22.25" customHeight="1">
      <c r="A22" s="202" t="str">
        <f>IF('1'!$A$1=1,B22,C22)</f>
        <v>Чорні й кольорові метали та вироби з них</v>
      </c>
      <c r="B22" s="52" t="s">
        <v>12</v>
      </c>
      <c r="C22" s="111" t="s">
        <v>138</v>
      </c>
      <c r="D22" s="225">
        <v>2242</v>
      </c>
      <c r="E22" s="226">
        <v>3038</v>
      </c>
      <c r="F22" s="226">
        <v>4365</v>
      </c>
      <c r="G22" s="226">
        <v>5849</v>
      </c>
      <c r="H22" s="226">
        <v>2345</v>
      </c>
      <c r="I22" s="226">
        <v>3643</v>
      </c>
      <c r="J22" s="226">
        <v>5035</v>
      </c>
      <c r="K22" s="226">
        <v>4573</v>
      </c>
      <c r="L22" s="226">
        <v>4123</v>
      </c>
      <c r="M22" s="226">
        <v>2892</v>
      </c>
      <c r="N22" s="226">
        <v>1693</v>
      </c>
      <c r="O22" s="226">
        <v>1958</v>
      </c>
      <c r="P22" s="226">
        <v>2515</v>
      </c>
      <c r="Q22" s="226">
        <v>3094</v>
      </c>
      <c r="R22" s="226">
        <v>3116</v>
      </c>
      <c r="S22" s="226">
        <v>2651</v>
      </c>
      <c r="T22" s="226">
        <v>3784</v>
      </c>
      <c r="U22" s="226">
        <v>2197</v>
      </c>
      <c r="V22" s="226">
        <v>2902</v>
      </c>
      <c r="W22" s="226">
        <v>3375</v>
      </c>
    </row>
    <row r="23" spans="1:76" ht="29.4" customHeight="1">
      <c r="A23" s="202" t="str">
        <f>IF('1'!$A$1=1,B23,C23)</f>
        <v>Машини, устаткування, транспортні засоби та  прилади</v>
      </c>
      <c r="B23" s="52" t="s">
        <v>13</v>
      </c>
      <c r="C23" s="111" t="s">
        <v>139</v>
      </c>
      <c r="D23" s="225">
        <v>2876</v>
      </c>
      <c r="E23" s="226">
        <v>3897</v>
      </c>
      <c r="F23" s="226">
        <v>5767</v>
      </c>
      <c r="G23" s="226">
        <v>7002</v>
      </c>
      <c r="H23" s="226">
        <v>2167</v>
      </c>
      <c r="I23" s="226">
        <v>3063</v>
      </c>
      <c r="J23" s="226">
        <v>4394</v>
      </c>
      <c r="K23" s="226">
        <v>5114</v>
      </c>
      <c r="L23" s="226">
        <v>4455</v>
      </c>
      <c r="M23" s="226">
        <v>2519</v>
      </c>
      <c r="N23" s="226">
        <v>1719</v>
      </c>
      <c r="O23" s="226">
        <v>2217</v>
      </c>
      <c r="P23" s="226">
        <v>2733</v>
      </c>
      <c r="Q23" s="226">
        <v>3739</v>
      </c>
      <c r="R23" s="226">
        <v>4876</v>
      </c>
      <c r="S23" s="226">
        <v>3578</v>
      </c>
      <c r="T23" s="226">
        <v>4334</v>
      </c>
      <c r="U23" s="226">
        <v>2709</v>
      </c>
      <c r="V23" s="226">
        <v>3682</v>
      </c>
      <c r="W23" s="226">
        <v>5134</v>
      </c>
    </row>
    <row r="24" spans="1:76" ht="17.399999999999999" customHeight="1">
      <c r="A24" s="202" t="str">
        <f>IF('1'!$A$1=1,B24,C24)</f>
        <v xml:space="preserve">Інші </v>
      </c>
      <c r="B24" s="52" t="s">
        <v>72</v>
      </c>
      <c r="C24" s="52" t="s">
        <v>161</v>
      </c>
      <c r="D24" s="225">
        <f t="shared" ref="D24:N24" si="3">D15-D17-D18-D19-D20-D21-D22-D23</f>
        <v>215</v>
      </c>
      <c r="E24" s="226">
        <f t="shared" si="3"/>
        <v>173</v>
      </c>
      <c r="F24" s="226">
        <f t="shared" si="3"/>
        <v>257</v>
      </c>
      <c r="G24" s="226">
        <f t="shared" si="3"/>
        <v>1081</v>
      </c>
      <c r="H24" s="226">
        <f t="shared" si="3"/>
        <v>191</v>
      </c>
      <c r="I24" s="226">
        <f t="shared" si="3"/>
        <v>394</v>
      </c>
      <c r="J24" s="226">
        <f t="shared" si="3"/>
        <v>867</v>
      </c>
      <c r="K24" s="226">
        <f t="shared" si="3"/>
        <v>599</v>
      </c>
      <c r="L24" s="226">
        <f t="shared" si="3"/>
        <v>762</v>
      </c>
      <c r="M24" s="226">
        <f t="shared" si="3"/>
        <v>383</v>
      </c>
      <c r="N24" s="226">
        <f t="shared" si="3"/>
        <v>130</v>
      </c>
      <c r="O24" s="226">
        <f t="shared" ref="O24:V24" si="4">O15-O17-O18-O19-O20-O21-O22-O23</f>
        <v>168</v>
      </c>
      <c r="P24" s="226">
        <f t="shared" si="4"/>
        <v>194</v>
      </c>
      <c r="Q24" s="226">
        <f t="shared" si="4"/>
        <v>246</v>
      </c>
      <c r="R24" s="226">
        <f t="shared" si="4"/>
        <v>262</v>
      </c>
      <c r="S24" s="226">
        <f t="shared" si="4"/>
        <v>469</v>
      </c>
      <c r="T24" s="226">
        <f t="shared" si="4"/>
        <v>419</v>
      </c>
      <c r="U24" s="226">
        <f t="shared" si="4"/>
        <v>220</v>
      </c>
      <c r="V24" s="226">
        <f t="shared" si="4"/>
        <v>304</v>
      </c>
      <c r="W24" s="226">
        <f t="shared" ref="W24" si="5">W15-W17-W18-W19-W20-W21-W22-W23</f>
        <v>259</v>
      </c>
    </row>
    <row r="25" spans="1:76" s="221" customFormat="1" ht="25.75" customHeight="1">
      <c r="A25" s="187" t="str">
        <f>IF('1'!$A$1=1,B25,C25)</f>
        <v xml:space="preserve"> 3. Споживчі товари</v>
      </c>
      <c r="B25" s="196" t="s">
        <v>74</v>
      </c>
      <c r="C25" s="196" t="s">
        <v>163</v>
      </c>
      <c r="D25" s="246">
        <v>5751</v>
      </c>
      <c r="E25" s="228">
        <v>7493</v>
      </c>
      <c r="F25" s="228">
        <v>9868</v>
      </c>
      <c r="G25" s="228">
        <v>17137</v>
      </c>
      <c r="H25" s="228">
        <v>9944</v>
      </c>
      <c r="I25" s="228">
        <v>13461</v>
      </c>
      <c r="J25" s="228">
        <v>16261</v>
      </c>
      <c r="K25" s="228">
        <v>19675</v>
      </c>
      <c r="L25" s="228">
        <v>19577</v>
      </c>
      <c r="M25" s="228">
        <v>13115</v>
      </c>
      <c r="N25" s="228">
        <v>7822</v>
      </c>
      <c r="O25" s="228">
        <v>8859</v>
      </c>
      <c r="P25" s="228">
        <v>10632</v>
      </c>
      <c r="Q25" s="228">
        <v>12599</v>
      </c>
      <c r="R25" s="228">
        <v>15028</v>
      </c>
      <c r="S25" s="228">
        <v>15457</v>
      </c>
      <c r="T25" s="228">
        <v>18714</v>
      </c>
      <c r="U25" s="228">
        <v>15966</v>
      </c>
      <c r="V25" s="228">
        <v>17618</v>
      </c>
      <c r="W25" s="228">
        <v>18677</v>
      </c>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222"/>
      <c r="BR25" s="222"/>
      <c r="BS25" s="222"/>
      <c r="BT25" s="222"/>
      <c r="BU25" s="222"/>
      <c r="BV25" s="222"/>
      <c r="BW25" s="222"/>
      <c r="BX25" s="222"/>
    </row>
    <row r="26" spans="1:76" ht="12" customHeight="1">
      <c r="A26" s="199" t="str">
        <f>IF('1'!$A$1=1,B26,C26)</f>
        <v xml:space="preserve">у тому числі: </v>
      </c>
      <c r="B26" s="200" t="s">
        <v>71</v>
      </c>
      <c r="C26" s="201" t="s">
        <v>160</v>
      </c>
      <c r="D26" s="225"/>
      <c r="E26" s="226"/>
      <c r="F26" s="226"/>
      <c r="G26" s="226"/>
      <c r="H26" s="226"/>
      <c r="I26" s="226"/>
      <c r="J26" s="226"/>
      <c r="K26" s="226"/>
      <c r="L26" s="226"/>
      <c r="M26" s="226"/>
      <c r="N26" s="226"/>
      <c r="O26" s="226"/>
      <c r="P26" s="226"/>
      <c r="Q26" s="226"/>
      <c r="R26" s="226"/>
      <c r="S26" s="226"/>
      <c r="T26" s="226"/>
      <c r="U26" s="226"/>
      <c r="V26" s="226"/>
      <c r="W26" s="226"/>
    </row>
    <row r="27" spans="1:76" ht="26.4" customHeight="1">
      <c r="A27" s="202" t="str">
        <f>IF('1'!$A$1=1,B27,C27)</f>
        <v>Продовольчі товари та сировина для їх виробництва</v>
      </c>
      <c r="B27" s="52" t="s">
        <v>7</v>
      </c>
      <c r="C27" s="111" t="s">
        <v>133</v>
      </c>
      <c r="D27" s="225">
        <v>1660</v>
      </c>
      <c r="E27" s="226">
        <v>2069</v>
      </c>
      <c r="F27" s="226">
        <v>2546</v>
      </c>
      <c r="G27" s="226">
        <v>4148</v>
      </c>
      <c r="H27" s="226">
        <v>3331</v>
      </c>
      <c r="I27" s="226">
        <v>3863</v>
      </c>
      <c r="J27" s="226">
        <v>4182</v>
      </c>
      <c r="K27" s="226">
        <v>5293</v>
      </c>
      <c r="L27" s="226">
        <v>6004</v>
      </c>
      <c r="M27" s="226">
        <v>3952</v>
      </c>
      <c r="N27" s="226">
        <v>2186</v>
      </c>
      <c r="O27" s="226">
        <v>2309</v>
      </c>
      <c r="P27" s="226">
        <v>2683</v>
      </c>
      <c r="Q27" s="226">
        <v>3256</v>
      </c>
      <c r="R27" s="226">
        <v>3884</v>
      </c>
      <c r="S27" s="226">
        <v>4542</v>
      </c>
      <c r="T27" s="226">
        <v>5320</v>
      </c>
      <c r="U27" s="226">
        <v>4303</v>
      </c>
      <c r="V27" s="226">
        <v>5027</v>
      </c>
      <c r="W27" s="226">
        <v>5483</v>
      </c>
    </row>
    <row r="28" spans="1:76" ht="23" customHeight="1">
      <c r="A28" s="202" t="str">
        <f>IF('1'!$A$1=1,B28,C28)</f>
        <v>Мінеральні продукти</v>
      </c>
      <c r="B28" s="52" t="s">
        <v>8</v>
      </c>
      <c r="C28" s="111" t="s">
        <v>134</v>
      </c>
      <c r="D28" s="247" t="s">
        <v>81</v>
      </c>
      <c r="E28" s="248" t="s">
        <v>81</v>
      </c>
      <c r="F28" s="248" t="s">
        <v>81</v>
      </c>
      <c r="G28" s="226">
        <v>1461</v>
      </c>
      <c r="H28" s="226">
        <v>526</v>
      </c>
      <c r="I28" s="226">
        <v>955</v>
      </c>
      <c r="J28" s="226">
        <v>1726</v>
      </c>
      <c r="K28" s="226">
        <v>1902</v>
      </c>
      <c r="L28" s="226">
        <v>1591</v>
      </c>
      <c r="M28" s="226">
        <v>1158</v>
      </c>
      <c r="N28" s="226">
        <v>742</v>
      </c>
      <c r="O28" s="226">
        <v>643</v>
      </c>
      <c r="P28" s="226">
        <v>1036</v>
      </c>
      <c r="Q28" s="226">
        <v>1373</v>
      </c>
      <c r="R28" s="226">
        <v>1278</v>
      </c>
      <c r="S28" s="226">
        <v>799</v>
      </c>
      <c r="T28" s="226">
        <v>1310</v>
      </c>
      <c r="U28" s="226">
        <v>2138</v>
      </c>
      <c r="V28" s="226">
        <v>1959</v>
      </c>
      <c r="W28" s="226">
        <v>1706</v>
      </c>
    </row>
    <row r="29" spans="1:76" ht="32.4" customHeight="1">
      <c r="A29" s="202" t="str">
        <f>IF('1'!$A$1=1,B29,C29)</f>
        <v>Продукція хімічної та пов'язаних з нею галузей промисловості</v>
      </c>
      <c r="B29" s="52" t="s">
        <v>9</v>
      </c>
      <c r="C29" s="203" t="s">
        <v>135</v>
      </c>
      <c r="D29" s="225">
        <v>1633</v>
      </c>
      <c r="E29" s="226">
        <v>2104</v>
      </c>
      <c r="F29" s="226">
        <v>2929</v>
      </c>
      <c r="G29" s="226">
        <v>3830</v>
      </c>
      <c r="H29" s="226">
        <v>3165</v>
      </c>
      <c r="I29" s="226">
        <v>3791</v>
      </c>
      <c r="J29" s="226">
        <v>4363</v>
      </c>
      <c r="K29" s="226">
        <v>4925</v>
      </c>
      <c r="L29" s="226">
        <v>4728</v>
      </c>
      <c r="M29" s="226">
        <v>3732</v>
      </c>
      <c r="N29" s="226">
        <v>2409</v>
      </c>
      <c r="O29" s="226">
        <v>2814</v>
      </c>
      <c r="P29" s="226">
        <v>3165</v>
      </c>
      <c r="Q29" s="226">
        <v>3426</v>
      </c>
      <c r="R29" s="226">
        <v>3663</v>
      </c>
      <c r="S29" s="226">
        <v>3900</v>
      </c>
      <c r="T29" s="226">
        <v>4509</v>
      </c>
      <c r="U29" s="226">
        <v>3171</v>
      </c>
      <c r="V29" s="226">
        <v>3560</v>
      </c>
      <c r="W29" s="226">
        <v>3917</v>
      </c>
    </row>
    <row r="30" spans="1:76" ht="20.399999999999999" customHeight="1">
      <c r="A30" s="202" t="str">
        <f>IF('1'!$A$1=1,B30,C30)</f>
        <v>Деревина та вироби з неї</v>
      </c>
      <c r="B30" s="52" t="s">
        <v>10</v>
      </c>
      <c r="C30" s="203" t="s">
        <v>136</v>
      </c>
      <c r="D30" s="225">
        <v>151</v>
      </c>
      <c r="E30" s="226">
        <v>191</v>
      </c>
      <c r="F30" s="226">
        <v>258</v>
      </c>
      <c r="G30" s="226">
        <v>401</v>
      </c>
      <c r="H30" s="226">
        <v>323</v>
      </c>
      <c r="I30" s="226">
        <v>377</v>
      </c>
      <c r="J30" s="226">
        <v>540</v>
      </c>
      <c r="K30" s="226">
        <v>556</v>
      </c>
      <c r="L30" s="226">
        <v>612</v>
      </c>
      <c r="M30" s="226">
        <v>240</v>
      </c>
      <c r="N30" s="226">
        <v>148</v>
      </c>
      <c r="O30" s="226">
        <v>170</v>
      </c>
      <c r="P30" s="226">
        <v>58</v>
      </c>
      <c r="Q30" s="226">
        <v>66</v>
      </c>
      <c r="R30" s="226">
        <v>75</v>
      </c>
      <c r="S30" s="226">
        <v>74</v>
      </c>
      <c r="T30" s="226">
        <v>81</v>
      </c>
      <c r="U30" s="226">
        <v>73</v>
      </c>
      <c r="V30" s="226">
        <v>75</v>
      </c>
      <c r="W30" s="226">
        <v>84</v>
      </c>
    </row>
    <row r="31" spans="1:76" ht="18.649999999999999" customHeight="1">
      <c r="A31" s="202" t="str">
        <f>IF('1'!$A$1=1,B31,C31)</f>
        <v>Промислові вироби</v>
      </c>
      <c r="B31" s="52" t="s">
        <v>11</v>
      </c>
      <c r="C31" s="203" t="s">
        <v>137</v>
      </c>
      <c r="D31" s="225">
        <v>674</v>
      </c>
      <c r="E31" s="226">
        <v>637</v>
      </c>
      <c r="F31" s="226">
        <v>627</v>
      </c>
      <c r="G31" s="226">
        <v>1501</v>
      </c>
      <c r="H31" s="226">
        <v>812</v>
      </c>
      <c r="I31" s="226">
        <v>1342</v>
      </c>
      <c r="J31" s="226">
        <v>1044</v>
      </c>
      <c r="K31" s="226">
        <v>2080</v>
      </c>
      <c r="L31" s="226">
        <v>1899</v>
      </c>
      <c r="M31" s="226">
        <v>1093</v>
      </c>
      <c r="N31" s="226">
        <v>646</v>
      </c>
      <c r="O31" s="226">
        <v>685</v>
      </c>
      <c r="P31" s="226">
        <v>753</v>
      </c>
      <c r="Q31" s="226">
        <v>1008</v>
      </c>
      <c r="R31" s="226">
        <v>1451</v>
      </c>
      <c r="S31" s="226">
        <v>1416</v>
      </c>
      <c r="T31" s="226">
        <v>1707</v>
      </c>
      <c r="U31" s="226">
        <v>1817</v>
      </c>
      <c r="V31" s="226">
        <v>1510</v>
      </c>
      <c r="W31" s="226">
        <v>1540</v>
      </c>
    </row>
    <row r="32" spans="1:76" ht="24.65" customHeight="1">
      <c r="A32" s="202" t="str">
        <f>IF('1'!$A$1=1,B32,C32)</f>
        <v>Чорні й кольорові метали та вироби з них</v>
      </c>
      <c r="B32" s="52" t="s">
        <v>12</v>
      </c>
      <c r="C32" s="203" t="s">
        <v>138</v>
      </c>
      <c r="D32" s="225">
        <v>85</v>
      </c>
      <c r="E32" s="226">
        <v>107</v>
      </c>
      <c r="F32" s="226">
        <v>137</v>
      </c>
      <c r="G32" s="226">
        <v>200</v>
      </c>
      <c r="H32" s="226">
        <v>125</v>
      </c>
      <c r="I32" s="226">
        <v>164</v>
      </c>
      <c r="J32" s="226">
        <v>210</v>
      </c>
      <c r="K32" s="226">
        <v>223</v>
      </c>
      <c r="L32" s="226">
        <v>212</v>
      </c>
      <c r="M32" s="226">
        <v>142</v>
      </c>
      <c r="N32" s="226">
        <v>84</v>
      </c>
      <c r="O32" s="226">
        <v>90</v>
      </c>
      <c r="P32" s="226">
        <v>111</v>
      </c>
      <c r="Q32" s="226">
        <v>137</v>
      </c>
      <c r="R32" s="226">
        <v>154</v>
      </c>
      <c r="S32" s="226">
        <v>172</v>
      </c>
      <c r="T32" s="226">
        <v>196</v>
      </c>
      <c r="U32" s="226">
        <v>138</v>
      </c>
      <c r="V32" s="226">
        <v>179</v>
      </c>
      <c r="W32" s="226">
        <v>176</v>
      </c>
    </row>
    <row r="33" spans="1:76" ht="23" customHeight="1">
      <c r="A33" s="202" t="str">
        <f>IF('1'!$A$1=1,B33,C33)</f>
        <v>Машини, устаткування, транспортні засоби та  прилади</v>
      </c>
      <c r="B33" s="52" t="s">
        <v>13</v>
      </c>
      <c r="C33" s="203" t="s">
        <v>139</v>
      </c>
      <c r="D33" s="225">
        <v>1348</v>
      </c>
      <c r="E33" s="226">
        <v>2107</v>
      </c>
      <c r="F33" s="226">
        <v>2981</v>
      </c>
      <c r="G33" s="783">
        <v>4852</v>
      </c>
      <c r="H33" s="226">
        <v>1245</v>
      </c>
      <c r="I33" s="226">
        <v>2378</v>
      </c>
      <c r="J33" s="226">
        <v>3519</v>
      </c>
      <c r="K33" s="226">
        <v>3837</v>
      </c>
      <c r="L33" s="226">
        <v>3748</v>
      </c>
      <c r="M33" s="226">
        <v>1989</v>
      </c>
      <c r="N33" s="226">
        <v>1152</v>
      </c>
      <c r="O33" s="226">
        <v>1628</v>
      </c>
      <c r="P33" s="226">
        <v>2236</v>
      </c>
      <c r="Q33" s="226">
        <v>2622</v>
      </c>
      <c r="R33" s="226">
        <v>3685</v>
      </c>
      <c r="S33" s="226">
        <v>3726</v>
      </c>
      <c r="T33" s="226">
        <v>4567</v>
      </c>
      <c r="U33" s="226">
        <v>3674</v>
      </c>
      <c r="V33" s="226">
        <v>4448</v>
      </c>
      <c r="W33" s="226">
        <v>4830</v>
      </c>
    </row>
    <row r="34" spans="1:76" ht="18.5" customHeight="1">
      <c r="A34" s="202" t="str">
        <f>IF('1'!$A$1=1,B34,C34)</f>
        <v xml:space="preserve">Інші </v>
      </c>
      <c r="B34" s="52" t="s">
        <v>72</v>
      </c>
      <c r="C34" s="224" t="s">
        <v>161</v>
      </c>
      <c r="D34" s="225">
        <f>D25-D27-D29-D30-D31-D32-D33</f>
        <v>200</v>
      </c>
      <c r="E34" s="226">
        <f>E25-E27-E29-E30-E31-E32-E33</f>
        <v>278</v>
      </c>
      <c r="F34" s="226">
        <f>F25-F27-F29-F30-F31-F32-F33</f>
        <v>390</v>
      </c>
      <c r="G34" s="783">
        <f t="shared" ref="G34:N34" si="6">G25-G27-G28-G29-G30-G31-G32-G33</f>
        <v>744</v>
      </c>
      <c r="H34" s="226">
        <f t="shared" si="6"/>
        <v>417</v>
      </c>
      <c r="I34" s="226">
        <v>591</v>
      </c>
      <c r="J34" s="226">
        <f t="shared" si="6"/>
        <v>677</v>
      </c>
      <c r="K34" s="226">
        <f t="shared" si="6"/>
        <v>859</v>
      </c>
      <c r="L34" s="226">
        <f t="shared" si="6"/>
        <v>783</v>
      </c>
      <c r="M34" s="226">
        <f t="shared" si="6"/>
        <v>809</v>
      </c>
      <c r="N34" s="226">
        <f t="shared" si="6"/>
        <v>455</v>
      </c>
      <c r="O34" s="226">
        <f>O25-O27-O28-O29-O30-O31-O32-O33</f>
        <v>520</v>
      </c>
      <c r="P34" s="226">
        <f t="shared" ref="P34:Q34" si="7">P25-P27-P28-P29-P30-P31-P32-P33</f>
        <v>590</v>
      </c>
      <c r="Q34" s="226">
        <f t="shared" si="7"/>
        <v>711</v>
      </c>
      <c r="R34" s="226">
        <v>838</v>
      </c>
      <c r="S34" s="226">
        <f t="shared" ref="S34:V34" si="8">S25-S27-S28-S29-S30-S31-S32-S33</f>
        <v>828</v>
      </c>
      <c r="T34" s="226">
        <f t="shared" si="8"/>
        <v>1024</v>
      </c>
      <c r="U34" s="226">
        <f t="shared" si="8"/>
        <v>652</v>
      </c>
      <c r="V34" s="226">
        <f t="shared" si="8"/>
        <v>860</v>
      </c>
      <c r="W34" s="226">
        <f t="shared" ref="W34" si="9">W25-W27-W28-W29-W30-W31-W32-W33</f>
        <v>941</v>
      </c>
    </row>
    <row r="35" spans="1:76" s="221" customFormat="1" ht="16.5" customHeight="1">
      <c r="A35" s="187" t="str">
        <f>IF('1'!$A$1=1,B35,C35)</f>
        <v>4. Інші категорії товарів</v>
      </c>
      <c r="B35" s="196" t="s">
        <v>75</v>
      </c>
      <c r="C35" s="196" t="s">
        <v>164</v>
      </c>
      <c r="D35" s="246">
        <f t="shared" ref="D35:W35" si="10">D7-D8-D15-D25</f>
        <v>1040</v>
      </c>
      <c r="E35" s="228">
        <f t="shared" si="10"/>
        <v>1315</v>
      </c>
      <c r="F35" s="228">
        <f t="shared" si="10"/>
        <v>1565</v>
      </c>
      <c r="G35" s="228">
        <f t="shared" si="10"/>
        <v>733</v>
      </c>
      <c r="H35" s="228">
        <f t="shared" si="10"/>
        <v>321</v>
      </c>
      <c r="I35" s="228">
        <f t="shared" si="10"/>
        <v>301</v>
      </c>
      <c r="J35" s="228">
        <f t="shared" si="10"/>
        <v>438</v>
      </c>
      <c r="K35" s="228">
        <f t="shared" si="10"/>
        <v>432</v>
      </c>
      <c r="L35" s="228">
        <f t="shared" si="10"/>
        <v>370</v>
      </c>
      <c r="M35" s="228">
        <f t="shared" si="10"/>
        <v>609</v>
      </c>
      <c r="N35" s="228">
        <f t="shared" si="10"/>
        <v>354</v>
      </c>
      <c r="O35" s="228">
        <f t="shared" si="10"/>
        <v>343</v>
      </c>
      <c r="P35" s="228">
        <f t="shared" si="10"/>
        <v>240</v>
      </c>
      <c r="Q35" s="228">
        <f t="shared" si="10"/>
        <v>543</v>
      </c>
      <c r="R35" s="228">
        <f t="shared" si="10"/>
        <v>501</v>
      </c>
      <c r="S35" s="228">
        <f t="shared" si="10"/>
        <v>232</v>
      </c>
      <c r="T35" s="228">
        <f t="shared" si="10"/>
        <v>312</v>
      </c>
      <c r="U35" s="228">
        <f t="shared" si="10"/>
        <v>2741</v>
      </c>
      <c r="V35" s="228">
        <f t="shared" si="10"/>
        <v>5382</v>
      </c>
      <c r="W35" s="228">
        <f t="shared" si="10"/>
        <v>6448</v>
      </c>
      <c r="AR35" s="222"/>
      <c r="AS35" s="222"/>
      <c r="AT35" s="222"/>
      <c r="AU35" s="222"/>
      <c r="AV35" s="222"/>
      <c r="AW35" s="222"/>
      <c r="AX35" s="222"/>
      <c r="AY35" s="222"/>
      <c r="AZ35" s="222"/>
      <c r="BA35" s="222"/>
      <c r="BB35" s="222"/>
      <c r="BC35" s="222"/>
      <c r="BD35" s="222"/>
      <c r="BE35" s="222"/>
      <c r="BF35" s="222"/>
      <c r="BG35" s="222"/>
      <c r="BH35" s="222"/>
      <c r="BI35" s="222"/>
      <c r="BJ35" s="222"/>
      <c r="BK35" s="222"/>
      <c r="BL35" s="222"/>
      <c r="BM35" s="222"/>
      <c r="BN35" s="222"/>
      <c r="BO35" s="222"/>
      <c r="BP35" s="222"/>
      <c r="BQ35" s="222"/>
      <c r="BR35" s="222"/>
      <c r="BS35" s="222"/>
      <c r="BT35" s="222"/>
      <c r="BU35" s="222"/>
      <c r="BV35" s="222"/>
      <c r="BW35" s="222"/>
      <c r="BX35" s="222"/>
    </row>
    <row r="36" spans="1:76" s="164" customFormat="1" ht="13">
      <c r="A36" s="199" t="str">
        <f>IF('1'!$A$1=1,B36,C36)</f>
        <v xml:space="preserve">з них товари, придбані в портах </v>
      </c>
      <c r="B36" s="209" t="s">
        <v>76</v>
      </c>
      <c r="C36" s="249" t="s">
        <v>165</v>
      </c>
      <c r="D36" s="887">
        <v>214</v>
      </c>
      <c r="E36" s="888">
        <v>268</v>
      </c>
      <c r="F36" s="888">
        <v>324</v>
      </c>
      <c r="G36" s="888">
        <v>515</v>
      </c>
      <c r="H36" s="888">
        <v>186</v>
      </c>
      <c r="I36" s="888">
        <v>253</v>
      </c>
      <c r="J36" s="888">
        <v>375</v>
      </c>
      <c r="K36" s="888">
        <v>373</v>
      </c>
      <c r="L36" s="888">
        <v>294</v>
      </c>
      <c r="M36" s="888">
        <v>248</v>
      </c>
      <c r="N36" s="888">
        <v>183</v>
      </c>
      <c r="O36" s="888">
        <v>166</v>
      </c>
      <c r="P36" s="888">
        <v>199</v>
      </c>
      <c r="Q36" s="888">
        <v>432</v>
      </c>
      <c r="R36" s="888">
        <v>380</v>
      </c>
      <c r="S36" s="888">
        <v>91</v>
      </c>
      <c r="T36" s="888">
        <v>125</v>
      </c>
      <c r="U36" s="888">
        <v>70</v>
      </c>
      <c r="V36" s="888">
        <v>44</v>
      </c>
      <c r="W36" s="888">
        <v>45</v>
      </c>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0"/>
      <c r="BQ36" s="210"/>
      <c r="BR36" s="210"/>
      <c r="BS36" s="210"/>
      <c r="BT36" s="210"/>
      <c r="BU36" s="210"/>
      <c r="BV36" s="210"/>
      <c r="BW36" s="210"/>
      <c r="BX36" s="210"/>
    </row>
    <row r="37" spans="1:76" s="164" customFormat="1" ht="6.65" customHeight="1">
      <c r="A37" s="211"/>
      <c r="B37" s="212"/>
      <c r="C37" s="212"/>
      <c r="D37" s="250"/>
      <c r="E37" s="251"/>
      <c r="F37" s="251"/>
      <c r="G37" s="251"/>
      <c r="H37" s="251"/>
      <c r="I37" s="251"/>
      <c r="J37" s="251"/>
      <c r="K37" s="251"/>
      <c r="L37" s="251"/>
      <c r="M37" s="251"/>
      <c r="N37" s="251"/>
      <c r="O37" s="251"/>
      <c r="P37" s="251"/>
      <c r="Q37" s="251"/>
      <c r="R37" s="251"/>
      <c r="S37" s="251"/>
      <c r="T37" s="251"/>
      <c r="U37" s="251"/>
      <c r="V37" s="251"/>
      <c r="W37" s="251"/>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0"/>
      <c r="BR37" s="210"/>
      <c r="BS37" s="210"/>
      <c r="BT37" s="210"/>
      <c r="BU37" s="210"/>
      <c r="BV37" s="210"/>
      <c r="BW37" s="210"/>
      <c r="BX37" s="210"/>
    </row>
    <row r="38" spans="1:76" s="164" customFormat="1" ht="13">
      <c r="A38" s="93" t="str">
        <f>IF('1'!$A$1=1,B38,C38)</f>
        <v xml:space="preserve">*Дані Державної служби статистики України </v>
      </c>
      <c r="B38" s="254" t="s">
        <v>175</v>
      </c>
      <c r="C38" s="255" t="s">
        <v>156</v>
      </c>
      <c r="D38" s="256"/>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0"/>
      <c r="BR38" s="210"/>
      <c r="BS38" s="210"/>
      <c r="BT38" s="210"/>
      <c r="BU38" s="210"/>
      <c r="BV38" s="210"/>
      <c r="BW38" s="210"/>
      <c r="BX38" s="210"/>
    </row>
    <row r="39" spans="1:76" s="252" customFormat="1" ht="15.65" customHeight="1">
      <c r="A39" s="215" t="str">
        <f>IF('1'!$A$1=1,B39,C39)</f>
        <v>Примітки:</v>
      </c>
      <c r="B39" s="216" t="s">
        <v>311</v>
      </c>
      <c r="C39" s="216" t="s">
        <v>312</v>
      </c>
      <c r="E39" s="118"/>
      <c r="F39" s="226"/>
      <c r="G39" s="226"/>
      <c r="H39" s="226"/>
      <c r="I39" s="226"/>
      <c r="J39" s="226"/>
      <c r="K39" s="226"/>
      <c r="L39" s="226"/>
      <c r="M39" s="226"/>
      <c r="N39" s="226"/>
      <c r="O39" s="226"/>
      <c r="P39" s="226"/>
      <c r="Q39" s="226"/>
      <c r="R39" s="226"/>
      <c r="S39" s="226"/>
      <c r="T39" s="226"/>
      <c r="U39" s="226"/>
      <c r="V39" s="226"/>
      <c r="W39" s="226"/>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3"/>
      <c r="BR39" s="253"/>
      <c r="BS39" s="253"/>
      <c r="BT39" s="253"/>
      <c r="BU39" s="253"/>
      <c r="BV39" s="253"/>
      <c r="BW39" s="253"/>
      <c r="BX39" s="253"/>
    </row>
    <row r="40" spans="1:76" ht="24.5" customHeight="1">
      <c r="A40" s="13" t="str">
        <f>IF('1'!$A$1=1,B40,C40)</f>
        <v xml:space="preserve"> 1. З 2014 року дані подаються без урахування тимчасово окупованої російською федерацією території України.
</v>
      </c>
      <c r="B40" s="952" t="s">
        <v>524</v>
      </c>
      <c r="C40" s="13" t="s">
        <v>523</v>
      </c>
      <c r="D40" s="255"/>
    </row>
    <row r="41" spans="1:76" ht="16.5" customHeight="1">
      <c r="A41" s="93" t="str">
        <f>IF('1'!$A$1=1,B41,C41)</f>
        <v xml:space="preserve"> 2. Починаючи з 01.01.2017 дані перераховані з врахуванням змін, внесених до УКТЗЕД у зв'язку з переходом до Гармонізованої системи опису та кодування товарів 2017 року та нової редакції </v>
      </c>
      <c r="B41" s="472" t="s">
        <v>324</v>
      </c>
      <c r="C41" s="373" t="s">
        <v>325</v>
      </c>
    </row>
    <row r="42" spans="1:76" ht="13.5" customHeight="1">
      <c r="A42" s="93" t="str">
        <f>IF('1'!$A$1=1,B42,C42)</f>
        <v xml:space="preserve">    Класифікації за широкими економічними категоріями (Вид.5) </v>
      </c>
      <c r="B42" s="119" t="s">
        <v>321</v>
      </c>
      <c r="C42" s="119" t="s">
        <v>323</v>
      </c>
    </row>
    <row r="43" spans="1:76" ht="19.5" customHeight="1">
      <c r="A43" s="891" t="str">
        <f>IF('1'!$A$1=1,B43,C43)</f>
        <v xml:space="preserve"> 3. Дані за 2024 рік було скориговано у зв'язку з уточненням звітної інформації.</v>
      </c>
      <c r="B43" s="891" t="s">
        <v>616</v>
      </c>
      <c r="C43" s="94" t="s">
        <v>617</v>
      </c>
    </row>
    <row r="44" spans="1:76">
      <c r="L44" s="119" t="s">
        <v>278</v>
      </c>
    </row>
    <row r="57" spans="44:76" s="13" customFormat="1">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row>
  </sheetData>
  <mergeCells count="23">
    <mergeCell ref="L5:L6"/>
    <mergeCell ref="M5:M6"/>
    <mergeCell ref="V5:V6"/>
    <mergeCell ref="U5:U6"/>
    <mergeCell ref="T5:T6"/>
    <mergeCell ref="Q5:Q6"/>
    <mergeCell ref="P5:P6"/>
    <mergeCell ref="W5:W6"/>
    <mergeCell ref="A5:A6"/>
    <mergeCell ref="B5:B6"/>
    <mergeCell ref="C5:C6"/>
    <mergeCell ref="D5:D6"/>
    <mergeCell ref="E5:E6"/>
    <mergeCell ref="G5:G6"/>
    <mergeCell ref="H5:H6"/>
    <mergeCell ref="I5:I6"/>
    <mergeCell ref="J5:J6"/>
    <mergeCell ref="F5:F6"/>
    <mergeCell ref="O5:O6"/>
    <mergeCell ref="S5:S6"/>
    <mergeCell ref="K5:K6"/>
    <mergeCell ref="R5:R6"/>
    <mergeCell ref="N5:N6"/>
  </mergeCells>
  <phoneticPr fontId="9" type="noConversion"/>
  <hyperlinks>
    <hyperlink ref="A1" location="'1'!A1" display="до змісту"/>
  </hyperlinks>
  <printOptions horizontalCentered="1" verticalCentered="1"/>
  <pageMargins left="0.35433070866141736" right="0.39370078740157483" top="0.31496062992125984" bottom="0.23622047244094491" header="0.15748031496062992" footer="0.15748031496062992"/>
  <pageSetup paperSize="9" scale="5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dimension ref="A1:GR26"/>
  <sheetViews>
    <sheetView zoomScale="63" zoomScaleNormal="63" workbookViewId="0">
      <selection activeCell="Q8" sqref="Q8"/>
    </sheetView>
  </sheetViews>
  <sheetFormatPr defaultColWidth="9.08984375" defaultRowHeight="13" outlineLevelCol="2"/>
  <cols>
    <col min="1" max="1" width="32.6328125" style="313" customWidth="1"/>
    <col min="2" max="3" width="26.90625" style="313" hidden="1" customWidth="1" outlineLevel="2"/>
    <col min="4" max="4" width="9.36328125" style="313" hidden="1" customWidth="1" outlineLevel="1"/>
    <col min="5" max="5" width="9" style="313" hidden="1" customWidth="1" outlineLevel="1"/>
    <col min="6" max="6" width="8.08984375" style="314" hidden="1" customWidth="1" outlineLevel="1"/>
    <col min="7" max="7" width="7.453125" style="314" hidden="1" customWidth="1" outlineLevel="1"/>
    <col min="8" max="8" width="7.1796875" style="314" hidden="1" customWidth="1" outlineLevel="1"/>
    <col min="9" max="9" width="8.6328125" style="314" hidden="1" customWidth="1" outlineLevel="1"/>
    <col min="10" max="10" width="7.81640625" style="314" customWidth="1" collapsed="1"/>
    <col min="11" max="17" width="7.81640625" style="314" customWidth="1"/>
    <col min="18" max="18" width="8.36328125" style="314" hidden="1" customWidth="1" outlineLevel="1"/>
    <col min="19" max="19" width="9.08984375" style="314" hidden="1" customWidth="1" outlineLevel="1"/>
    <col min="20" max="20" width="7.6328125" style="314" hidden="1" customWidth="1" outlineLevel="1"/>
    <col min="21" max="21" width="7.36328125" style="314" hidden="1" customWidth="1" outlineLevel="1"/>
    <col min="22" max="22" width="7.08984375" style="314" hidden="1" customWidth="1" outlineLevel="1"/>
    <col min="23" max="23" width="7.36328125" style="314" hidden="1" customWidth="1" outlineLevel="1"/>
    <col min="24" max="24" width="7.81640625" style="314" customWidth="1" collapsed="1"/>
    <col min="25" max="31" width="7.81640625" style="314" customWidth="1"/>
    <col min="32" max="32" width="8.6328125" style="314" hidden="1" customWidth="1" outlineLevel="1"/>
    <col min="33" max="33" width="8" style="314" hidden="1" customWidth="1" outlineLevel="1"/>
    <col min="34" max="36" width="6.90625" style="320" hidden="1" customWidth="1" outlineLevel="1"/>
    <col min="37" max="37" width="7.453125" style="320" hidden="1" customWidth="1" outlineLevel="1"/>
    <col min="38" max="38" width="7.81640625" style="320" customWidth="1" collapsed="1"/>
    <col min="39" max="45" width="7.81640625" style="320" customWidth="1"/>
    <col min="46" max="46" width="8.453125" style="316" hidden="1" customWidth="1" outlineLevel="1"/>
    <col min="47" max="47" width="8.08984375" style="316" hidden="1" customWidth="1" outlineLevel="1"/>
    <col min="48" max="48" width="7.6328125" style="314" hidden="1" customWidth="1" outlineLevel="1"/>
    <col min="49" max="49" width="7.453125" style="316" hidden="1" customWidth="1" outlineLevel="1"/>
    <col min="50" max="50" width="7.6328125" style="316" hidden="1" customWidth="1" outlineLevel="1"/>
    <col min="51" max="51" width="8.36328125" style="316" hidden="1" customWidth="1" outlineLevel="1"/>
    <col min="52" max="52" width="7.81640625" style="316" customWidth="1" collapsed="1"/>
    <col min="53" max="59" width="7.81640625" style="316" customWidth="1"/>
    <col min="60" max="60" width="8.6328125" style="316" hidden="1" customWidth="1" outlineLevel="1"/>
    <col min="61" max="61" width="8.90625" style="316" hidden="1" customWidth="1" outlineLevel="1"/>
    <col min="62" max="62" width="8.453125" style="314" hidden="1" customWidth="1" outlineLevel="1"/>
    <col min="63" max="65" width="7.36328125" style="316" hidden="1" customWidth="1" outlineLevel="1"/>
    <col min="66" max="66" width="7.81640625" style="316" customWidth="1" collapsed="1"/>
    <col min="67" max="73" width="7.81640625" style="316" customWidth="1"/>
    <col min="74" max="79" width="9.08984375" style="723" hidden="1" customWidth="1" outlineLevel="1"/>
    <col min="80" max="80" width="7.81640625" style="723" customWidth="1" collapsed="1"/>
    <col min="81" max="86" width="7.81640625" style="723" customWidth="1"/>
    <col min="87" max="87" width="8.1796875" style="723" customWidth="1"/>
    <col min="88" max="88" width="9.08984375" style="1208"/>
    <col min="89" max="135" width="9.08984375" style="723"/>
    <col min="136" max="147" width="9.08984375" style="313"/>
    <col min="148" max="149" width="9.08984375" style="314"/>
    <col min="150" max="171" width="9.08984375" style="318"/>
    <col min="172" max="172" width="18.54296875" style="318" customWidth="1"/>
    <col min="173" max="173" width="15.6328125" style="318" customWidth="1"/>
    <col min="174" max="175" width="9.08984375" style="318"/>
    <col min="176" max="200" width="9.08984375" style="723"/>
    <col min="201" max="16384" width="9.08984375" style="313"/>
  </cols>
  <sheetData>
    <row r="1" spans="1:200">
      <c r="A1" s="312" t="str">
        <f>IF('1'!$A$1=1,"до змісту","to title")</f>
        <v>до змісту</v>
      </c>
      <c r="N1" s="383"/>
      <c r="T1" s="383"/>
      <c r="U1" s="383"/>
      <c r="V1" s="474"/>
      <c r="W1" s="474"/>
      <c r="X1" s="383"/>
      <c r="Y1" s="716"/>
      <c r="Z1" s="383"/>
      <c r="AA1" s="383"/>
      <c r="AB1" s="383"/>
      <c r="AC1" s="383"/>
      <c r="AD1" s="383"/>
      <c r="AE1" s="383"/>
      <c r="AF1" s="383"/>
      <c r="AG1" s="383"/>
      <c r="AH1" s="383"/>
      <c r="AI1" s="315"/>
      <c r="AJ1" s="315"/>
      <c r="AK1" s="315"/>
      <c r="AL1" s="315"/>
      <c r="AM1" s="315"/>
      <c r="AN1" s="315"/>
      <c r="AO1" s="315"/>
      <c r="AP1" s="315"/>
      <c r="AQ1" s="315"/>
      <c r="AR1" s="315"/>
      <c r="AS1" s="315"/>
      <c r="BK1" s="317"/>
    </row>
    <row r="2" spans="1:200" ht="19.5" customHeight="1">
      <c r="A2" s="322" t="str">
        <f>IF('1'!$A$1=1,FA2,FJ2)</f>
        <v>1.7 Розподіл експорту товарів за географічними регіонами</v>
      </c>
      <c r="B2" s="322"/>
      <c r="C2" s="322"/>
      <c r="F2" s="313"/>
      <c r="G2" s="313"/>
      <c r="H2" s="313"/>
      <c r="I2" s="313"/>
      <c r="J2" s="313"/>
      <c r="K2" s="383"/>
      <c r="L2" s="383"/>
      <c r="M2" s="383"/>
      <c r="N2" s="383"/>
      <c r="O2" s="383"/>
      <c r="Q2" s="383"/>
      <c r="R2" s="383"/>
      <c r="S2" s="383"/>
      <c r="T2" s="383"/>
      <c r="U2" s="383"/>
      <c r="V2" s="313"/>
      <c r="W2" s="313"/>
      <c r="X2" s="313"/>
      <c r="Y2" s="383"/>
      <c r="Z2" s="313"/>
      <c r="AA2" s="313"/>
      <c r="AB2" s="313"/>
      <c r="AC2" s="313"/>
      <c r="AD2" s="313"/>
      <c r="AE2" s="313"/>
      <c r="AF2" s="313"/>
      <c r="AG2" s="313"/>
      <c r="AH2" s="313"/>
      <c r="AI2" s="313" t="s">
        <v>267</v>
      </c>
      <c r="AJ2" s="313"/>
      <c r="AK2" s="313"/>
      <c r="AL2" s="313"/>
      <c r="AM2" s="313"/>
      <c r="AN2" s="313"/>
      <c r="AO2" s="313"/>
      <c r="AP2" s="313"/>
      <c r="AQ2" s="313"/>
      <c r="AR2" s="313"/>
      <c r="AS2" s="313"/>
      <c r="AT2" s="321"/>
      <c r="AU2" s="321"/>
      <c r="AV2" s="322"/>
      <c r="AW2" s="323"/>
      <c r="AX2" s="323"/>
      <c r="AY2" s="323"/>
      <c r="AZ2" s="323"/>
      <c r="BA2" s="323"/>
      <c r="BB2" s="323"/>
      <c r="BC2" s="323"/>
      <c r="BD2" s="323"/>
      <c r="BE2" s="323"/>
      <c r="BF2" s="323"/>
      <c r="BG2" s="323"/>
      <c r="BH2" s="384"/>
      <c r="BI2" s="323"/>
      <c r="BJ2" s="322"/>
      <c r="BK2" s="323"/>
      <c r="BL2" s="323"/>
      <c r="BM2" s="323"/>
      <c r="BN2" s="323"/>
      <c r="BO2" s="323"/>
      <c r="BP2" s="323"/>
      <c r="BQ2" s="323"/>
      <c r="BR2" s="323"/>
      <c r="BS2" s="323"/>
      <c r="BT2" s="323"/>
      <c r="BU2" s="323"/>
      <c r="FA2" s="327" t="s">
        <v>375</v>
      </c>
      <c r="FB2" s="327"/>
      <c r="FC2" s="327"/>
      <c r="FD2" s="327"/>
      <c r="FE2" s="327"/>
      <c r="FJ2" s="318" t="s">
        <v>456</v>
      </c>
      <c r="FP2" s="1159" t="s">
        <v>531</v>
      </c>
      <c r="FQ2" s="1159" t="s">
        <v>532</v>
      </c>
      <c r="FR2" s="1160"/>
      <c r="FS2" s="1161"/>
    </row>
    <row r="3" spans="1:200" ht="17.399999999999999" customHeight="1">
      <c r="A3" s="319" t="str">
        <f>IF('1'!$A$1=1,FA3,FJ3)</f>
        <v xml:space="preserve">(відповідно до КПБ6) </v>
      </c>
      <c r="B3" s="322"/>
      <c r="C3" s="319"/>
      <c r="Q3" s="383"/>
      <c r="AT3" s="321"/>
      <c r="AU3" s="321"/>
      <c r="AV3" s="322"/>
      <c r="AW3" s="323"/>
      <c r="AX3" s="323"/>
      <c r="AY3" s="323"/>
      <c r="AZ3" s="323"/>
      <c r="BA3" s="323"/>
      <c r="BB3" s="323"/>
      <c r="BC3" s="323"/>
      <c r="BD3" s="323"/>
      <c r="BE3" s="323"/>
      <c r="BF3" s="323"/>
      <c r="BG3" s="323"/>
      <c r="BH3" s="323"/>
      <c r="BI3" s="323"/>
      <c r="BJ3" s="322"/>
      <c r="BK3" s="323"/>
      <c r="BL3" s="323"/>
      <c r="BM3" s="323"/>
      <c r="BN3" s="323"/>
      <c r="BO3" s="323"/>
      <c r="BP3" s="323"/>
      <c r="BQ3" s="323"/>
      <c r="BR3" s="323"/>
      <c r="BS3" s="323"/>
      <c r="BT3" s="323"/>
      <c r="BU3" s="323"/>
      <c r="FA3" s="1040" t="s">
        <v>0</v>
      </c>
      <c r="FB3" s="1040"/>
      <c r="FC3" s="1040"/>
      <c r="FJ3" s="1042" t="s">
        <v>130</v>
      </c>
      <c r="FQ3" s="1162"/>
      <c r="FR3" s="1162"/>
    </row>
    <row r="4" spans="1:200" ht="15.65" customHeight="1">
      <c r="A4" s="324" t="str">
        <f>IF('1'!$A$1=1,FA4,FJ4)</f>
        <v>Млн дол. США</v>
      </c>
      <c r="B4" s="324"/>
      <c r="C4" s="324"/>
      <c r="H4" s="325"/>
      <c r="I4" s="325"/>
      <c r="J4" s="325"/>
      <c r="K4" s="325"/>
      <c r="L4" s="325"/>
      <c r="M4" s="325"/>
      <c r="N4" s="325"/>
      <c r="O4" s="325"/>
      <c r="P4" s="325"/>
      <c r="Q4" s="325"/>
      <c r="V4" s="325"/>
      <c r="W4" s="325"/>
      <c r="X4" s="325"/>
      <c r="Y4" s="325"/>
      <c r="Z4" s="325"/>
      <c r="AA4" s="325"/>
      <c r="AB4" s="325"/>
      <c r="AC4" s="325"/>
      <c r="AD4" s="325"/>
      <c r="AE4" s="325"/>
      <c r="AJ4" s="325"/>
      <c r="AK4" s="325"/>
      <c r="AL4" s="325"/>
      <c r="AM4" s="325"/>
      <c r="AN4" s="325"/>
      <c r="AO4" s="325"/>
      <c r="AP4" s="325"/>
      <c r="AQ4" s="325"/>
      <c r="AR4" s="325"/>
      <c r="AS4" s="325"/>
      <c r="AT4" s="321"/>
      <c r="AU4" s="321"/>
      <c r="AV4" s="322"/>
      <c r="AW4" s="323"/>
      <c r="AX4" s="325"/>
      <c r="AY4" s="325"/>
      <c r="AZ4" s="325"/>
      <c r="BA4" s="325"/>
      <c r="BB4" s="325"/>
      <c r="BC4" s="325"/>
      <c r="BD4" s="325"/>
      <c r="BE4" s="325"/>
      <c r="BF4" s="325"/>
      <c r="BG4" s="325"/>
      <c r="BH4" s="323"/>
      <c r="BI4" s="323"/>
      <c r="BJ4" s="322"/>
      <c r="BK4" s="323"/>
      <c r="BL4" s="325"/>
      <c r="BM4" s="325"/>
      <c r="BN4" s="325"/>
      <c r="BO4" s="325"/>
      <c r="BP4" s="325"/>
      <c r="BQ4" s="325"/>
      <c r="BR4" s="325"/>
      <c r="BS4" s="325"/>
      <c r="BT4" s="325"/>
      <c r="BU4" s="325"/>
      <c r="ET4" s="326"/>
      <c r="EU4" s="326"/>
      <c r="EV4" s="326"/>
      <c r="EW4" s="326"/>
      <c r="EX4" s="326"/>
      <c r="EY4" s="326"/>
      <c r="EZ4" s="326"/>
      <c r="FA4" s="1163" t="s">
        <v>273</v>
      </c>
      <c r="FB4" s="1163"/>
      <c r="FC4" s="1163"/>
      <c r="FD4" s="1164"/>
      <c r="FE4" s="1164"/>
      <c r="FF4" s="326"/>
      <c r="FG4" s="1165"/>
      <c r="FH4" s="326"/>
      <c r="FJ4" s="1042" t="s">
        <v>167</v>
      </c>
      <c r="FK4" s="327"/>
      <c r="FL4" s="327"/>
      <c r="FM4" s="328"/>
      <c r="FN4" s="328"/>
      <c r="FO4" s="328"/>
      <c r="FQ4" s="1162"/>
      <c r="FR4" s="1162"/>
    </row>
    <row r="5" spans="1:200" ht="17.399999999999999" customHeight="1">
      <c r="A5" s="1374" t="str">
        <f>IF('1'!$A$1=1,B5,C5)</f>
        <v>Найменування груп товарів</v>
      </c>
      <c r="B5" s="1376" t="s">
        <v>29</v>
      </c>
      <c r="C5" s="1378" t="s">
        <v>191</v>
      </c>
      <c r="D5" s="1373" t="str">
        <f>IF('1'!$A$1=1,ET5,EV5)</f>
        <v xml:space="preserve"> Усі країни світу</v>
      </c>
      <c r="E5" s="1371"/>
      <c r="F5" s="1371"/>
      <c r="G5" s="1371"/>
      <c r="H5" s="1371"/>
      <c r="I5" s="1371"/>
      <c r="J5" s="1371"/>
      <c r="K5" s="1371"/>
      <c r="L5" s="1371"/>
      <c r="M5" s="1371"/>
      <c r="N5" s="1371"/>
      <c r="O5" s="1371"/>
      <c r="P5" s="1371"/>
      <c r="Q5" s="1372"/>
      <c r="R5" s="330"/>
      <c r="S5" s="330"/>
      <c r="T5" s="329"/>
      <c r="U5" s="1373" t="str">
        <f>IF('1'!$A$1=1,EZ5,FA5)</f>
        <v>Європа</v>
      </c>
      <c r="V5" s="1371"/>
      <c r="W5" s="1371"/>
      <c r="X5" s="1371"/>
      <c r="Y5" s="1371"/>
      <c r="Z5" s="1371"/>
      <c r="AA5" s="1371"/>
      <c r="AB5" s="1371"/>
      <c r="AC5" s="1371"/>
      <c r="AD5" s="1371"/>
      <c r="AE5" s="1372"/>
      <c r="AF5" s="331"/>
      <c r="AG5" s="330"/>
      <c r="AH5" s="329"/>
      <c r="AI5" s="1371" t="str">
        <f>IF('1'!$A$1=1,FF5,FG5)</f>
        <v>Америка</v>
      </c>
      <c r="AJ5" s="1371"/>
      <c r="AK5" s="1371"/>
      <c r="AL5" s="1371"/>
      <c r="AM5" s="1371"/>
      <c r="AN5" s="1371"/>
      <c r="AO5" s="1371"/>
      <c r="AP5" s="1371"/>
      <c r="AQ5" s="1371"/>
      <c r="AR5" s="1371"/>
      <c r="AS5" s="1372"/>
      <c r="AT5" s="1373" t="str">
        <f>IF('1'!$A$1=1,FB5,FC5)</f>
        <v>Азія</v>
      </c>
      <c r="AU5" s="1371"/>
      <c r="AV5" s="1371"/>
      <c r="AW5" s="1371"/>
      <c r="AX5" s="1371"/>
      <c r="AY5" s="1371"/>
      <c r="AZ5" s="1371"/>
      <c r="BA5" s="1371"/>
      <c r="BB5" s="1371"/>
      <c r="BC5" s="1371"/>
      <c r="BD5" s="1371"/>
      <c r="BE5" s="1371"/>
      <c r="BF5" s="1371"/>
      <c r="BG5" s="1372"/>
      <c r="BH5" s="331"/>
      <c r="BI5" s="330"/>
      <c r="BJ5" s="329"/>
      <c r="BK5" s="1371" t="str">
        <f>IF('1'!$A$1=1,FD5,FE5)</f>
        <v>Африка</v>
      </c>
      <c r="BL5" s="1371"/>
      <c r="BM5" s="1371"/>
      <c r="BN5" s="1371"/>
      <c r="BO5" s="1371"/>
      <c r="BP5" s="1371"/>
      <c r="BQ5" s="1371"/>
      <c r="BR5" s="1371"/>
      <c r="BS5" s="1371"/>
      <c r="BT5" s="1371"/>
      <c r="BU5" s="1372"/>
      <c r="BV5" s="1373" t="str">
        <f>IF('1'!$A$1=1,EX5,EY5)</f>
        <v>СНД</v>
      </c>
      <c r="BW5" s="1371"/>
      <c r="BX5" s="1371"/>
      <c r="BY5" s="1371"/>
      <c r="BZ5" s="1371"/>
      <c r="CA5" s="1371"/>
      <c r="CB5" s="1371"/>
      <c r="CC5" s="1371"/>
      <c r="CD5" s="1371"/>
      <c r="CE5" s="1371"/>
      <c r="CF5" s="1371"/>
      <c r="CG5" s="1371"/>
      <c r="CH5" s="1371"/>
      <c r="CI5" s="1371"/>
      <c r="ET5" s="326" t="s">
        <v>193</v>
      </c>
      <c r="EU5" s="326"/>
      <c r="EV5" s="326" t="s">
        <v>194</v>
      </c>
      <c r="EW5" s="326"/>
      <c r="EX5" s="326" t="s">
        <v>30</v>
      </c>
      <c r="EY5" s="326" t="s">
        <v>195</v>
      </c>
      <c r="EZ5" s="326" t="s">
        <v>82</v>
      </c>
      <c r="FA5" s="326" t="s">
        <v>196</v>
      </c>
      <c r="FB5" s="326" t="s">
        <v>31</v>
      </c>
      <c r="FC5" s="326" t="s">
        <v>197</v>
      </c>
      <c r="FD5" s="326" t="s">
        <v>32</v>
      </c>
      <c r="FE5" s="326" t="s">
        <v>198</v>
      </c>
      <c r="FF5" s="326" t="s">
        <v>33</v>
      </c>
      <c r="FG5" s="326" t="s">
        <v>199</v>
      </c>
      <c r="FH5" s="326"/>
    </row>
    <row r="6" spans="1:200" ht="53.25" customHeight="1">
      <c r="A6" s="1375" t="s">
        <v>34</v>
      </c>
      <c r="B6" s="1377" t="s">
        <v>34</v>
      </c>
      <c r="C6" s="1379" t="s">
        <v>34</v>
      </c>
      <c r="D6" s="332">
        <v>2011</v>
      </c>
      <c r="E6" s="332">
        <v>2012</v>
      </c>
      <c r="F6" s="333">
        <v>2013</v>
      </c>
      <c r="G6" s="333">
        <v>2014</v>
      </c>
      <c r="H6" s="333">
        <v>2015</v>
      </c>
      <c r="I6" s="333">
        <v>2016</v>
      </c>
      <c r="J6" s="333">
        <v>2017</v>
      </c>
      <c r="K6" s="333">
        <v>2018</v>
      </c>
      <c r="L6" s="333">
        <v>2019</v>
      </c>
      <c r="M6" s="333">
        <v>2020</v>
      </c>
      <c r="N6" s="333">
        <v>2021</v>
      </c>
      <c r="O6" s="333">
        <v>2022</v>
      </c>
      <c r="P6" s="333">
        <v>2023</v>
      </c>
      <c r="Q6" s="1065">
        <v>2024</v>
      </c>
      <c r="R6" s="334">
        <v>2011</v>
      </c>
      <c r="S6" s="335">
        <v>2012</v>
      </c>
      <c r="T6" s="336">
        <v>2013</v>
      </c>
      <c r="U6" s="336">
        <v>2014</v>
      </c>
      <c r="V6" s="336">
        <v>2015</v>
      </c>
      <c r="W6" s="333">
        <v>2016</v>
      </c>
      <c r="X6" s="333">
        <v>2017</v>
      </c>
      <c r="Y6" s="658">
        <v>2018</v>
      </c>
      <c r="Z6" s="333">
        <v>2019</v>
      </c>
      <c r="AA6" s="333">
        <v>2020</v>
      </c>
      <c r="AB6" s="333">
        <v>2021</v>
      </c>
      <c r="AC6" s="333">
        <v>2022</v>
      </c>
      <c r="AD6" s="333">
        <v>2023</v>
      </c>
      <c r="AE6" s="333">
        <v>2024</v>
      </c>
      <c r="AF6" s="334">
        <v>2011</v>
      </c>
      <c r="AG6" s="334">
        <v>2012</v>
      </c>
      <c r="AH6" s="336">
        <v>2013</v>
      </c>
      <c r="AI6" s="336">
        <v>2014</v>
      </c>
      <c r="AJ6" s="336">
        <v>2015</v>
      </c>
      <c r="AK6" s="333">
        <v>2016</v>
      </c>
      <c r="AL6" s="333">
        <v>2017</v>
      </c>
      <c r="AM6" s="333">
        <v>2018</v>
      </c>
      <c r="AN6" s="333">
        <v>2019</v>
      </c>
      <c r="AO6" s="333">
        <v>2020</v>
      </c>
      <c r="AP6" s="333">
        <v>2021</v>
      </c>
      <c r="AQ6" s="333">
        <v>2022</v>
      </c>
      <c r="AR6" s="333">
        <v>2023</v>
      </c>
      <c r="AS6" s="333">
        <v>2024</v>
      </c>
      <c r="AT6" s="334">
        <v>2011</v>
      </c>
      <c r="AU6" s="334">
        <v>2012</v>
      </c>
      <c r="AV6" s="336">
        <v>2013</v>
      </c>
      <c r="AW6" s="337">
        <v>2014</v>
      </c>
      <c r="AX6" s="336">
        <v>2015</v>
      </c>
      <c r="AY6" s="333">
        <v>2016</v>
      </c>
      <c r="AZ6" s="333">
        <v>2017</v>
      </c>
      <c r="BA6" s="333">
        <v>2018</v>
      </c>
      <c r="BB6" s="333">
        <v>2019</v>
      </c>
      <c r="BC6" s="333">
        <v>2020</v>
      </c>
      <c r="BD6" s="333">
        <v>2021</v>
      </c>
      <c r="BE6" s="333">
        <v>2022</v>
      </c>
      <c r="BF6" s="333">
        <v>2023</v>
      </c>
      <c r="BG6" s="333">
        <v>2024</v>
      </c>
      <c r="BH6" s="334">
        <v>2011</v>
      </c>
      <c r="BI6" s="334">
        <v>2012</v>
      </c>
      <c r="BJ6" s="336">
        <v>2013</v>
      </c>
      <c r="BK6" s="336">
        <v>2014</v>
      </c>
      <c r="BL6" s="336">
        <v>2015</v>
      </c>
      <c r="BM6" s="333">
        <v>2016</v>
      </c>
      <c r="BN6" s="333">
        <v>2017</v>
      </c>
      <c r="BO6" s="333">
        <v>2018</v>
      </c>
      <c r="BP6" s="333">
        <v>2019</v>
      </c>
      <c r="BQ6" s="333">
        <v>2020</v>
      </c>
      <c r="BR6" s="333">
        <v>2021</v>
      </c>
      <c r="BS6" s="333">
        <v>2022</v>
      </c>
      <c r="BT6" s="333">
        <v>2023</v>
      </c>
      <c r="BU6" s="333">
        <v>2024</v>
      </c>
      <c r="BV6" s="332">
        <v>2011</v>
      </c>
      <c r="BW6" s="332">
        <v>2012</v>
      </c>
      <c r="BX6" s="333">
        <v>2013</v>
      </c>
      <c r="BY6" s="336">
        <v>2014</v>
      </c>
      <c r="BZ6" s="333">
        <v>2015</v>
      </c>
      <c r="CA6" s="333">
        <v>2016</v>
      </c>
      <c r="CB6" s="336">
        <v>2017</v>
      </c>
      <c r="CC6" s="336">
        <v>2018</v>
      </c>
      <c r="CD6" s="336">
        <v>2019</v>
      </c>
      <c r="CE6" s="336">
        <v>2020</v>
      </c>
      <c r="CF6" s="336">
        <v>2021</v>
      </c>
      <c r="CG6" s="336">
        <v>2022</v>
      </c>
      <c r="CH6" s="336">
        <v>2023</v>
      </c>
      <c r="CI6" s="1207">
        <v>2024</v>
      </c>
      <c r="EQ6" s="314"/>
      <c r="ET6" s="326"/>
      <c r="EU6" s="326"/>
      <c r="EV6" s="326"/>
      <c r="EW6" s="326"/>
      <c r="EX6" s="326"/>
      <c r="EY6" s="326"/>
      <c r="EZ6" s="326"/>
      <c r="FA6" s="326"/>
      <c r="FB6" s="326"/>
      <c r="FC6" s="326"/>
      <c r="FD6" s="326"/>
      <c r="FE6" s="326"/>
      <c r="FF6" s="326"/>
      <c r="FG6" s="326"/>
      <c r="FH6" s="326"/>
    </row>
    <row r="7" spans="1:200" s="314" customFormat="1" ht="30" customHeight="1">
      <c r="A7" s="739" t="str">
        <f>IF('1'!$A$1=1,B7,C7)</f>
        <v>УСЬОГО</v>
      </c>
      <c r="B7" s="338" t="s">
        <v>16</v>
      </c>
      <c r="C7" s="338" t="s">
        <v>142</v>
      </c>
      <c r="D7" s="339">
        <f>'3.1'!D76</f>
        <v>62383</v>
      </c>
      <c r="E7" s="340">
        <f>'3.1'!E76</f>
        <v>64427</v>
      </c>
      <c r="F7" s="340">
        <f>'3.1'!F76</f>
        <v>59106</v>
      </c>
      <c r="G7" s="340">
        <f>'3.1'!G76</f>
        <v>50552</v>
      </c>
      <c r="H7" s="340">
        <f>'3.1'!H76</f>
        <v>35420</v>
      </c>
      <c r="I7" s="340">
        <v>33560</v>
      </c>
      <c r="J7" s="339">
        <v>39701</v>
      </c>
      <c r="K7" s="340">
        <v>43341</v>
      </c>
      <c r="L7" s="340">
        <v>46091</v>
      </c>
      <c r="M7" s="340">
        <f>'3.1'!M76</f>
        <v>45583</v>
      </c>
      <c r="N7" s="340">
        <f>'3.1'!N76</f>
        <v>63621</v>
      </c>
      <c r="O7" s="340">
        <f>'3.1'!O76</f>
        <v>41175</v>
      </c>
      <c r="P7" s="340">
        <f>'3.1'!P76</f>
        <v>35014</v>
      </c>
      <c r="Q7" s="340">
        <f>'3.1'!Q76</f>
        <v>39328</v>
      </c>
      <c r="R7" s="340">
        <f>'3.1'!D78</f>
        <v>15856</v>
      </c>
      <c r="S7" s="340">
        <f>'3.1'!E78</f>
        <v>14591</v>
      </c>
      <c r="T7" s="340">
        <f>'3.1'!F78</f>
        <v>14172.066374</v>
      </c>
      <c r="U7" s="340">
        <f>'3.1'!G78</f>
        <v>14162</v>
      </c>
      <c r="V7" s="340">
        <f>'3.1'!H78</f>
        <v>10620</v>
      </c>
      <c r="W7" s="340">
        <v>10950</v>
      </c>
      <c r="X7" s="339">
        <v>14400.481242740001</v>
      </c>
      <c r="Y7" s="340">
        <v>16719.841323280001</v>
      </c>
      <c r="Z7" s="340">
        <v>17512</v>
      </c>
      <c r="AA7" s="340">
        <v>15535</v>
      </c>
      <c r="AB7" s="340">
        <f>'3.1'!N78</f>
        <v>24345.550022550004</v>
      </c>
      <c r="AC7" s="340">
        <f>'3.1'!O78</f>
        <v>25525.613895760001</v>
      </c>
      <c r="AD7" s="340">
        <f>'3.1'!P78</f>
        <v>22594.64765599</v>
      </c>
      <c r="AE7" s="340">
        <f>'3.1'!Q78</f>
        <v>22949.399371070002</v>
      </c>
      <c r="AF7" s="339">
        <f>'3.1'!D80</f>
        <v>2515.7254749999997</v>
      </c>
      <c r="AG7" s="340">
        <f>'3.1'!E80</f>
        <v>2409.8937639999999</v>
      </c>
      <c r="AH7" s="340">
        <f>'3.1'!F80</f>
        <v>1968</v>
      </c>
      <c r="AI7" s="340">
        <f>'3.1'!G80</f>
        <v>1248</v>
      </c>
      <c r="AJ7" s="340">
        <f>'3.1'!H80</f>
        <v>762</v>
      </c>
      <c r="AK7" s="1131">
        <v>719.59700000000009</v>
      </c>
      <c r="AL7" s="339">
        <v>1131.10843789</v>
      </c>
      <c r="AM7" s="340">
        <v>1553.8018068699998</v>
      </c>
      <c r="AN7" s="340">
        <v>1414.70971973</v>
      </c>
      <c r="AO7" s="340">
        <v>1493</v>
      </c>
      <c r="AP7" s="340">
        <f>'3.1'!N80</f>
        <v>3207.1319844100003</v>
      </c>
      <c r="AQ7" s="340">
        <f>'3.1'!O80</f>
        <v>1184.1747915999999</v>
      </c>
      <c r="AR7" s="340">
        <v>726.38451034000013</v>
      </c>
      <c r="AS7" s="340">
        <f>'3.1'!Q80</f>
        <v>1157.4974292499999</v>
      </c>
      <c r="AT7" s="340">
        <f>'3.1'!D79</f>
        <v>17578</v>
      </c>
      <c r="AU7" s="340">
        <f>'3.1'!E79</f>
        <v>17560</v>
      </c>
      <c r="AV7" s="340">
        <f>'3.1'!F79</f>
        <v>16745</v>
      </c>
      <c r="AW7" s="340">
        <f>'3.1'!G79</f>
        <v>15239.925976999999</v>
      </c>
      <c r="AX7" s="340">
        <f>'3.1'!H79</f>
        <v>12276</v>
      </c>
      <c r="AY7" s="340">
        <v>11731.375</v>
      </c>
      <c r="AZ7" s="339">
        <v>12862</v>
      </c>
      <c r="BA7" s="340">
        <v>13687.451836479999</v>
      </c>
      <c r="BB7" s="340">
        <v>15198.185279689998</v>
      </c>
      <c r="BC7" s="340">
        <v>18273</v>
      </c>
      <c r="BD7" s="340">
        <f>'3.1'!N79</f>
        <v>22947.302905520002</v>
      </c>
      <c r="BE7" s="340">
        <f>'3.1'!O79</f>
        <v>9595.6220342800007</v>
      </c>
      <c r="BF7" s="340">
        <v>8041.4437149100004</v>
      </c>
      <c r="BG7" s="340">
        <f>'3.1'!Q79</f>
        <v>9966.1215091299982</v>
      </c>
      <c r="BH7" s="339">
        <f>'3.1'!D82</f>
        <v>3206</v>
      </c>
      <c r="BI7" s="340">
        <f>'3.1'!E82</f>
        <v>5475</v>
      </c>
      <c r="BJ7" s="340">
        <f>'3.1'!F82</f>
        <v>5092</v>
      </c>
      <c r="BK7" s="340">
        <f>'3.1'!G82</f>
        <v>5093</v>
      </c>
      <c r="BL7" s="340">
        <f>'3.1'!H82</f>
        <v>3755</v>
      </c>
      <c r="BM7" s="1131">
        <v>3849.9769999999999</v>
      </c>
      <c r="BN7" s="339">
        <v>4025.7666642200006</v>
      </c>
      <c r="BO7" s="340">
        <v>4048.3462165799997</v>
      </c>
      <c r="BP7" s="340">
        <v>4961.3309086400004</v>
      </c>
      <c r="BQ7" s="340">
        <v>4037</v>
      </c>
      <c r="BR7" s="340">
        <f>'3.1'!N82</f>
        <v>5588.8782873999999</v>
      </c>
      <c r="BS7" s="340">
        <f>'3.1'!O82</f>
        <v>2116.4127579800002</v>
      </c>
      <c r="BT7" s="340">
        <v>1677.8331736499999</v>
      </c>
      <c r="BU7" s="340">
        <f>'3.1'!Q82</f>
        <v>2943.1524606600001</v>
      </c>
      <c r="BV7" s="340">
        <f>'3.1'!D86</f>
        <v>22842</v>
      </c>
      <c r="BW7" s="340">
        <f>'3.1'!E86</f>
        <v>23974</v>
      </c>
      <c r="BX7" s="340">
        <f>'3.1'!F86</f>
        <v>20753</v>
      </c>
      <c r="BY7" s="340">
        <f>'3.1'!G86</f>
        <v>14525</v>
      </c>
      <c r="BZ7" s="340">
        <f>'3.1'!H86</f>
        <v>7729</v>
      </c>
      <c r="CA7" s="340">
        <v>5958</v>
      </c>
      <c r="CB7" s="339">
        <v>6942</v>
      </c>
      <c r="CC7" s="340">
        <v>6983</v>
      </c>
      <c r="CD7" s="340">
        <v>6641</v>
      </c>
      <c r="CE7" s="340">
        <v>5593</v>
      </c>
      <c r="CF7" s="340">
        <f>'3.1'!N86</f>
        <v>6725</v>
      </c>
      <c r="CG7" s="340">
        <f>'3.1'!O86</f>
        <v>2287</v>
      </c>
      <c r="CH7" s="340">
        <f>'3.1'!P86</f>
        <v>1589</v>
      </c>
      <c r="CI7" s="340">
        <f>'3.1'!Q86</f>
        <v>1826</v>
      </c>
      <c r="CJ7" s="1209"/>
      <c r="CK7" s="1130"/>
      <c r="CL7" s="1130"/>
      <c r="CM7" s="1130"/>
      <c r="CN7" s="1130"/>
      <c r="CO7" s="1130"/>
      <c r="CP7" s="1130"/>
      <c r="CQ7" s="1130"/>
      <c r="CR7" s="1130"/>
      <c r="CS7" s="1130"/>
      <c r="CT7" s="1130"/>
      <c r="CU7" s="1130"/>
      <c r="CV7" s="1130"/>
      <c r="CW7" s="1130"/>
      <c r="CX7" s="1130"/>
      <c r="CY7" s="1130"/>
      <c r="CZ7" s="1130"/>
      <c r="DA7" s="1130"/>
      <c r="DB7" s="1130"/>
      <c r="DC7" s="1130"/>
      <c r="DD7" s="1130"/>
      <c r="DE7" s="1130"/>
      <c r="DF7" s="1130"/>
      <c r="DG7" s="1130"/>
      <c r="DH7" s="1130"/>
      <c r="DI7" s="1130"/>
      <c r="DJ7" s="1130"/>
      <c r="DK7" s="1130"/>
      <c r="DL7" s="1130"/>
      <c r="DM7" s="1130"/>
      <c r="DN7" s="1130"/>
      <c r="DO7" s="1130"/>
      <c r="DP7" s="1130"/>
      <c r="DQ7" s="1130"/>
      <c r="DR7" s="1130"/>
      <c r="DS7" s="1130"/>
      <c r="DT7" s="1130"/>
      <c r="DU7" s="1130"/>
      <c r="DV7" s="1130"/>
      <c r="DW7" s="1130"/>
      <c r="DX7" s="1130"/>
      <c r="DY7" s="1130"/>
      <c r="DZ7" s="1130"/>
      <c r="EA7" s="1130"/>
      <c r="EB7" s="1130"/>
      <c r="EC7" s="1130"/>
      <c r="ED7" s="1130"/>
      <c r="EE7" s="1130"/>
      <c r="EF7" s="341"/>
      <c r="EG7" s="341"/>
      <c r="EH7" s="341"/>
      <c r="EI7" s="341"/>
      <c r="EJ7" s="341"/>
      <c r="EK7" s="341"/>
      <c r="EL7" s="341"/>
      <c r="EM7" s="341"/>
      <c r="EN7" s="341"/>
      <c r="EO7" s="341"/>
      <c r="EP7" s="341"/>
      <c r="EQ7" s="342"/>
      <c r="ER7" s="343"/>
      <c r="ES7" s="343"/>
      <c r="ET7" s="344"/>
      <c r="EU7" s="344"/>
      <c r="EV7" s="344"/>
      <c r="EW7" s="344"/>
      <c r="EX7" s="344"/>
      <c r="EY7" s="318"/>
      <c r="EZ7" s="318"/>
      <c r="FA7" s="318"/>
      <c r="FB7" s="318"/>
      <c r="FC7" s="318"/>
      <c r="FD7" s="318"/>
      <c r="FE7" s="318"/>
      <c r="FF7" s="318"/>
      <c r="FG7" s="318"/>
      <c r="FH7" s="318"/>
      <c r="FI7" s="318"/>
      <c r="FJ7" s="318"/>
      <c r="FK7" s="318"/>
      <c r="FL7" s="318"/>
      <c r="FM7" s="318"/>
      <c r="FN7" s="318"/>
      <c r="FO7" s="318"/>
      <c r="FP7" s="318"/>
      <c r="FQ7" s="318"/>
      <c r="FR7" s="318"/>
      <c r="FS7" s="318"/>
      <c r="FT7" s="723"/>
      <c r="FU7" s="723"/>
      <c r="FV7" s="723"/>
      <c r="FW7" s="723"/>
      <c r="FX7" s="723"/>
      <c r="FY7" s="723"/>
      <c r="FZ7" s="723"/>
      <c r="GA7" s="723"/>
      <c r="GB7" s="723"/>
      <c r="GC7" s="723"/>
      <c r="GD7" s="723"/>
      <c r="GE7" s="723"/>
      <c r="GF7" s="723"/>
      <c r="GG7" s="723"/>
      <c r="GH7" s="723"/>
      <c r="GI7" s="723"/>
      <c r="GJ7" s="723"/>
      <c r="GK7" s="723"/>
      <c r="GL7" s="723"/>
      <c r="GM7" s="723"/>
      <c r="GN7" s="723"/>
      <c r="GO7" s="723"/>
      <c r="GP7" s="723"/>
      <c r="GQ7" s="723"/>
      <c r="GR7" s="723"/>
    </row>
    <row r="8" spans="1:200" s="342" customFormat="1" ht="15.75" customHeight="1">
      <c r="A8" s="740" t="str">
        <f>IF('1'!$A$1=1,B8,C8)</f>
        <v xml:space="preserve">у % до загального обсягу </v>
      </c>
      <c r="B8" s="345" t="s">
        <v>35</v>
      </c>
      <c r="C8" s="345" t="s">
        <v>192</v>
      </c>
      <c r="D8" s="346">
        <v>100</v>
      </c>
      <c r="E8" s="347">
        <v>100</v>
      </c>
      <c r="F8" s="347">
        <v>100</v>
      </c>
      <c r="G8" s="347">
        <v>100</v>
      </c>
      <c r="H8" s="347">
        <v>100</v>
      </c>
      <c r="I8" s="347">
        <v>100</v>
      </c>
      <c r="J8" s="346">
        <v>100</v>
      </c>
      <c r="K8" s="347">
        <v>100</v>
      </c>
      <c r="L8" s="347">
        <v>100</v>
      </c>
      <c r="M8" s="347">
        <v>100</v>
      </c>
      <c r="N8" s="347">
        <v>100</v>
      </c>
      <c r="O8" s="347">
        <v>100</v>
      </c>
      <c r="P8" s="347">
        <v>100</v>
      </c>
      <c r="Q8" s="347">
        <v>100</v>
      </c>
      <c r="R8" s="347">
        <v>100</v>
      </c>
      <c r="S8" s="347">
        <v>100</v>
      </c>
      <c r="T8" s="347">
        <v>100</v>
      </c>
      <c r="U8" s="347">
        <v>100</v>
      </c>
      <c r="V8" s="347">
        <v>100</v>
      </c>
      <c r="W8" s="347">
        <v>100</v>
      </c>
      <c r="X8" s="346">
        <f t="shared" ref="X8:AE8" si="0">X7/J7*100</f>
        <v>36.272338839676586</v>
      </c>
      <c r="Y8" s="347">
        <f t="shared" si="0"/>
        <v>38.577423971020515</v>
      </c>
      <c r="Z8" s="347">
        <f t="shared" si="0"/>
        <v>37.994402377904578</v>
      </c>
      <c r="AA8" s="347">
        <f t="shared" si="0"/>
        <v>34.080687975780442</v>
      </c>
      <c r="AB8" s="347">
        <f t="shared" si="0"/>
        <v>38.266531526618571</v>
      </c>
      <c r="AC8" s="347">
        <f t="shared" si="0"/>
        <v>61.99299063936855</v>
      </c>
      <c r="AD8" s="347">
        <f t="shared" si="0"/>
        <v>64.530324030359282</v>
      </c>
      <c r="AE8" s="347">
        <f t="shared" si="0"/>
        <v>58.353842989905417</v>
      </c>
      <c r="AF8" s="346">
        <f t="shared" ref="AF8:AS8" si="1">AF7/D7*100</f>
        <v>4.0327099931070958</v>
      </c>
      <c r="AG8" s="347">
        <f t="shared" si="1"/>
        <v>3.7405028388719015</v>
      </c>
      <c r="AH8" s="347">
        <f t="shared" si="1"/>
        <v>3.3296112069840622</v>
      </c>
      <c r="AI8" s="347">
        <f t="shared" si="1"/>
        <v>2.4687450545972465</v>
      </c>
      <c r="AJ8" s="347">
        <f t="shared" si="1"/>
        <v>2.1513269339356293</v>
      </c>
      <c r="AK8" s="1132">
        <f t="shared" si="1"/>
        <v>2.1442103694874852</v>
      </c>
      <c r="AL8" s="346">
        <f t="shared" si="1"/>
        <v>2.84906787710637</v>
      </c>
      <c r="AM8" s="347">
        <f t="shared" si="1"/>
        <v>3.5850621971574257</v>
      </c>
      <c r="AN8" s="347">
        <f t="shared" si="1"/>
        <v>3.0693838704519321</v>
      </c>
      <c r="AO8" s="347">
        <f t="shared" si="1"/>
        <v>3.2753438782002062</v>
      </c>
      <c r="AP8" s="347">
        <f t="shared" si="1"/>
        <v>5.0409958730765005</v>
      </c>
      <c r="AQ8" s="347">
        <f t="shared" si="1"/>
        <v>2.8759557780206437</v>
      </c>
      <c r="AR8" s="347">
        <f t="shared" si="1"/>
        <v>2.0745544934597593</v>
      </c>
      <c r="AS8" s="347">
        <f t="shared" si="1"/>
        <v>2.9431891508594386</v>
      </c>
      <c r="AT8" s="347">
        <f t="shared" ref="AT8:BG8" si="2">AT7/D7*100</f>
        <v>28.177548370549673</v>
      </c>
      <c r="AU8" s="347">
        <f t="shared" si="2"/>
        <v>27.25565368556661</v>
      </c>
      <c r="AV8" s="347">
        <f t="shared" si="2"/>
        <v>28.330457144790717</v>
      </c>
      <c r="AW8" s="347">
        <f t="shared" si="2"/>
        <v>30.147028756527927</v>
      </c>
      <c r="AX8" s="347">
        <f t="shared" si="2"/>
        <v>34.658385093167702</v>
      </c>
      <c r="AY8" s="347">
        <f t="shared" si="2"/>
        <v>34.956421334922524</v>
      </c>
      <c r="AZ8" s="346">
        <f t="shared" si="2"/>
        <v>32.397168837057002</v>
      </c>
      <c r="BA8" s="347">
        <f t="shared" si="2"/>
        <v>31.580839935580624</v>
      </c>
      <c r="BB8" s="347">
        <f t="shared" si="2"/>
        <v>32.974301446464601</v>
      </c>
      <c r="BC8" s="347">
        <f t="shared" si="2"/>
        <v>40.087313252747734</v>
      </c>
      <c r="BD8" s="347">
        <f t="shared" si="2"/>
        <v>36.068755451061762</v>
      </c>
      <c r="BE8" s="347">
        <f t="shared" si="2"/>
        <v>23.304485814887677</v>
      </c>
      <c r="BF8" s="347">
        <f t="shared" si="2"/>
        <v>22.966366924401669</v>
      </c>
      <c r="BG8" s="347">
        <f t="shared" si="2"/>
        <v>25.341033129398898</v>
      </c>
      <c r="BH8" s="346">
        <f t="shared" ref="BH8:BU8" si="3">BH7/D7*100</f>
        <v>5.1392206210025169</v>
      </c>
      <c r="BI8" s="347">
        <f t="shared" si="3"/>
        <v>8.4979899731479041</v>
      </c>
      <c r="BJ8" s="347">
        <f t="shared" si="3"/>
        <v>8.6150306229486002</v>
      </c>
      <c r="BK8" s="347">
        <f t="shared" si="3"/>
        <v>10.074774489634436</v>
      </c>
      <c r="BL8" s="347">
        <f t="shared" si="3"/>
        <v>10.601355166572558</v>
      </c>
      <c r="BM8" s="1132">
        <f t="shared" si="3"/>
        <v>11.471921930870083</v>
      </c>
      <c r="BN8" s="346">
        <f t="shared" si="3"/>
        <v>10.140214765925293</v>
      </c>
      <c r="BO8" s="347">
        <f t="shared" si="3"/>
        <v>9.3406848401744309</v>
      </c>
      <c r="BP8" s="347">
        <f t="shared" si="3"/>
        <v>10.764207564687251</v>
      </c>
      <c r="BQ8" s="347">
        <f t="shared" si="3"/>
        <v>8.8563718930302961</v>
      </c>
      <c r="BR8" s="347">
        <f t="shared" si="3"/>
        <v>8.7846438870813088</v>
      </c>
      <c r="BS8" s="347">
        <f t="shared" si="3"/>
        <v>5.1400431280631453</v>
      </c>
      <c r="BT8" s="347">
        <f t="shared" si="3"/>
        <v>4.7918923106471691</v>
      </c>
      <c r="BU8" s="347">
        <f t="shared" si="3"/>
        <v>7.4836057278783565</v>
      </c>
      <c r="BV8" s="347">
        <f t="shared" ref="BV8:CI8" si="4">BV7/D7*100</f>
        <v>36.615744674029784</v>
      </c>
      <c r="BW8" s="347">
        <f t="shared" si="4"/>
        <v>37.211107144520156</v>
      </c>
      <c r="BX8" s="347">
        <f t="shared" si="4"/>
        <v>35.111494602916792</v>
      </c>
      <c r="BY8" s="347">
        <f t="shared" si="4"/>
        <v>28.73278999841747</v>
      </c>
      <c r="BZ8" s="347">
        <f t="shared" si="4"/>
        <v>21.821005081874649</v>
      </c>
      <c r="CA8" s="347">
        <f t="shared" si="4"/>
        <v>17.753277711561381</v>
      </c>
      <c r="CB8" s="346">
        <f t="shared" si="4"/>
        <v>17.485705649731745</v>
      </c>
      <c r="CC8" s="347">
        <f t="shared" si="4"/>
        <v>16.111764841604948</v>
      </c>
      <c r="CD8" s="347">
        <f t="shared" si="4"/>
        <v>14.408452843288277</v>
      </c>
      <c r="CE8" s="347">
        <f t="shared" si="4"/>
        <v>12.269925191409078</v>
      </c>
      <c r="CF8" s="347">
        <f t="shared" si="4"/>
        <v>10.570409141635624</v>
      </c>
      <c r="CG8" s="347">
        <f t="shared" si="4"/>
        <v>5.5543412264723742</v>
      </c>
      <c r="CH8" s="347">
        <f t="shared" si="4"/>
        <v>4.5381847261095567</v>
      </c>
      <c r="CI8" s="347">
        <f t="shared" si="4"/>
        <v>4.6430024410089503</v>
      </c>
      <c r="CJ8" s="1210"/>
      <c r="CK8" s="724"/>
      <c r="CL8" s="724"/>
      <c r="CM8" s="724"/>
      <c r="CN8" s="724"/>
      <c r="CO8" s="724"/>
      <c r="CP8" s="724"/>
      <c r="CQ8" s="724"/>
      <c r="CR8" s="724"/>
      <c r="CS8" s="724"/>
      <c r="CT8" s="724"/>
      <c r="CU8" s="724"/>
      <c r="CV8" s="724"/>
      <c r="CW8" s="724"/>
      <c r="CX8" s="724"/>
      <c r="CY8" s="724"/>
      <c r="CZ8" s="724"/>
      <c r="DA8" s="724"/>
      <c r="DB8" s="724"/>
      <c r="DC8" s="724"/>
      <c r="DD8" s="724"/>
      <c r="DE8" s="724"/>
      <c r="DF8" s="724"/>
      <c r="DG8" s="724"/>
      <c r="DH8" s="724"/>
      <c r="DI8" s="724"/>
      <c r="DJ8" s="724"/>
      <c r="DK8" s="724"/>
      <c r="DL8" s="724"/>
      <c r="DM8" s="724"/>
      <c r="DN8" s="724"/>
      <c r="DO8" s="724"/>
      <c r="DP8" s="724"/>
      <c r="DQ8" s="724"/>
      <c r="DR8" s="724"/>
      <c r="DS8" s="724"/>
      <c r="DT8" s="724"/>
      <c r="DU8" s="724"/>
      <c r="DV8" s="724"/>
      <c r="DW8" s="724"/>
      <c r="DX8" s="724"/>
      <c r="DY8" s="724"/>
      <c r="DZ8" s="724"/>
      <c r="EA8" s="724"/>
      <c r="EB8" s="724"/>
      <c r="EC8" s="724"/>
      <c r="ED8" s="724"/>
      <c r="EE8" s="724"/>
      <c r="EQ8" s="348"/>
      <c r="ER8" s="349"/>
      <c r="ES8" s="349"/>
      <c r="ET8" s="350"/>
      <c r="EU8" s="350"/>
      <c r="EV8" s="350"/>
      <c r="EW8" s="350"/>
      <c r="EX8" s="350"/>
      <c r="EY8" s="344"/>
      <c r="EZ8" s="344"/>
      <c r="FA8" s="344"/>
      <c r="FB8" s="344"/>
      <c r="FC8" s="344"/>
      <c r="FD8" s="344"/>
      <c r="FE8" s="344"/>
      <c r="FF8" s="344"/>
      <c r="FG8" s="344"/>
      <c r="FH8" s="344"/>
      <c r="FI8" s="344"/>
      <c r="FJ8" s="344"/>
      <c r="FK8" s="344"/>
      <c r="FL8" s="344"/>
      <c r="FM8" s="344"/>
      <c r="FN8" s="344"/>
      <c r="FO8" s="344"/>
      <c r="FP8" s="344"/>
      <c r="FQ8" s="344"/>
      <c r="FR8" s="344"/>
      <c r="FS8" s="344"/>
      <c r="FT8" s="724"/>
      <c r="FU8" s="724"/>
      <c r="FV8" s="724"/>
      <c r="FW8" s="724"/>
      <c r="FX8" s="724"/>
      <c r="FY8" s="724"/>
      <c r="FZ8" s="724"/>
      <c r="GA8" s="724"/>
      <c r="GB8" s="724"/>
      <c r="GC8" s="724"/>
      <c r="GD8" s="724"/>
      <c r="GE8" s="724"/>
      <c r="GF8" s="724"/>
      <c r="GG8" s="724"/>
      <c r="GH8" s="724"/>
      <c r="GI8" s="724"/>
      <c r="GJ8" s="724"/>
      <c r="GK8" s="724"/>
      <c r="GL8" s="724"/>
      <c r="GM8" s="724"/>
      <c r="GN8" s="724"/>
      <c r="GO8" s="724"/>
      <c r="GP8" s="724"/>
      <c r="GQ8" s="724"/>
      <c r="GR8" s="724"/>
    </row>
    <row r="9" spans="1:200" s="348" customFormat="1" ht="13.5" customHeight="1">
      <c r="A9" s="741" t="str">
        <f>IF('1'!$A$1=1,B9,C9)</f>
        <v xml:space="preserve">      у тому числі:</v>
      </c>
      <c r="B9" s="351" t="s">
        <v>36</v>
      </c>
      <c r="C9" s="352" t="s">
        <v>160</v>
      </c>
      <c r="D9" s="353"/>
      <c r="E9" s="347"/>
      <c r="F9" s="355"/>
      <c r="G9" s="355"/>
      <c r="H9" s="355"/>
      <c r="I9" s="355"/>
      <c r="J9" s="354"/>
      <c r="K9" s="355"/>
      <c r="L9" s="355"/>
      <c r="M9" s="355"/>
      <c r="N9" s="355"/>
      <c r="O9" s="355"/>
      <c r="P9" s="355"/>
      <c r="Q9" s="355"/>
      <c r="R9" s="356"/>
      <c r="S9" s="356"/>
      <c r="T9" s="355"/>
      <c r="U9" s="355"/>
      <c r="V9" s="355"/>
      <c r="W9" s="355"/>
      <c r="X9" s="354"/>
      <c r="Y9" s="355"/>
      <c r="Z9" s="355"/>
      <c r="AA9" s="355"/>
      <c r="AB9" s="355"/>
      <c r="AC9" s="355"/>
      <c r="AD9" s="355"/>
      <c r="AE9" s="355"/>
      <c r="AF9" s="1133"/>
      <c r="AG9" s="356"/>
      <c r="AH9" s="355"/>
      <c r="AI9" s="355"/>
      <c r="AJ9" s="355"/>
      <c r="AK9" s="1134"/>
      <c r="AL9" s="354"/>
      <c r="AM9" s="355"/>
      <c r="AN9" s="355"/>
      <c r="AO9" s="355"/>
      <c r="AP9" s="355"/>
      <c r="AQ9" s="355"/>
      <c r="AR9" s="355"/>
      <c r="AS9" s="355"/>
      <c r="AT9" s="356"/>
      <c r="AU9" s="356"/>
      <c r="AV9" s="355"/>
      <c r="AW9" s="355"/>
      <c r="AX9" s="355"/>
      <c r="AY9" s="355"/>
      <c r="AZ9" s="354"/>
      <c r="BA9" s="355"/>
      <c r="BB9" s="355"/>
      <c r="BC9" s="355"/>
      <c r="BD9" s="355"/>
      <c r="BE9" s="355"/>
      <c r="BF9" s="355"/>
      <c r="BG9" s="355"/>
      <c r="BH9" s="1133"/>
      <c r="BI9" s="356"/>
      <c r="BJ9" s="355"/>
      <c r="BK9" s="355"/>
      <c r="BL9" s="355"/>
      <c r="BM9" s="1134"/>
      <c r="BN9" s="354"/>
      <c r="BO9" s="355"/>
      <c r="BP9" s="355"/>
      <c r="BQ9" s="355"/>
      <c r="BR9" s="355"/>
      <c r="BS9" s="355"/>
      <c r="BT9" s="355"/>
      <c r="BU9" s="355"/>
      <c r="BV9" s="356"/>
      <c r="BW9" s="356"/>
      <c r="BX9" s="355"/>
      <c r="BY9" s="355"/>
      <c r="BZ9" s="355"/>
      <c r="CA9" s="355"/>
      <c r="CB9" s="354"/>
      <c r="CC9" s="355"/>
      <c r="CD9" s="355"/>
      <c r="CE9" s="355"/>
      <c r="CF9" s="355"/>
      <c r="CG9" s="355"/>
      <c r="CH9" s="355"/>
      <c r="CI9" s="725"/>
      <c r="CJ9" s="1211"/>
      <c r="CK9" s="725"/>
      <c r="CL9" s="725"/>
      <c r="CM9" s="725"/>
      <c r="CN9" s="725"/>
      <c r="CO9" s="725"/>
      <c r="CP9" s="725"/>
      <c r="CQ9" s="725"/>
      <c r="CR9" s="725"/>
      <c r="CS9" s="725"/>
      <c r="CT9" s="725"/>
      <c r="CU9" s="725"/>
      <c r="CV9" s="725"/>
      <c r="CW9" s="725"/>
      <c r="CX9" s="725"/>
      <c r="CY9" s="725"/>
      <c r="CZ9" s="725"/>
      <c r="DA9" s="725"/>
      <c r="DB9" s="725"/>
      <c r="DC9" s="725"/>
      <c r="DD9" s="725"/>
      <c r="DE9" s="725"/>
      <c r="DF9" s="725"/>
      <c r="DG9" s="725"/>
      <c r="DH9" s="725"/>
      <c r="DI9" s="725"/>
      <c r="DJ9" s="725"/>
      <c r="DK9" s="725"/>
      <c r="DL9" s="725"/>
      <c r="DM9" s="725"/>
      <c r="DN9" s="725"/>
      <c r="DO9" s="725"/>
      <c r="DP9" s="725"/>
      <c r="DQ9" s="725"/>
      <c r="DR9" s="725"/>
      <c r="DS9" s="725"/>
      <c r="DT9" s="725"/>
      <c r="DU9" s="725"/>
      <c r="DV9" s="725"/>
      <c r="DW9" s="725"/>
      <c r="DX9" s="725"/>
      <c r="DY9" s="725"/>
      <c r="DZ9" s="725"/>
      <c r="EA9" s="725"/>
      <c r="EB9" s="725"/>
      <c r="EC9" s="725"/>
      <c r="ED9" s="725"/>
      <c r="EE9" s="725"/>
      <c r="EQ9" s="357"/>
      <c r="ER9" s="358"/>
      <c r="ES9" s="358"/>
      <c r="ET9" s="359"/>
      <c r="EU9" s="359"/>
      <c r="EV9" s="359"/>
      <c r="EW9" s="359"/>
      <c r="EX9" s="359"/>
      <c r="EY9" s="350"/>
      <c r="EZ9" s="350"/>
      <c r="FA9" s="350"/>
      <c r="FB9" s="350"/>
      <c r="FC9" s="350"/>
      <c r="FD9" s="350"/>
      <c r="FE9" s="350"/>
      <c r="FF9" s="350"/>
      <c r="FG9" s="350"/>
      <c r="FH9" s="350"/>
      <c r="FI9" s="350"/>
      <c r="FJ9" s="350"/>
      <c r="FK9" s="350"/>
      <c r="FL9" s="350"/>
      <c r="FM9" s="350"/>
      <c r="FN9" s="350"/>
      <c r="FO9" s="350"/>
      <c r="FP9" s="350"/>
      <c r="FQ9" s="350"/>
      <c r="FR9" s="350"/>
      <c r="FS9" s="350"/>
      <c r="FT9" s="725"/>
      <c r="FU9" s="725"/>
      <c r="FV9" s="725"/>
      <c r="FW9" s="725"/>
      <c r="FX9" s="725"/>
      <c r="FY9" s="725"/>
      <c r="FZ9" s="725"/>
      <c r="GA9" s="725"/>
      <c r="GB9" s="725"/>
      <c r="GC9" s="725"/>
      <c r="GD9" s="725"/>
      <c r="GE9" s="725"/>
      <c r="GF9" s="725"/>
      <c r="GG9" s="725"/>
      <c r="GH9" s="725"/>
      <c r="GI9" s="725"/>
      <c r="GJ9" s="725"/>
      <c r="GK9" s="725"/>
      <c r="GL9" s="725"/>
      <c r="GM9" s="725"/>
      <c r="GN9" s="725"/>
      <c r="GO9" s="725"/>
      <c r="GP9" s="725"/>
      <c r="GQ9" s="725"/>
      <c r="GR9" s="725"/>
    </row>
    <row r="10" spans="1:200" s="357" customFormat="1" ht="43" customHeight="1">
      <c r="A10" s="742" t="str">
        <f>IF('1'!$A$1=1,B10,C10)</f>
        <v>Продовольчі товари та сировина для їх виробництва</v>
      </c>
      <c r="B10" s="360" t="s">
        <v>7</v>
      </c>
      <c r="C10" s="361" t="s">
        <v>133</v>
      </c>
      <c r="D10" s="362">
        <v>12804</v>
      </c>
      <c r="E10" s="363">
        <v>17906</v>
      </c>
      <c r="F10" s="363">
        <v>17039</v>
      </c>
      <c r="G10" s="363">
        <v>16670</v>
      </c>
      <c r="H10" s="363">
        <v>14478</v>
      </c>
      <c r="I10" s="363">
        <v>15253</v>
      </c>
      <c r="J10" s="362">
        <v>17738.582427690002</v>
      </c>
      <c r="K10" s="363">
        <v>18594.079491859997</v>
      </c>
      <c r="L10" s="363">
        <v>22124.787966260003</v>
      </c>
      <c r="M10" s="363">
        <v>22161.04985318</v>
      </c>
      <c r="N10" s="363">
        <v>27687.176993469999</v>
      </c>
      <c r="O10" s="363">
        <v>23380.169207619998</v>
      </c>
      <c r="P10" s="363">
        <v>22000.056135570001</v>
      </c>
      <c r="Q10" s="363">
        <v>24668.541816000004</v>
      </c>
      <c r="R10" s="363">
        <v>3219</v>
      </c>
      <c r="S10" s="363">
        <v>4962</v>
      </c>
      <c r="T10" s="363">
        <v>4602</v>
      </c>
      <c r="U10" s="363">
        <v>4767</v>
      </c>
      <c r="V10" s="363">
        <v>4058</v>
      </c>
      <c r="W10" s="363">
        <v>4136.9789526200002</v>
      </c>
      <c r="X10" s="362">
        <v>5684.3923120999998</v>
      </c>
      <c r="Y10" s="363">
        <v>6152.9779381799999</v>
      </c>
      <c r="Z10" s="363">
        <v>7326.3184021100005</v>
      </c>
      <c r="AA10" s="363">
        <v>6536.2643426500008</v>
      </c>
      <c r="AB10" s="363">
        <v>8261.774711869999</v>
      </c>
      <c r="AC10" s="363">
        <v>13199.24554068</v>
      </c>
      <c r="AD10" s="363">
        <v>12718.764840289998</v>
      </c>
      <c r="AE10" s="363">
        <v>13299.339992279998</v>
      </c>
      <c r="AF10" s="362">
        <v>37</v>
      </c>
      <c r="AG10" s="363">
        <v>53</v>
      </c>
      <c r="AH10" s="363">
        <v>71</v>
      </c>
      <c r="AI10" s="363">
        <v>70</v>
      </c>
      <c r="AJ10" s="363">
        <v>120</v>
      </c>
      <c r="AK10" s="1135">
        <v>117.28875866</v>
      </c>
      <c r="AL10" s="362">
        <v>129.36678465</v>
      </c>
      <c r="AM10" s="363">
        <v>179.53923553999999</v>
      </c>
      <c r="AN10" s="363">
        <v>229.77698921999999</v>
      </c>
      <c r="AO10" s="363">
        <v>187.70028299000001</v>
      </c>
      <c r="AP10" s="363">
        <v>289.18570077999999</v>
      </c>
      <c r="AQ10" s="363">
        <v>219.40674152000003</v>
      </c>
      <c r="AR10" s="363">
        <v>208.07842044</v>
      </c>
      <c r="AS10" s="363">
        <v>217.72725750999999</v>
      </c>
      <c r="AT10" s="363">
        <v>4319</v>
      </c>
      <c r="AU10" s="363">
        <v>5747</v>
      </c>
      <c r="AV10" s="363">
        <v>6209</v>
      </c>
      <c r="AW10" s="363">
        <v>6790</v>
      </c>
      <c r="AX10" s="363">
        <v>6826</v>
      </c>
      <c r="AY10" s="363">
        <v>7359.1512305600008</v>
      </c>
      <c r="AZ10" s="362">
        <v>7936.0300124999994</v>
      </c>
      <c r="BA10" s="363">
        <v>8341.9558479099996</v>
      </c>
      <c r="BB10" s="363">
        <v>9676.1166344800004</v>
      </c>
      <c r="BC10" s="363">
        <v>11101.03071257</v>
      </c>
      <c r="BD10" s="363">
        <v>13916.55977432</v>
      </c>
      <c r="BE10" s="363">
        <v>7492.2493426000001</v>
      </c>
      <c r="BF10" s="363">
        <v>6839.1758846699995</v>
      </c>
      <c r="BG10" s="363">
        <v>7731.3559523199992</v>
      </c>
      <c r="BH10" s="362">
        <v>1467</v>
      </c>
      <c r="BI10" s="363">
        <v>3420</v>
      </c>
      <c r="BJ10" s="363">
        <v>2539</v>
      </c>
      <c r="BK10" s="363">
        <v>2554</v>
      </c>
      <c r="BL10" s="363">
        <v>1961</v>
      </c>
      <c r="BM10" s="1135">
        <v>2417</v>
      </c>
      <c r="BN10" s="362">
        <v>2543.2180237499997</v>
      </c>
      <c r="BO10" s="363">
        <v>2327.0475721300004</v>
      </c>
      <c r="BP10" s="363">
        <v>3332.23327621</v>
      </c>
      <c r="BQ10" s="363">
        <v>2945.16520567</v>
      </c>
      <c r="BR10" s="363">
        <v>3740.6002923599999</v>
      </c>
      <c r="BS10" s="363">
        <v>1643.4918657500002</v>
      </c>
      <c r="BT10" s="363">
        <v>1570.46992507</v>
      </c>
      <c r="BU10" s="363">
        <v>2625.0808111600004</v>
      </c>
      <c r="BV10" s="363">
        <v>3625</v>
      </c>
      <c r="BW10" s="363">
        <v>3590</v>
      </c>
      <c r="BX10" s="363">
        <v>3586</v>
      </c>
      <c r="BY10" s="363">
        <v>2460</v>
      </c>
      <c r="BZ10" s="363">
        <v>1456</v>
      </c>
      <c r="CA10" s="363">
        <v>1136</v>
      </c>
      <c r="CB10" s="362">
        <v>1341.3092901300001</v>
      </c>
      <c r="CC10" s="363">
        <v>1485.65616518</v>
      </c>
      <c r="CD10" s="363">
        <v>1432.37631261</v>
      </c>
      <c r="CE10" s="363">
        <v>1298.4353889200002</v>
      </c>
      <c r="CF10" s="363">
        <v>1366.8239400500001</v>
      </c>
      <c r="CG10" s="363">
        <v>776.25774893000005</v>
      </c>
      <c r="CH10" s="363">
        <v>630.46405847999995</v>
      </c>
      <c r="CI10" s="363">
        <v>772.22970236000015</v>
      </c>
      <c r="CJ10" s="1212"/>
      <c r="CK10" s="726"/>
      <c r="CL10" s="726"/>
      <c r="CM10" s="726"/>
      <c r="CN10" s="726"/>
      <c r="CO10" s="726"/>
      <c r="CP10" s="726"/>
      <c r="CQ10" s="726"/>
      <c r="CR10" s="726"/>
      <c r="CS10" s="726"/>
      <c r="CT10" s="726"/>
      <c r="CU10" s="726"/>
      <c r="CV10" s="726"/>
      <c r="CW10" s="726"/>
      <c r="CX10" s="726"/>
      <c r="CY10" s="726"/>
      <c r="CZ10" s="726"/>
      <c r="DA10" s="726"/>
      <c r="DB10" s="726"/>
      <c r="DC10" s="726"/>
      <c r="DD10" s="726"/>
      <c r="DE10" s="726"/>
      <c r="DF10" s="726"/>
      <c r="DG10" s="726"/>
      <c r="DH10" s="726"/>
      <c r="DI10" s="726"/>
      <c r="DJ10" s="726"/>
      <c r="DK10" s="726"/>
      <c r="DL10" s="726"/>
      <c r="DM10" s="726"/>
      <c r="DN10" s="726"/>
      <c r="DO10" s="726"/>
      <c r="DP10" s="726"/>
      <c r="DQ10" s="726"/>
      <c r="DR10" s="726"/>
      <c r="DS10" s="726"/>
      <c r="DT10" s="726"/>
      <c r="DU10" s="726"/>
      <c r="DV10" s="726"/>
      <c r="DW10" s="726"/>
      <c r="DX10" s="726"/>
      <c r="DY10" s="726"/>
      <c r="DZ10" s="726"/>
      <c r="EA10" s="726"/>
      <c r="EB10" s="726"/>
      <c r="EC10" s="726"/>
      <c r="ED10" s="726"/>
      <c r="EE10" s="726"/>
      <c r="EQ10" s="342"/>
      <c r="ER10" s="343"/>
      <c r="ES10" s="343"/>
      <c r="ET10" s="344"/>
      <c r="EU10" s="344"/>
      <c r="EV10" s="344"/>
      <c r="EW10" s="344"/>
      <c r="EX10" s="344"/>
      <c r="EY10" s="359"/>
      <c r="EZ10" s="359"/>
      <c r="FA10" s="359"/>
      <c r="FB10" s="359"/>
      <c r="FC10" s="359"/>
      <c r="FD10" s="359"/>
      <c r="FE10" s="359"/>
      <c r="FF10" s="359"/>
      <c r="FG10" s="359"/>
      <c r="FH10" s="359"/>
      <c r="FI10" s="359"/>
      <c r="FJ10" s="359"/>
      <c r="FK10" s="359"/>
      <c r="FL10" s="359"/>
      <c r="FM10" s="359"/>
      <c r="FN10" s="359"/>
      <c r="FO10" s="359"/>
      <c r="FP10" s="359"/>
      <c r="FQ10" s="359"/>
      <c r="FR10" s="359"/>
      <c r="FS10" s="359"/>
      <c r="FT10" s="726"/>
      <c r="FU10" s="726"/>
      <c r="FV10" s="726"/>
      <c r="FW10" s="726"/>
      <c r="FX10" s="726"/>
      <c r="FY10" s="726"/>
      <c r="FZ10" s="726"/>
      <c r="GA10" s="726"/>
      <c r="GB10" s="726"/>
      <c r="GC10" s="726"/>
      <c r="GD10" s="726"/>
      <c r="GE10" s="726"/>
      <c r="GF10" s="726"/>
      <c r="GG10" s="726"/>
      <c r="GH10" s="726"/>
      <c r="GI10" s="726"/>
      <c r="GJ10" s="726"/>
      <c r="GK10" s="726"/>
      <c r="GL10" s="726"/>
      <c r="GM10" s="726"/>
      <c r="GN10" s="726"/>
      <c r="GO10" s="726"/>
      <c r="GP10" s="726"/>
      <c r="GQ10" s="726"/>
      <c r="GR10" s="726"/>
    </row>
    <row r="11" spans="1:200" s="342" customFormat="1" ht="21" customHeight="1">
      <c r="A11" s="740" t="str">
        <f>IF('1'!$A$1=1,B11,C11)</f>
        <v xml:space="preserve">у % до загального обсягу </v>
      </c>
      <c r="B11" s="345" t="s">
        <v>35</v>
      </c>
      <c r="C11" s="364" t="s">
        <v>192</v>
      </c>
      <c r="D11" s="346">
        <v>100</v>
      </c>
      <c r="E11" s="347">
        <v>100</v>
      </c>
      <c r="F11" s="347">
        <v>100</v>
      </c>
      <c r="G11" s="347">
        <v>100</v>
      </c>
      <c r="H11" s="347">
        <v>100</v>
      </c>
      <c r="I11" s="347">
        <v>100</v>
      </c>
      <c r="J11" s="346">
        <v>100</v>
      </c>
      <c r="K11" s="347">
        <v>100</v>
      </c>
      <c r="L11" s="347">
        <v>100</v>
      </c>
      <c r="M11" s="347">
        <v>100</v>
      </c>
      <c r="N11" s="347">
        <v>100</v>
      </c>
      <c r="O11" s="347">
        <v>100</v>
      </c>
      <c r="P11" s="347">
        <v>100</v>
      </c>
      <c r="Q11" s="347">
        <v>100</v>
      </c>
      <c r="R11" s="347">
        <f t="shared" ref="R11:AE11" si="5">R10/D10*100</f>
        <v>25.140581068416118</v>
      </c>
      <c r="S11" s="347">
        <f t="shared" si="5"/>
        <v>27.711381659778844</v>
      </c>
      <c r="T11" s="347">
        <f t="shared" si="5"/>
        <v>27.008627266858383</v>
      </c>
      <c r="U11" s="347">
        <f t="shared" si="5"/>
        <v>28.596280743851231</v>
      </c>
      <c r="V11" s="347">
        <f t="shared" si="5"/>
        <v>28.028733250448955</v>
      </c>
      <c r="W11" s="347">
        <f t="shared" si="5"/>
        <v>27.1223952836819</v>
      </c>
      <c r="X11" s="346">
        <f t="shared" si="5"/>
        <v>32.045358389104642</v>
      </c>
      <c r="Y11" s="347">
        <f t="shared" si="5"/>
        <v>33.091059661617635</v>
      </c>
      <c r="Z11" s="347">
        <f t="shared" si="5"/>
        <v>33.113620854954796</v>
      </c>
      <c r="AA11" s="347">
        <f t="shared" si="5"/>
        <v>29.494380392416652</v>
      </c>
      <c r="AB11" s="347">
        <f t="shared" si="5"/>
        <v>29.839715019767212</v>
      </c>
      <c r="AC11" s="347">
        <f t="shared" si="5"/>
        <v>56.454876025354594</v>
      </c>
      <c r="AD11" s="347">
        <f t="shared" si="5"/>
        <v>57.812419940720602</v>
      </c>
      <c r="AE11" s="347">
        <f t="shared" si="5"/>
        <v>53.912144834009013</v>
      </c>
      <c r="AF11" s="346">
        <f t="shared" ref="AF11:AS11" si="6">AF10/D10*100</f>
        <v>0.28897219618869102</v>
      </c>
      <c r="AG11" s="347">
        <f t="shared" si="6"/>
        <v>0.29599017089243829</v>
      </c>
      <c r="AH11" s="347">
        <f t="shared" si="6"/>
        <v>0.41669112037091377</v>
      </c>
      <c r="AI11" s="347">
        <f t="shared" si="6"/>
        <v>0.4199160167966407</v>
      </c>
      <c r="AJ11" s="347">
        <f t="shared" si="6"/>
        <v>0.82884376295068385</v>
      </c>
      <c r="AK11" s="1132">
        <f t="shared" si="6"/>
        <v>0.76895534426014556</v>
      </c>
      <c r="AL11" s="346">
        <f t="shared" si="6"/>
        <v>0.72929607073932756</v>
      </c>
      <c r="AM11" s="347">
        <f t="shared" si="6"/>
        <v>0.96557205544161284</v>
      </c>
      <c r="AN11" s="347">
        <f t="shared" si="6"/>
        <v>1.0385500171590649</v>
      </c>
      <c r="AO11" s="347">
        <f t="shared" si="6"/>
        <v>0.84698281098386663</v>
      </c>
      <c r="AP11" s="347">
        <f t="shared" si="6"/>
        <v>1.0444752126524284</v>
      </c>
      <c r="AQ11" s="347">
        <f t="shared" si="6"/>
        <v>0.93843093936416677</v>
      </c>
      <c r="AR11" s="347">
        <f t="shared" si="6"/>
        <v>0.94580858865889839</v>
      </c>
      <c r="AS11" s="347">
        <f t="shared" si="6"/>
        <v>0.88261097528181498</v>
      </c>
      <c r="AT11" s="347">
        <f t="shared" ref="AT11:BG11" si="7">AT10/D10*100</f>
        <v>33.731646360512343</v>
      </c>
      <c r="AU11" s="347">
        <f t="shared" si="7"/>
        <v>32.095387021110241</v>
      </c>
      <c r="AV11" s="347">
        <f t="shared" si="7"/>
        <v>36.439931920887375</v>
      </c>
      <c r="AW11" s="347">
        <f t="shared" si="7"/>
        <v>40.731853629274148</v>
      </c>
      <c r="AX11" s="347">
        <f t="shared" si="7"/>
        <v>47.147396049178063</v>
      </c>
      <c r="AY11" s="347">
        <f t="shared" si="7"/>
        <v>48.247238120763136</v>
      </c>
      <c r="AZ11" s="346">
        <f t="shared" si="7"/>
        <v>44.738806186179922</v>
      </c>
      <c r="BA11" s="347">
        <f t="shared" si="7"/>
        <v>44.863505351592643</v>
      </c>
      <c r="BB11" s="347">
        <f t="shared" si="7"/>
        <v>43.734279619926511</v>
      </c>
      <c r="BC11" s="347">
        <f t="shared" si="7"/>
        <v>50.092530751547656</v>
      </c>
      <c r="BD11" s="347">
        <f t="shared" si="7"/>
        <v>50.263556221720293</v>
      </c>
      <c r="BE11" s="347">
        <f t="shared" si="7"/>
        <v>32.04531702088002</v>
      </c>
      <c r="BF11" s="347">
        <f t="shared" si="7"/>
        <v>31.087083789810531</v>
      </c>
      <c r="BG11" s="347">
        <f t="shared" si="7"/>
        <v>31.340952416187996</v>
      </c>
      <c r="BH11" s="346">
        <f t="shared" ref="BH11:BU11" si="8">BH10/D10*100</f>
        <v>11.457357075913777</v>
      </c>
      <c r="BI11" s="347">
        <f t="shared" si="8"/>
        <v>19.099743102870544</v>
      </c>
      <c r="BJ11" s="347">
        <f t="shared" si="8"/>
        <v>14.901109220024649</v>
      </c>
      <c r="BK11" s="347">
        <f t="shared" si="8"/>
        <v>15.320935812837433</v>
      </c>
      <c r="BL11" s="347">
        <f t="shared" si="8"/>
        <v>13.544688492885756</v>
      </c>
      <c r="BM11" s="1132">
        <f t="shared" si="8"/>
        <v>15.846063069560087</v>
      </c>
      <c r="BN11" s="346">
        <f t="shared" si="8"/>
        <v>14.337211184249005</v>
      </c>
      <c r="BO11" s="347">
        <f t="shared" si="8"/>
        <v>12.514992060503566</v>
      </c>
      <c r="BP11" s="347">
        <f t="shared" si="8"/>
        <v>15.061085698500747</v>
      </c>
      <c r="BQ11" s="347">
        <f t="shared" si="8"/>
        <v>13.289827084827316</v>
      </c>
      <c r="BR11" s="347">
        <f t="shared" si="8"/>
        <v>13.510226388346554</v>
      </c>
      <c r="BS11" s="347">
        <f t="shared" si="8"/>
        <v>7.029426738341817</v>
      </c>
      <c r="BT11" s="347">
        <f t="shared" si="8"/>
        <v>7.1384814447397806</v>
      </c>
      <c r="BU11" s="347">
        <f t="shared" si="8"/>
        <v>10.641410549274438</v>
      </c>
      <c r="BV11" s="347">
        <f t="shared" ref="BV11:CI11" si="9">BV10/D10*100</f>
        <v>28.311465167135268</v>
      </c>
      <c r="BW11" s="347">
        <f t="shared" si="9"/>
        <v>20.049145537808556</v>
      </c>
      <c r="BX11" s="347">
        <f t="shared" si="9"/>
        <v>21.045836023240799</v>
      </c>
      <c r="BY11" s="347">
        <f t="shared" si="9"/>
        <v>14.757048590281943</v>
      </c>
      <c r="BZ11" s="347">
        <f t="shared" si="9"/>
        <v>10.056637657134964</v>
      </c>
      <c r="CA11" s="347">
        <f t="shared" si="9"/>
        <v>7.4477152035665117</v>
      </c>
      <c r="CB11" s="346">
        <f t="shared" si="9"/>
        <v>7.5615359660093846</v>
      </c>
      <c r="CC11" s="347">
        <f t="shared" si="9"/>
        <v>7.9899419911073393</v>
      </c>
      <c r="CD11" s="347">
        <f t="shared" si="9"/>
        <v>6.4740792761239296</v>
      </c>
      <c r="CE11" s="347">
        <f t="shared" si="9"/>
        <v>5.8590878930479962</v>
      </c>
      <c r="CF11" s="347">
        <f t="shared" si="9"/>
        <v>4.9366677591303896</v>
      </c>
      <c r="CG11" s="347">
        <f t="shared" si="9"/>
        <v>3.3201545379620452</v>
      </c>
      <c r="CH11" s="347">
        <f t="shared" si="9"/>
        <v>2.8657384080973172</v>
      </c>
      <c r="CI11" s="347">
        <f t="shared" si="9"/>
        <v>3.1304229821121097</v>
      </c>
      <c r="CJ11" s="1210"/>
      <c r="CK11" s="724"/>
      <c r="CL11" s="724"/>
      <c r="CM11" s="724"/>
      <c r="CN11" s="724"/>
      <c r="CO11" s="724"/>
      <c r="CP11" s="724"/>
      <c r="CQ11" s="724"/>
      <c r="CR11" s="724"/>
      <c r="CS11" s="724"/>
      <c r="CT11" s="724"/>
      <c r="CU11" s="724"/>
      <c r="CV11" s="724"/>
      <c r="CW11" s="724"/>
      <c r="CX11" s="724"/>
      <c r="CY11" s="724"/>
      <c r="CZ11" s="724"/>
      <c r="DA11" s="724"/>
      <c r="DB11" s="724"/>
      <c r="DC11" s="724"/>
      <c r="DD11" s="724"/>
      <c r="DE11" s="724"/>
      <c r="DF11" s="724"/>
      <c r="DG11" s="724"/>
      <c r="DH11" s="724"/>
      <c r="DI11" s="724"/>
      <c r="DJ11" s="724"/>
      <c r="DK11" s="724"/>
      <c r="DL11" s="724"/>
      <c r="DM11" s="724"/>
      <c r="DN11" s="724"/>
      <c r="DO11" s="724"/>
      <c r="DP11" s="724"/>
      <c r="DQ11" s="724"/>
      <c r="DR11" s="724"/>
      <c r="DS11" s="724"/>
      <c r="DT11" s="724"/>
      <c r="DU11" s="724"/>
      <c r="DV11" s="724"/>
      <c r="DW11" s="724"/>
      <c r="DX11" s="724"/>
      <c r="DY11" s="724"/>
      <c r="DZ11" s="724"/>
      <c r="EA11" s="724"/>
      <c r="EB11" s="724"/>
      <c r="EC11" s="724"/>
      <c r="ED11" s="724"/>
      <c r="EE11" s="724"/>
      <c r="EQ11" s="357"/>
      <c r="ER11" s="358"/>
      <c r="ES11" s="358"/>
      <c r="ET11" s="359"/>
      <c r="EU11" s="359"/>
      <c r="EV11" s="359"/>
      <c r="EW11" s="359"/>
      <c r="EX11" s="359"/>
      <c r="EY11" s="344"/>
      <c r="EZ11" s="344"/>
      <c r="FA11" s="344"/>
      <c r="FB11" s="344"/>
      <c r="FC11" s="344"/>
      <c r="FD11" s="344"/>
      <c r="FE11" s="344"/>
      <c r="FF11" s="344"/>
      <c r="FG11" s="344"/>
      <c r="FH11" s="344"/>
      <c r="FI11" s="344"/>
      <c r="FJ11" s="344"/>
      <c r="FK11" s="344"/>
      <c r="FL11" s="344"/>
      <c r="FM11" s="344"/>
      <c r="FN11" s="344"/>
      <c r="FO11" s="344"/>
      <c r="FP11" s="344"/>
      <c r="FQ11" s="344"/>
      <c r="FR11" s="344"/>
      <c r="FS11" s="344"/>
      <c r="FT11" s="724"/>
      <c r="FU11" s="724"/>
      <c r="FV11" s="724"/>
      <c r="FW11" s="724"/>
      <c r="FX11" s="724"/>
      <c r="FY11" s="724"/>
      <c r="FZ11" s="724"/>
      <c r="GA11" s="724"/>
      <c r="GB11" s="724"/>
      <c r="GC11" s="724"/>
      <c r="GD11" s="724"/>
      <c r="GE11" s="724"/>
      <c r="GF11" s="724"/>
      <c r="GG11" s="724"/>
      <c r="GH11" s="724"/>
      <c r="GI11" s="724"/>
      <c r="GJ11" s="724"/>
      <c r="GK11" s="724"/>
      <c r="GL11" s="724"/>
      <c r="GM11" s="724"/>
      <c r="GN11" s="724"/>
      <c r="GO11" s="724"/>
      <c r="GP11" s="724"/>
      <c r="GQ11" s="724"/>
      <c r="GR11" s="724"/>
    </row>
    <row r="12" spans="1:200" s="357" customFormat="1" ht="30" customHeight="1">
      <c r="A12" s="743" t="str">
        <f>IF('1'!$A$1=1,B12,C12)</f>
        <v>Мінеральні продукти</v>
      </c>
      <c r="B12" s="361" t="s">
        <v>8</v>
      </c>
      <c r="C12" s="365" t="s">
        <v>134</v>
      </c>
      <c r="D12" s="362">
        <v>6951</v>
      </c>
      <c r="E12" s="363">
        <v>6304</v>
      </c>
      <c r="F12" s="363">
        <v>6306</v>
      </c>
      <c r="G12" s="363">
        <v>5291</v>
      </c>
      <c r="H12" s="363">
        <v>2672</v>
      </c>
      <c r="I12" s="363">
        <v>2390</v>
      </c>
      <c r="J12" s="362">
        <v>3517.1277500000001</v>
      </c>
      <c r="K12" s="363">
        <v>3883.33321037</v>
      </c>
      <c r="L12" s="363">
        <v>4405.2839151500002</v>
      </c>
      <c r="M12" s="363">
        <v>4962.4527022800003</v>
      </c>
      <c r="N12" s="363">
        <v>7875.9478169599997</v>
      </c>
      <c r="O12" s="363">
        <v>4109.5612989000001</v>
      </c>
      <c r="P12" s="363">
        <v>2262.2490520600004</v>
      </c>
      <c r="Q12" s="363">
        <v>3142.3454139299997</v>
      </c>
      <c r="R12" s="363">
        <v>3415</v>
      </c>
      <c r="S12" s="363">
        <v>2723</v>
      </c>
      <c r="T12" s="363">
        <v>2711</v>
      </c>
      <c r="U12" s="363">
        <v>2415</v>
      </c>
      <c r="V12" s="363">
        <v>1343</v>
      </c>
      <c r="W12" s="363">
        <v>1391</v>
      </c>
      <c r="X12" s="362">
        <v>2169.6349028999998</v>
      </c>
      <c r="Y12" s="363">
        <v>2640.8094027800003</v>
      </c>
      <c r="Z12" s="363">
        <v>2601.6415636300003</v>
      </c>
      <c r="AA12" s="363">
        <v>1925.4096604900001</v>
      </c>
      <c r="AB12" s="363">
        <v>3679.2757826800002</v>
      </c>
      <c r="AC12" s="363">
        <v>3373.2467745099998</v>
      </c>
      <c r="AD12" s="363">
        <v>2010.43261011</v>
      </c>
      <c r="AE12" s="363">
        <v>1851.62632624</v>
      </c>
      <c r="AF12" s="362">
        <v>268</v>
      </c>
      <c r="AG12" s="363">
        <v>510</v>
      </c>
      <c r="AH12" s="363">
        <v>481</v>
      </c>
      <c r="AI12" s="363">
        <v>49</v>
      </c>
      <c r="AJ12" s="363">
        <v>26</v>
      </c>
      <c r="AK12" s="1135">
        <v>18</v>
      </c>
      <c r="AL12" s="362">
        <v>22.82720466</v>
      </c>
      <c r="AM12" s="363">
        <v>42.324092320000005</v>
      </c>
      <c r="AN12" s="363">
        <v>45.82888063</v>
      </c>
      <c r="AO12" s="363">
        <v>78.404824230000003</v>
      </c>
      <c r="AP12" s="363">
        <v>119.53385463000001</v>
      </c>
      <c r="AQ12" s="363">
        <v>23.989081989999999</v>
      </c>
      <c r="AR12" s="363">
        <v>39.206431259999995</v>
      </c>
      <c r="AS12" s="363">
        <v>68.120360409999989</v>
      </c>
      <c r="AT12" s="363">
        <v>2722</v>
      </c>
      <c r="AU12" s="363">
        <v>2232</v>
      </c>
      <c r="AV12" s="363">
        <v>2670</v>
      </c>
      <c r="AW12" s="363">
        <v>2307</v>
      </c>
      <c r="AX12" s="363">
        <v>1189</v>
      </c>
      <c r="AY12" s="363">
        <v>872</v>
      </c>
      <c r="AZ12" s="362">
        <v>1070.9275886799999</v>
      </c>
      <c r="BA12" s="363">
        <v>994.09000863000006</v>
      </c>
      <c r="BB12" s="363">
        <v>1505.9308090500001</v>
      </c>
      <c r="BC12" s="363">
        <v>2762.0583009699999</v>
      </c>
      <c r="BD12" s="363">
        <v>3602.52213695</v>
      </c>
      <c r="BE12" s="363">
        <v>564.71289399</v>
      </c>
      <c r="BF12" s="363">
        <v>178.61497995000002</v>
      </c>
      <c r="BG12" s="363">
        <v>1157.6927790499999</v>
      </c>
      <c r="BH12" s="362">
        <v>49</v>
      </c>
      <c r="BI12" s="363">
        <v>49</v>
      </c>
      <c r="BJ12" s="363">
        <v>100</v>
      </c>
      <c r="BK12" s="363">
        <v>98</v>
      </c>
      <c r="BL12" s="363">
        <v>14</v>
      </c>
      <c r="BM12" s="1135">
        <v>11</v>
      </c>
      <c r="BN12" s="362">
        <v>22.615095969999999</v>
      </c>
      <c r="BO12" s="363">
        <v>33.529724549999997</v>
      </c>
      <c r="BP12" s="363">
        <v>109.25611468</v>
      </c>
      <c r="BQ12" s="363">
        <v>97.613692290000003</v>
      </c>
      <c r="BR12" s="363">
        <v>352.20820835000001</v>
      </c>
      <c r="BS12" s="363">
        <v>75.274027370000013</v>
      </c>
      <c r="BT12" s="363">
        <v>7.6235688700000006</v>
      </c>
      <c r="BU12" s="363">
        <v>44.019087380000002</v>
      </c>
      <c r="BV12" s="363">
        <v>497</v>
      </c>
      <c r="BW12" s="363">
        <v>789</v>
      </c>
      <c r="BX12" s="363">
        <v>670</v>
      </c>
      <c r="BY12" s="363">
        <v>462</v>
      </c>
      <c r="BZ12" s="363">
        <v>100</v>
      </c>
      <c r="CA12" s="366">
        <v>98</v>
      </c>
      <c r="CB12" s="815">
        <v>230.66699384999998</v>
      </c>
      <c r="CC12" s="366">
        <v>171.83983556000001</v>
      </c>
      <c r="CD12" s="366">
        <v>141.78214745</v>
      </c>
      <c r="CE12" s="366">
        <v>98.293397909999996</v>
      </c>
      <c r="CF12" s="366">
        <v>121.98994268000001</v>
      </c>
      <c r="CG12" s="366">
        <v>72.011138509999995</v>
      </c>
      <c r="CH12" s="366">
        <v>25.259358070000001</v>
      </c>
      <c r="CI12" s="366">
        <v>20.154950199999998</v>
      </c>
      <c r="CJ12" s="1212"/>
      <c r="CK12" s="726"/>
      <c r="CL12" s="726"/>
      <c r="CM12" s="726"/>
      <c r="CN12" s="726"/>
      <c r="CO12" s="726"/>
      <c r="CP12" s="726"/>
      <c r="CQ12" s="726"/>
      <c r="CR12" s="726"/>
      <c r="CS12" s="726"/>
      <c r="CT12" s="726"/>
      <c r="CU12" s="726"/>
      <c r="CV12" s="726"/>
      <c r="CW12" s="726"/>
      <c r="CX12" s="726"/>
      <c r="CY12" s="726"/>
      <c r="CZ12" s="726"/>
      <c r="DA12" s="726"/>
      <c r="DB12" s="726"/>
      <c r="DC12" s="726"/>
      <c r="DD12" s="726"/>
      <c r="DE12" s="726"/>
      <c r="DF12" s="726"/>
      <c r="DG12" s="726"/>
      <c r="DH12" s="726"/>
      <c r="DI12" s="726"/>
      <c r="DJ12" s="726"/>
      <c r="DK12" s="726"/>
      <c r="DL12" s="726"/>
      <c r="DM12" s="726"/>
      <c r="DN12" s="726"/>
      <c r="DO12" s="726"/>
      <c r="DP12" s="726"/>
      <c r="DQ12" s="726"/>
      <c r="DR12" s="726"/>
      <c r="DS12" s="726"/>
      <c r="DT12" s="726"/>
      <c r="DU12" s="726"/>
      <c r="DV12" s="726"/>
      <c r="DW12" s="726"/>
      <c r="DX12" s="726"/>
      <c r="DY12" s="726"/>
      <c r="DZ12" s="726"/>
      <c r="EA12" s="726"/>
      <c r="EB12" s="726"/>
      <c r="EC12" s="726"/>
      <c r="ED12" s="726"/>
      <c r="EE12" s="726"/>
      <c r="EQ12" s="342"/>
      <c r="ER12" s="343"/>
      <c r="ES12" s="343"/>
      <c r="ET12" s="344"/>
      <c r="EU12" s="344"/>
      <c r="EV12" s="344"/>
      <c r="EW12" s="344"/>
      <c r="EX12" s="344"/>
      <c r="EY12" s="359"/>
      <c r="EZ12" s="359"/>
      <c r="FA12" s="359"/>
      <c r="FB12" s="359"/>
      <c r="FC12" s="359"/>
      <c r="FD12" s="359"/>
      <c r="FE12" s="359"/>
      <c r="FF12" s="359"/>
      <c r="FG12" s="359"/>
      <c r="FH12" s="359"/>
      <c r="FI12" s="359"/>
      <c r="FJ12" s="359"/>
      <c r="FK12" s="359"/>
      <c r="FL12" s="359"/>
      <c r="FM12" s="359"/>
      <c r="FN12" s="359"/>
      <c r="FO12" s="359"/>
      <c r="FP12" s="359"/>
      <c r="FQ12" s="359"/>
      <c r="FR12" s="359"/>
      <c r="FS12" s="359"/>
      <c r="FT12" s="726"/>
      <c r="FU12" s="726"/>
      <c r="FV12" s="726"/>
      <c r="FW12" s="726"/>
      <c r="FX12" s="726"/>
      <c r="FY12" s="726"/>
      <c r="FZ12" s="726"/>
      <c r="GA12" s="726"/>
      <c r="GB12" s="726"/>
      <c r="GC12" s="726"/>
      <c r="GD12" s="726"/>
      <c r="GE12" s="726"/>
      <c r="GF12" s="726"/>
      <c r="GG12" s="726"/>
      <c r="GH12" s="726"/>
      <c r="GI12" s="726"/>
      <c r="GJ12" s="726"/>
      <c r="GK12" s="726"/>
      <c r="GL12" s="726"/>
      <c r="GM12" s="726"/>
      <c r="GN12" s="726"/>
      <c r="GO12" s="726"/>
      <c r="GP12" s="726"/>
      <c r="GQ12" s="726"/>
      <c r="GR12" s="726"/>
    </row>
    <row r="13" spans="1:200" s="342" customFormat="1" ht="18" customHeight="1">
      <c r="A13" s="740" t="str">
        <f>IF('1'!$A$1=1,B13,C13)</f>
        <v xml:space="preserve">у % до загального обсягу </v>
      </c>
      <c r="B13" s="345" t="s">
        <v>35</v>
      </c>
      <c r="C13" s="364" t="s">
        <v>192</v>
      </c>
      <c r="D13" s="346">
        <v>100</v>
      </c>
      <c r="E13" s="347">
        <v>100</v>
      </c>
      <c r="F13" s="347">
        <v>100</v>
      </c>
      <c r="G13" s="347">
        <v>100</v>
      </c>
      <c r="H13" s="347">
        <v>100</v>
      </c>
      <c r="I13" s="347">
        <v>100</v>
      </c>
      <c r="J13" s="346">
        <v>100</v>
      </c>
      <c r="K13" s="347">
        <v>100</v>
      </c>
      <c r="L13" s="347">
        <v>100</v>
      </c>
      <c r="M13" s="347">
        <v>100</v>
      </c>
      <c r="N13" s="347">
        <v>100</v>
      </c>
      <c r="O13" s="347">
        <v>100</v>
      </c>
      <c r="P13" s="347">
        <v>100</v>
      </c>
      <c r="Q13" s="347">
        <v>100</v>
      </c>
      <c r="R13" s="347">
        <f t="shared" ref="R13:AE13" si="10">R12/D12*100</f>
        <v>49.129621637174509</v>
      </c>
      <c r="S13" s="347">
        <f t="shared" si="10"/>
        <v>43.194796954314718</v>
      </c>
      <c r="T13" s="347">
        <f t="shared" si="10"/>
        <v>42.990802410402793</v>
      </c>
      <c r="U13" s="347">
        <f t="shared" si="10"/>
        <v>45.643545643545643</v>
      </c>
      <c r="V13" s="347">
        <f t="shared" si="10"/>
        <v>50.261976047904191</v>
      </c>
      <c r="W13" s="347">
        <f t="shared" si="10"/>
        <v>58.20083682008368</v>
      </c>
      <c r="X13" s="346">
        <f t="shared" si="10"/>
        <v>61.687691125237052</v>
      </c>
      <c r="Y13" s="347">
        <f t="shared" si="10"/>
        <v>68.003677761362809</v>
      </c>
      <c r="Z13" s="347">
        <f t="shared" si="10"/>
        <v>59.057296050382121</v>
      </c>
      <c r="AA13" s="347">
        <f t="shared" si="10"/>
        <v>38.79955691276151</v>
      </c>
      <c r="AB13" s="347">
        <f t="shared" si="10"/>
        <v>46.715339768466706</v>
      </c>
      <c r="AC13" s="347">
        <f t="shared" si="10"/>
        <v>82.082892288598103</v>
      </c>
      <c r="AD13" s="347">
        <f t="shared" si="10"/>
        <v>88.868756880649514</v>
      </c>
      <c r="AE13" s="347">
        <f t="shared" si="10"/>
        <v>58.924977439836844</v>
      </c>
      <c r="AF13" s="346">
        <f t="shared" ref="AF13:AS13" si="11">AF12/D12*100</f>
        <v>3.8555603510286294</v>
      </c>
      <c r="AG13" s="347">
        <f t="shared" si="11"/>
        <v>8.0901015228426392</v>
      </c>
      <c r="AH13" s="347">
        <f t="shared" si="11"/>
        <v>7.6276562004440223</v>
      </c>
      <c r="AI13" s="347">
        <f t="shared" si="11"/>
        <v>0.9261009261009262</v>
      </c>
      <c r="AJ13" s="347">
        <f t="shared" si="11"/>
        <v>0.97305389221556893</v>
      </c>
      <c r="AK13" s="1132">
        <f t="shared" si="11"/>
        <v>0.7531380753138075</v>
      </c>
      <c r="AL13" s="346">
        <f t="shared" si="11"/>
        <v>0.64902972773735612</v>
      </c>
      <c r="AM13" s="347">
        <f t="shared" si="11"/>
        <v>1.089890823866938</v>
      </c>
      <c r="AN13" s="347">
        <f t="shared" si="11"/>
        <v>1.0403161637866767</v>
      </c>
      <c r="AO13" s="347">
        <f t="shared" si="11"/>
        <v>1.579961138853311</v>
      </c>
      <c r="AP13" s="347">
        <f t="shared" si="11"/>
        <v>1.5177075497198802</v>
      </c>
      <c r="AQ13" s="347">
        <f t="shared" si="11"/>
        <v>0.58373826900747583</v>
      </c>
      <c r="AR13" s="347">
        <f t="shared" si="11"/>
        <v>1.7330731655870819</v>
      </c>
      <c r="AS13" s="347">
        <f t="shared" si="11"/>
        <v>2.1678189834899375</v>
      </c>
      <c r="AT13" s="347">
        <f t="shared" ref="AT13:BG13" si="12">AT12/D12*100</f>
        <v>39.159833117537048</v>
      </c>
      <c r="AU13" s="347">
        <f t="shared" si="12"/>
        <v>35.406091370558372</v>
      </c>
      <c r="AV13" s="347">
        <f t="shared" si="12"/>
        <v>42.340627973358707</v>
      </c>
      <c r="AW13" s="347">
        <f t="shared" si="12"/>
        <v>43.602343602343602</v>
      </c>
      <c r="AX13" s="347">
        <f t="shared" si="12"/>
        <v>44.498502994011972</v>
      </c>
      <c r="AY13" s="347">
        <f t="shared" si="12"/>
        <v>36.485355648535567</v>
      </c>
      <c r="AZ13" s="346">
        <f t="shared" si="12"/>
        <v>30.448924941097172</v>
      </c>
      <c r="BA13" s="347">
        <f t="shared" si="12"/>
        <v>25.598885152976202</v>
      </c>
      <c r="BB13" s="347">
        <f t="shared" si="12"/>
        <v>34.184648210096647</v>
      </c>
      <c r="BC13" s="347">
        <f t="shared" si="12"/>
        <v>55.659136049820113</v>
      </c>
      <c r="BD13" s="347">
        <f t="shared" si="12"/>
        <v>45.740807591339788</v>
      </c>
      <c r="BE13" s="347">
        <f t="shared" si="12"/>
        <v>13.741439850067593</v>
      </c>
      <c r="BF13" s="347">
        <f t="shared" si="12"/>
        <v>7.8954604837762457</v>
      </c>
      <c r="BG13" s="347">
        <f t="shared" si="12"/>
        <v>36.841678000068171</v>
      </c>
      <c r="BH13" s="346">
        <f t="shared" ref="BH13:BT13" si="13">BH12/D12*100</f>
        <v>0.70493454179254789</v>
      </c>
      <c r="BI13" s="347">
        <f t="shared" si="13"/>
        <v>0.77728426395939088</v>
      </c>
      <c r="BJ13" s="347">
        <f t="shared" si="13"/>
        <v>1.5857913098636218</v>
      </c>
      <c r="BK13" s="347">
        <f t="shared" si="13"/>
        <v>1.8522018522018524</v>
      </c>
      <c r="BL13" s="347">
        <f t="shared" si="13"/>
        <v>0.5239520958083832</v>
      </c>
      <c r="BM13" s="1132">
        <f t="shared" si="13"/>
        <v>0.46025104602510464</v>
      </c>
      <c r="BN13" s="346">
        <f t="shared" si="13"/>
        <v>0.64299899171987707</v>
      </c>
      <c r="BO13" s="347">
        <f t="shared" si="13"/>
        <v>0.86342641060166248</v>
      </c>
      <c r="BP13" s="347">
        <f t="shared" si="13"/>
        <v>2.4801151704266449</v>
      </c>
      <c r="BQ13" s="347">
        <f t="shared" si="13"/>
        <v>1.9670452928478566</v>
      </c>
      <c r="BR13" s="347">
        <f t="shared" si="13"/>
        <v>4.471946952105978</v>
      </c>
      <c r="BS13" s="347">
        <f t="shared" si="13"/>
        <v>1.8316803642799657</v>
      </c>
      <c r="BT13" s="347">
        <f t="shared" si="13"/>
        <v>0.33699069795423237</v>
      </c>
      <c r="BU13" s="347">
        <f t="shared" ref="BU13:CA13" si="14">BU12/Q12*100</f>
        <v>1.4008354137283454</v>
      </c>
      <c r="BV13" s="347">
        <f t="shared" si="14"/>
        <v>14.553440702781845</v>
      </c>
      <c r="BW13" s="347">
        <f t="shared" si="14"/>
        <v>28.975394785163424</v>
      </c>
      <c r="BX13" s="347">
        <f t="shared" si="14"/>
        <v>24.714127628181483</v>
      </c>
      <c r="BY13" s="347">
        <f t="shared" si="14"/>
        <v>19.130434782608695</v>
      </c>
      <c r="BZ13" s="347">
        <f t="shared" si="14"/>
        <v>7.4460163812360385</v>
      </c>
      <c r="CA13" s="347">
        <f t="shared" si="14"/>
        <v>7.0452911574406905</v>
      </c>
      <c r="CB13" s="346">
        <f t="shared" ref="CB13:CI13" si="15">CB12/J12*100</f>
        <v>6.5583911147384395</v>
      </c>
      <c r="CC13" s="347">
        <f t="shared" si="15"/>
        <v>4.4250602832927459</v>
      </c>
      <c r="CD13" s="347">
        <f t="shared" si="15"/>
        <v>3.218456521324399</v>
      </c>
      <c r="CE13" s="347">
        <f t="shared" si="15"/>
        <v>1.9807422620842123</v>
      </c>
      <c r="CF13" s="347">
        <f t="shared" si="15"/>
        <v>1.5488922160874137</v>
      </c>
      <c r="CG13" s="347">
        <f t="shared" si="15"/>
        <v>1.7522828660391343</v>
      </c>
      <c r="CH13" s="347">
        <f t="shared" si="15"/>
        <v>1.1165595603631204</v>
      </c>
      <c r="CI13" s="347">
        <f t="shared" si="15"/>
        <v>0.64139830429376787</v>
      </c>
      <c r="CJ13" s="1210"/>
      <c r="CK13" s="724"/>
      <c r="CL13" s="724"/>
      <c r="CM13" s="724"/>
      <c r="CN13" s="724"/>
      <c r="CO13" s="724"/>
      <c r="CP13" s="724"/>
      <c r="CQ13" s="724"/>
      <c r="CR13" s="724"/>
      <c r="CS13" s="724"/>
      <c r="CT13" s="724"/>
      <c r="CU13" s="724"/>
      <c r="CV13" s="724"/>
      <c r="CW13" s="724"/>
      <c r="CX13" s="724"/>
      <c r="CY13" s="724"/>
      <c r="CZ13" s="724"/>
      <c r="DA13" s="724"/>
      <c r="DB13" s="724"/>
      <c r="DC13" s="724"/>
      <c r="DD13" s="724"/>
      <c r="DE13" s="724"/>
      <c r="DF13" s="724"/>
      <c r="DG13" s="724"/>
      <c r="DH13" s="724"/>
      <c r="DI13" s="724"/>
      <c r="DJ13" s="724"/>
      <c r="DK13" s="724"/>
      <c r="DL13" s="724"/>
      <c r="DM13" s="724"/>
      <c r="DN13" s="724"/>
      <c r="DO13" s="724"/>
      <c r="DP13" s="724"/>
      <c r="DQ13" s="724"/>
      <c r="DR13" s="724"/>
      <c r="DS13" s="724"/>
      <c r="DT13" s="724"/>
      <c r="DU13" s="724"/>
      <c r="DV13" s="724"/>
      <c r="DW13" s="724"/>
      <c r="DX13" s="724"/>
      <c r="DY13" s="724"/>
      <c r="DZ13" s="724"/>
      <c r="EA13" s="724"/>
      <c r="EB13" s="724"/>
      <c r="EC13" s="724"/>
      <c r="ED13" s="724"/>
      <c r="EE13" s="724"/>
      <c r="EQ13" s="357"/>
      <c r="ER13" s="358"/>
      <c r="ES13" s="358"/>
      <c r="ET13" s="359"/>
      <c r="EU13" s="359"/>
      <c r="EV13" s="359"/>
      <c r="EW13" s="359"/>
      <c r="EX13" s="359"/>
      <c r="EY13" s="344"/>
      <c r="EZ13" s="344"/>
      <c r="FA13" s="344"/>
      <c r="FB13" s="344"/>
      <c r="FC13" s="344"/>
      <c r="FD13" s="344"/>
      <c r="FE13" s="344"/>
      <c r="FF13" s="344"/>
      <c r="FG13" s="344"/>
      <c r="FH13" s="344"/>
      <c r="FI13" s="344"/>
      <c r="FJ13" s="344"/>
      <c r="FK13" s="344"/>
      <c r="FL13" s="344"/>
      <c r="FM13" s="344"/>
      <c r="FN13" s="344"/>
      <c r="FO13" s="344"/>
      <c r="FP13" s="344"/>
      <c r="FQ13" s="344"/>
      <c r="FR13" s="344"/>
      <c r="FS13" s="344"/>
      <c r="FT13" s="724"/>
      <c r="FU13" s="724"/>
      <c r="FV13" s="724"/>
      <c r="FW13" s="724"/>
      <c r="FX13" s="724"/>
      <c r="FY13" s="724"/>
      <c r="FZ13" s="724"/>
      <c r="GA13" s="724"/>
      <c r="GB13" s="724"/>
      <c r="GC13" s="724"/>
      <c r="GD13" s="724"/>
      <c r="GE13" s="724"/>
      <c r="GF13" s="724"/>
      <c r="GG13" s="724"/>
      <c r="GH13" s="724"/>
      <c r="GI13" s="724"/>
      <c r="GJ13" s="724"/>
      <c r="GK13" s="724"/>
      <c r="GL13" s="724"/>
      <c r="GM13" s="724"/>
      <c r="GN13" s="724"/>
      <c r="GO13" s="724"/>
      <c r="GP13" s="724"/>
      <c r="GQ13" s="724"/>
      <c r="GR13" s="724"/>
    </row>
    <row r="14" spans="1:200" s="357" customFormat="1" ht="45.65" customHeight="1">
      <c r="A14" s="742" t="str">
        <f>IF('1'!$A$1=1,B14,C14)</f>
        <v>Продукція хімічної та пов'язаних з нею галузей промисловості</v>
      </c>
      <c r="B14" s="360" t="s">
        <v>9</v>
      </c>
      <c r="C14" s="361" t="s">
        <v>135</v>
      </c>
      <c r="D14" s="362">
        <v>6041</v>
      </c>
      <c r="E14" s="363">
        <v>6028</v>
      </c>
      <c r="F14" s="363">
        <v>5069</v>
      </c>
      <c r="G14" s="363">
        <v>3730</v>
      </c>
      <c r="H14" s="363">
        <v>2436</v>
      </c>
      <c r="I14" s="363">
        <v>1832</v>
      </c>
      <c r="J14" s="362">
        <v>2051.9712414599999</v>
      </c>
      <c r="K14" s="363">
        <v>2380.64927128</v>
      </c>
      <c r="L14" s="363">
        <v>2171.4388721800001</v>
      </c>
      <c r="M14" s="363">
        <v>2306.6448840899998</v>
      </c>
      <c r="N14" s="363">
        <v>3173.5100110599997</v>
      </c>
      <c r="O14" s="859">
        <v>1669.12787759</v>
      </c>
      <c r="P14" s="859">
        <v>1325.6854120400001</v>
      </c>
      <c r="Q14" s="859">
        <v>1510.2927271200001</v>
      </c>
      <c r="R14" s="363">
        <v>1241</v>
      </c>
      <c r="S14" s="363">
        <v>1038</v>
      </c>
      <c r="T14" s="363">
        <v>880</v>
      </c>
      <c r="U14" s="363">
        <v>893</v>
      </c>
      <c r="V14" s="363">
        <v>631</v>
      </c>
      <c r="W14" s="363">
        <v>573</v>
      </c>
      <c r="X14" s="362">
        <v>719.33132603000001</v>
      </c>
      <c r="Y14" s="363">
        <v>932.51753134000001</v>
      </c>
      <c r="Z14" s="363">
        <v>807.69759354000007</v>
      </c>
      <c r="AA14" s="363">
        <v>803.47421225999994</v>
      </c>
      <c r="AB14" s="363">
        <v>1330.89088158</v>
      </c>
      <c r="AC14" s="363">
        <v>1033.5144527100001</v>
      </c>
      <c r="AD14" s="363">
        <v>778.72094293999999</v>
      </c>
      <c r="AE14" s="363">
        <v>959.00294540000004</v>
      </c>
      <c r="AF14" s="362">
        <v>884</v>
      </c>
      <c r="AG14" s="363">
        <v>787</v>
      </c>
      <c r="AH14" s="363">
        <v>538</v>
      </c>
      <c r="AI14" s="363">
        <v>236</v>
      </c>
      <c r="AJ14" s="363">
        <v>126</v>
      </c>
      <c r="AK14" s="1135">
        <v>49</v>
      </c>
      <c r="AL14" s="362">
        <v>56.562395789999997</v>
      </c>
      <c r="AM14" s="363">
        <v>65.370801079999993</v>
      </c>
      <c r="AN14" s="363">
        <v>71.647904449999999</v>
      </c>
      <c r="AO14" s="363">
        <v>108.61004458000001</v>
      </c>
      <c r="AP14" s="363">
        <v>184.23580728000002</v>
      </c>
      <c r="AQ14" s="363">
        <v>89.950110359999996</v>
      </c>
      <c r="AR14" s="363">
        <v>102.81341146</v>
      </c>
      <c r="AS14" s="363">
        <v>121.22591041000001</v>
      </c>
      <c r="AT14" s="363">
        <v>1362</v>
      </c>
      <c r="AU14" s="363">
        <v>1270</v>
      </c>
      <c r="AV14" s="363">
        <v>900</v>
      </c>
      <c r="AW14" s="363">
        <v>534</v>
      </c>
      <c r="AX14" s="363">
        <v>481</v>
      </c>
      <c r="AY14" s="363">
        <v>307</v>
      </c>
      <c r="AZ14" s="362">
        <v>257.64077155999996</v>
      </c>
      <c r="BA14" s="363">
        <v>325.84220628999998</v>
      </c>
      <c r="BB14" s="363">
        <v>303.64755320999996</v>
      </c>
      <c r="BC14" s="363">
        <v>430.21385304999995</v>
      </c>
      <c r="BD14" s="363">
        <v>602.38990048999995</v>
      </c>
      <c r="BE14" s="363">
        <v>181.53658415000001</v>
      </c>
      <c r="BF14" s="363">
        <v>160.32910064999999</v>
      </c>
      <c r="BG14" s="363">
        <v>137.12167809000002</v>
      </c>
      <c r="BH14" s="362">
        <v>393</v>
      </c>
      <c r="BI14" s="363">
        <v>397</v>
      </c>
      <c r="BJ14" s="363">
        <v>401</v>
      </c>
      <c r="BK14" s="363">
        <v>206</v>
      </c>
      <c r="BL14" s="363">
        <v>129</v>
      </c>
      <c r="BM14" s="1135">
        <v>45</v>
      </c>
      <c r="BN14" s="362">
        <v>20.509942459999998</v>
      </c>
      <c r="BO14" s="363">
        <v>18.390659280000001</v>
      </c>
      <c r="BP14" s="363">
        <v>35.723127380000001</v>
      </c>
      <c r="BQ14" s="363">
        <v>55.081626060000005</v>
      </c>
      <c r="BR14" s="363">
        <v>35.146064389999999</v>
      </c>
      <c r="BS14" s="363">
        <v>8.5956243699999995</v>
      </c>
      <c r="BT14" s="363">
        <v>9.8027663700000005</v>
      </c>
      <c r="BU14" s="363">
        <v>9.0181868300000012</v>
      </c>
      <c r="BV14" s="363">
        <v>2110</v>
      </c>
      <c r="BW14" s="363">
        <v>2471</v>
      </c>
      <c r="BX14" s="363">
        <v>2302</v>
      </c>
      <c r="BY14" s="363">
        <v>1828</v>
      </c>
      <c r="BZ14" s="363">
        <v>1037</v>
      </c>
      <c r="CA14" s="363">
        <v>825</v>
      </c>
      <c r="CB14" s="362">
        <v>959.89786737999998</v>
      </c>
      <c r="CC14" s="363">
        <v>990.87122478000003</v>
      </c>
      <c r="CD14" s="363">
        <v>904.14560711999991</v>
      </c>
      <c r="CE14" s="363">
        <v>884.62178575999997</v>
      </c>
      <c r="CF14" s="363">
        <v>975.84867100000008</v>
      </c>
      <c r="CG14" s="363">
        <v>346.09039207000001</v>
      </c>
      <c r="CH14" s="363">
        <v>269.08545278000003</v>
      </c>
      <c r="CI14" s="363">
        <v>278.71407722999999</v>
      </c>
      <c r="CJ14" s="1212"/>
      <c r="CK14" s="726"/>
      <c r="CL14" s="726"/>
      <c r="CM14" s="726"/>
      <c r="CN14" s="726"/>
      <c r="CO14" s="726"/>
      <c r="CP14" s="726"/>
      <c r="CQ14" s="726"/>
      <c r="CR14" s="726"/>
      <c r="CS14" s="726"/>
      <c r="CT14" s="726"/>
      <c r="CU14" s="726"/>
      <c r="CV14" s="726"/>
      <c r="CW14" s="726"/>
      <c r="CX14" s="726"/>
      <c r="CY14" s="726"/>
      <c r="CZ14" s="726"/>
      <c r="DA14" s="726"/>
      <c r="DB14" s="726"/>
      <c r="DC14" s="726"/>
      <c r="DD14" s="726"/>
      <c r="DE14" s="726"/>
      <c r="DF14" s="726"/>
      <c r="DG14" s="726"/>
      <c r="DH14" s="726"/>
      <c r="DI14" s="726"/>
      <c r="DJ14" s="726"/>
      <c r="DK14" s="726"/>
      <c r="DL14" s="726"/>
      <c r="DM14" s="726"/>
      <c r="DN14" s="726"/>
      <c r="DO14" s="726"/>
      <c r="DP14" s="726"/>
      <c r="DQ14" s="726"/>
      <c r="DR14" s="726"/>
      <c r="DS14" s="726"/>
      <c r="DT14" s="726"/>
      <c r="DU14" s="726"/>
      <c r="DV14" s="726"/>
      <c r="DW14" s="726"/>
      <c r="DX14" s="726"/>
      <c r="DY14" s="726"/>
      <c r="DZ14" s="726"/>
      <c r="EA14" s="726"/>
      <c r="EB14" s="726"/>
      <c r="EC14" s="726"/>
      <c r="ED14" s="726"/>
      <c r="EE14" s="726"/>
      <c r="EQ14" s="342"/>
      <c r="ER14" s="343"/>
      <c r="ES14" s="343"/>
      <c r="ET14" s="344"/>
      <c r="EU14" s="344"/>
      <c r="EV14" s="344"/>
      <c r="EW14" s="344"/>
      <c r="EX14" s="344"/>
      <c r="EY14" s="359"/>
      <c r="EZ14" s="359"/>
      <c r="FA14" s="359"/>
      <c r="FB14" s="359"/>
      <c r="FC14" s="359"/>
      <c r="FD14" s="359"/>
      <c r="FE14" s="359"/>
      <c r="FF14" s="359"/>
      <c r="FG14" s="359"/>
      <c r="FH14" s="359"/>
      <c r="FI14" s="359"/>
      <c r="FJ14" s="359"/>
      <c r="FK14" s="359"/>
      <c r="FL14" s="359"/>
      <c r="FM14" s="359"/>
      <c r="FN14" s="359"/>
      <c r="FO14" s="359"/>
      <c r="FP14" s="359"/>
      <c r="FQ14" s="359"/>
      <c r="FR14" s="359"/>
      <c r="FS14" s="359"/>
      <c r="FT14" s="726"/>
      <c r="FU14" s="726"/>
      <c r="FV14" s="726"/>
      <c r="FW14" s="726"/>
      <c r="FX14" s="726"/>
      <c r="FY14" s="726"/>
      <c r="FZ14" s="726"/>
      <c r="GA14" s="726"/>
      <c r="GB14" s="726"/>
      <c r="GC14" s="726"/>
      <c r="GD14" s="726"/>
      <c r="GE14" s="726"/>
      <c r="GF14" s="726"/>
      <c r="GG14" s="726"/>
      <c r="GH14" s="726"/>
      <c r="GI14" s="726"/>
      <c r="GJ14" s="726"/>
      <c r="GK14" s="726"/>
      <c r="GL14" s="726"/>
      <c r="GM14" s="726"/>
      <c r="GN14" s="726"/>
      <c r="GO14" s="726"/>
      <c r="GP14" s="726"/>
      <c r="GQ14" s="726"/>
      <c r="GR14" s="726"/>
    </row>
    <row r="15" spans="1:200" s="342" customFormat="1" ht="21.65" customHeight="1">
      <c r="A15" s="740" t="str">
        <f>IF('1'!$A$1=1,B15,C15)</f>
        <v xml:space="preserve">у % до загального обсягу </v>
      </c>
      <c r="B15" s="345" t="s">
        <v>35</v>
      </c>
      <c r="C15" s="364" t="s">
        <v>192</v>
      </c>
      <c r="D15" s="346">
        <v>100</v>
      </c>
      <c r="E15" s="347">
        <v>100</v>
      </c>
      <c r="F15" s="347">
        <v>100</v>
      </c>
      <c r="G15" s="347">
        <v>100</v>
      </c>
      <c r="H15" s="347">
        <v>100</v>
      </c>
      <c r="I15" s="347">
        <v>100</v>
      </c>
      <c r="J15" s="346">
        <v>100</v>
      </c>
      <c r="K15" s="347">
        <v>100</v>
      </c>
      <c r="L15" s="347">
        <v>100</v>
      </c>
      <c r="M15" s="347">
        <v>100</v>
      </c>
      <c r="N15" s="347">
        <v>100</v>
      </c>
      <c r="O15" s="347">
        <v>100</v>
      </c>
      <c r="P15" s="347">
        <v>100</v>
      </c>
      <c r="Q15" s="347">
        <v>100</v>
      </c>
      <c r="R15" s="347">
        <v>100</v>
      </c>
      <c r="S15" s="347">
        <v>100</v>
      </c>
      <c r="T15" s="347">
        <v>100</v>
      </c>
      <c r="U15" s="347">
        <v>100</v>
      </c>
      <c r="V15" s="347">
        <v>100</v>
      </c>
      <c r="W15" s="347">
        <v>100</v>
      </c>
      <c r="X15" s="346">
        <f t="shared" ref="X15:AE15" si="16">X14/J14*100</f>
        <v>35.055624147938254</v>
      </c>
      <c r="Y15" s="347">
        <f t="shared" si="16"/>
        <v>39.17072298678481</v>
      </c>
      <c r="Z15" s="347">
        <f t="shared" si="16"/>
        <v>37.196423251330948</v>
      </c>
      <c r="AA15" s="347">
        <f t="shared" si="16"/>
        <v>34.833026002482413</v>
      </c>
      <c r="AB15" s="347">
        <f t="shared" si="16"/>
        <v>41.937503803098537</v>
      </c>
      <c r="AC15" s="347">
        <f t="shared" si="16"/>
        <v>61.919429097443292</v>
      </c>
      <c r="AD15" s="347">
        <f t="shared" si="16"/>
        <v>58.74100566149275</v>
      </c>
      <c r="AE15" s="347">
        <f t="shared" si="16"/>
        <v>63.497819209441417</v>
      </c>
      <c r="AF15" s="346">
        <f t="shared" ref="AF15:AS15" si="17">AF14/D14*100</f>
        <v>14.633338851183577</v>
      </c>
      <c r="AG15" s="347">
        <f t="shared" si="17"/>
        <v>13.055739880557399</v>
      </c>
      <c r="AH15" s="347">
        <f t="shared" si="17"/>
        <v>10.613533241270467</v>
      </c>
      <c r="AI15" s="347">
        <f t="shared" si="17"/>
        <v>6.3270777479892768</v>
      </c>
      <c r="AJ15" s="347">
        <f t="shared" si="17"/>
        <v>5.1724137931034484</v>
      </c>
      <c r="AK15" s="1132">
        <f t="shared" si="17"/>
        <v>2.6746724890829694</v>
      </c>
      <c r="AL15" s="346">
        <f t="shared" si="17"/>
        <v>2.7564906684440293</v>
      </c>
      <c r="AM15" s="347">
        <f t="shared" si="17"/>
        <v>2.7459232180325399</v>
      </c>
      <c r="AN15" s="347">
        <f t="shared" si="17"/>
        <v>3.2995588947005272</v>
      </c>
      <c r="AO15" s="347">
        <f t="shared" si="17"/>
        <v>4.7085724087454421</v>
      </c>
      <c r="AP15" s="347">
        <f t="shared" si="17"/>
        <v>5.8054270078846395</v>
      </c>
      <c r="AQ15" s="347">
        <f t="shared" si="17"/>
        <v>5.3890484706226376</v>
      </c>
      <c r="AR15" s="347">
        <f t="shared" si="17"/>
        <v>7.7554908974813248</v>
      </c>
      <c r="AS15" s="347">
        <f t="shared" si="17"/>
        <v>8.0266499489253</v>
      </c>
      <c r="AT15" s="347">
        <f t="shared" ref="AT15:BG15" si="18">AT14/D14*100</f>
        <v>22.545936103294157</v>
      </c>
      <c r="AU15" s="347">
        <f t="shared" si="18"/>
        <v>21.068347710683476</v>
      </c>
      <c r="AV15" s="347">
        <f t="shared" si="18"/>
        <v>17.754981258630895</v>
      </c>
      <c r="AW15" s="347">
        <f t="shared" si="18"/>
        <v>14.316353887399464</v>
      </c>
      <c r="AX15" s="347">
        <f t="shared" si="18"/>
        <v>19.745484400656814</v>
      </c>
      <c r="AY15" s="347">
        <f t="shared" si="18"/>
        <v>16.757641921397379</v>
      </c>
      <c r="AZ15" s="346">
        <f t="shared" si="18"/>
        <v>12.555769123581173</v>
      </c>
      <c r="BA15" s="347">
        <f t="shared" si="18"/>
        <v>13.68711511691115</v>
      </c>
      <c r="BB15" s="347">
        <f t="shared" si="18"/>
        <v>13.983702562400719</v>
      </c>
      <c r="BC15" s="347">
        <f t="shared" si="18"/>
        <v>18.651065710954668</v>
      </c>
      <c r="BD15" s="347">
        <f t="shared" si="18"/>
        <v>18.981818188397419</v>
      </c>
      <c r="BE15" s="347">
        <f t="shared" si="18"/>
        <v>10.876133973156978</v>
      </c>
      <c r="BF15" s="347">
        <f t="shared" si="18"/>
        <v>12.094053324708559</v>
      </c>
      <c r="BG15" s="347">
        <f t="shared" si="18"/>
        <v>9.0791457594766687</v>
      </c>
      <c r="BH15" s="346">
        <f t="shared" ref="BH15:BU15" si="19">BH14/D14*100</f>
        <v>6.505545439496772</v>
      </c>
      <c r="BI15" s="347">
        <f t="shared" si="19"/>
        <v>6.5859323158593233</v>
      </c>
      <c r="BJ15" s="347">
        <f t="shared" si="19"/>
        <v>7.9108305385677644</v>
      </c>
      <c r="BK15" s="347">
        <f t="shared" si="19"/>
        <v>5.5227882037533513</v>
      </c>
      <c r="BL15" s="347">
        <f t="shared" si="19"/>
        <v>5.2955665024630543</v>
      </c>
      <c r="BM15" s="1132">
        <f t="shared" si="19"/>
        <v>2.4563318777292573</v>
      </c>
      <c r="BN15" s="346">
        <f t="shared" si="19"/>
        <v>0.99952387468193515</v>
      </c>
      <c r="BO15" s="347">
        <f t="shared" si="19"/>
        <v>0.77250603446142763</v>
      </c>
      <c r="BP15" s="347">
        <f t="shared" si="19"/>
        <v>1.6451362199358635</v>
      </c>
      <c r="BQ15" s="347">
        <f t="shared" si="19"/>
        <v>2.3879543158083649</v>
      </c>
      <c r="BR15" s="347">
        <f t="shared" si="19"/>
        <v>1.1074823859862566</v>
      </c>
      <c r="BS15" s="347">
        <f t="shared" si="19"/>
        <v>0.51497698201595821</v>
      </c>
      <c r="BT15" s="347">
        <f t="shared" si="19"/>
        <v>0.7394489130656754</v>
      </c>
      <c r="BU15" s="347">
        <f t="shared" si="19"/>
        <v>0.59711515973442553</v>
      </c>
      <c r="BV15" s="347">
        <f t="shared" ref="BV15:CI15" si="20">BV14/D14*100</f>
        <v>34.92799205429565</v>
      </c>
      <c r="BW15" s="347">
        <f t="shared" si="20"/>
        <v>40.992037159920372</v>
      </c>
      <c r="BX15" s="347">
        <f t="shared" si="20"/>
        <v>45.413296508187017</v>
      </c>
      <c r="BY15" s="347">
        <f t="shared" si="20"/>
        <v>49.008042895442358</v>
      </c>
      <c r="BZ15" s="347">
        <f t="shared" si="20"/>
        <v>42.569786535303777</v>
      </c>
      <c r="CA15" s="347">
        <f t="shared" si="20"/>
        <v>45.032751091703055</v>
      </c>
      <c r="CB15" s="346">
        <f t="shared" si="20"/>
        <v>46.779304114273167</v>
      </c>
      <c r="CC15" s="347">
        <f t="shared" si="20"/>
        <v>41.621890159705877</v>
      </c>
      <c r="CD15" s="347">
        <f t="shared" si="20"/>
        <v>41.638087017033534</v>
      </c>
      <c r="CE15" s="347">
        <f t="shared" si="20"/>
        <v>38.351017612708702</v>
      </c>
      <c r="CF15" s="347">
        <f t="shared" si="20"/>
        <v>30.749821730483596</v>
      </c>
      <c r="CG15" s="347">
        <f t="shared" si="20"/>
        <v>20.734803888705567</v>
      </c>
      <c r="CH15" s="347">
        <f t="shared" si="20"/>
        <v>20.297836148466335</v>
      </c>
      <c r="CI15" s="347">
        <f t="shared" si="20"/>
        <v>18.454308375137582</v>
      </c>
      <c r="CJ15" s="1210"/>
      <c r="CK15" s="724"/>
      <c r="CL15" s="724"/>
      <c r="CM15" s="724"/>
      <c r="CN15" s="724"/>
      <c r="CO15" s="724"/>
      <c r="CP15" s="724"/>
      <c r="CQ15" s="724"/>
      <c r="CR15" s="724"/>
      <c r="CS15" s="724"/>
      <c r="CT15" s="724"/>
      <c r="CU15" s="724"/>
      <c r="CV15" s="724"/>
      <c r="CW15" s="724"/>
      <c r="CX15" s="724"/>
      <c r="CY15" s="724"/>
      <c r="CZ15" s="724"/>
      <c r="DA15" s="724"/>
      <c r="DB15" s="724"/>
      <c r="DC15" s="724"/>
      <c r="DD15" s="724"/>
      <c r="DE15" s="724"/>
      <c r="DF15" s="724"/>
      <c r="DG15" s="724"/>
      <c r="DH15" s="724"/>
      <c r="DI15" s="724"/>
      <c r="DJ15" s="724"/>
      <c r="DK15" s="724"/>
      <c r="DL15" s="724"/>
      <c r="DM15" s="724"/>
      <c r="DN15" s="724"/>
      <c r="DO15" s="724"/>
      <c r="DP15" s="724"/>
      <c r="DQ15" s="724"/>
      <c r="DR15" s="724"/>
      <c r="DS15" s="724"/>
      <c r="DT15" s="724"/>
      <c r="DU15" s="724"/>
      <c r="DV15" s="724"/>
      <c r="DW15" s="724"/>
      <c r="DX15" s="724"/>
      <c r="DY15" s="724"/>
      <c r="DZ15" s="724"/>
      <c r="EA15" s="724"/>
      <c r="EB15" s="724"/>
      <c r="EC15" s="724"/>
      <c r="ED15" s="724"/>
      <c r="EE15" s="724"/>
      <c r="EQ15" s="357"/>
      <c r="ER15" s="358"/>
      <c r="ES15" s="358"/>
      <c r="ET15" s="359"/>
      <c r="EU15" s="359"/>
      <c r="EV15" s="359"/>
      <c r="EW15" s="359"/>
      <c r="EX15" s="359"/>
      <c r="EY15" s="344"/>
      <c r="EZ15" s="344"/>
      <c r="FA15" s="344"/>
      <c r="FB15" s="344"/>
      <c r="FC15" s="344"/>
      <c r="FD15" s="344"/>
      <c r="FE15" s="344"/>
      <c r="FF15" s="344"/>
      <c r="FG15" s="344"/>
      <c r="FH15" s="344"/>
      <c r="FI15" s="344"/>
      <c r="FJ15" s="344"/>
      <c r="FK15" s="344"/>
      <c r="FL15" s="344"/>
      <c r="FM15" s="344"/>
      <c r="FN15" s="344"/>
      <c r="FO15" s="344"/>
      <c r="FP15" s="344"/>
      <c r="FQ15" s="344"/>
      <c r="FR15" s="344"/>
      <c r="FS15" s="344"/>
      <c r="FT15" s="724"/>
      <c r="FU15" s="724"/>
      <c r="FV15" s="724"/>
      <c r="FW15" s="724"/>
      <c r="FX15" s="724"/>
      <c r="FY15" s="724"/>
      <c r="FZ15" s="724"/>
      <c r="GA15" s="724"/>
      <c r="GB15" s="724"/>
      <c r="GC15" s="724"/>
      <c r="GD15" s="724"/>
      <c r="GE15" s="724"/>
      <c r="GF15" s="724"/>
      <c r="GG15" s="724"/>
      <c r="GH15" s="724"/>
      <c r="GI15" s="724"/>
      <c r="GJ15" s="724"/>
      <c r="GK15" s="724"/>
      <c r="GL15" s="724"/>
      <c r="GM15" s="724"/>
      <c r="GN15" s="724"/>
      <c r="GO15" s="724"/>
      <c r="GP15" s="724"/>
      <c r="GQ15" s="724"/>
      <c r="GR15" s="724"/>
    </row>
    <row r="16" spans="1:200" s="357" customFormat="1" ht="30" customHeight="1">
      <c r="A16" s="742" t="str">
        <f>IF('1'!$A$1=1,B16,C16)</f>
        <v>Деревина та вироби з неї</v>
      </c>
      <c r="B16" s="360" t="s">
        <v>10</v>
      </c>
      <c r="C16" s="361" t="s">
        <v>136</v>
      </c>
      <c r="D16" s="362">
        <v>1855</v>
      </c>
      <c r="E16" s="363">
        <v>1852</v>
      </c>
      <c r="F16" s="363">
        <v>2004</v>
      </c>
      <c r="G16" s="363">
        <v>1954</v>
      </c>
      <c r="H16" s="363">
        <v>1540</v>
      </c>
      <c r="I16" s="363">
        <v>1511</v>
      </c>
      <c r="J16" s="362">
        <v>1647.1576635500001</v>
      </c>
      <c r="K16" s="363">
        <v>1965.4957716600002</v>
      </c>
      <c r="L16" s="363">
        <v>1781.2614611200001</v>
      </c>
      <c r="M16" s="363">
        <v>1760.49914526</v>
      </c>
      <c r="N16" s="363">
        <v>2490.9584006999999</v>
      </c>
      <c r="O16" s="363">
        <v>2119.24416991</v>
      </c>
      <c r="P16" s="363">
        <v>1721.21734922</v>
      </c>
      <c r="Q16" s="363">
        <v>1660.12330591</v>
      </c>
      <c r="R16" s="363">
        <v>668</v>
      </c>
      <c r="S16" s="363">
        <v>606</v>
      </c>
      <c r="T16" s="363">
        <v>664</v>
      </c>
      <c r="U16" s="363">
        <v>791</v>
      </c>
      <c r="V16" s="363">
        <v>765</v>
      </c>
      <c r="W16" s="363">
        <v>866</v>
      </c>
      <c r="X16" s="362">
        <v>944.56517154999995</v>
      </c>
      <c r="Y16" s="363">
        <v>1143.9740022199999</v>
      </c>
      <c r="Z16" s="363">
        <v>1119.4383912400001</v>
      </c>
      <c r="AA16" s="363">
        <v>1119.4914099800001</v>
      </c>
      <c r="AB16" s="363">
        <v>1642.81614909</v>
      </c>
      <c r="AC16" s="363">
        <v>1780.9643970900001</v>
      </c>
      <c r="AD16" s="363">
        <v>1433.4553938499998</v>
      </c>
      <c r="AE16" s="363">
        <v>1348.90418034</v>
      </c>
      <c r="AF16" s="362">
        <v>9</v>
      </c>
      <c r="AG16" s="363">
        <v>6</v>
      </c>
      <c r="AH16" s="363">
        <v>7</v>
      </c>
      <c r="AI16" s="363">
        <v>7</v>
      </c>
      <c r="AJ16" s="363">
        <v>10</v>
      </c>
      <c r="AK16" s="1135">
        <v>11</v>
      </c>
      <c r="AL16" s="362">
        <v>15.867321479999999</v>
      </c>
      <c r="AM16" s="363">
        <v>13.412968000000001</v>
      </c>
      <c r="AN16" s="363">
        <v>15.11373261</v>
      </c>
      <c r="AO16" s="363">
        <v>16.16846954</v>
      </c>
      <c r="AP16" s="363">
        <v>37.22190689</v>
      </c>
      <c r="AQ16" s="363">
        <v>22.868984560000001</v>
      </c>
      <c r="AR16" s="363">
        <v>20.17173232</v>
      </c>
      <c r="AS16" s="363">
        <v>19.211156289999998</v>
      </c>
      <c r="AT16" s="363">
        <v>247</v>
      </c>
      <c r="AU16" s="363">
        <v>234</v>
      </c>
      <c r="AV16" s="363">
        <v>248</v>
      </c>
      <c r="AW16" s="363">
        <v>285</v>
      </c>
      <c r="AX16" s="363">
        <v>264</v>
      </c>
      <c r="AY16" s="363">
        <v>258</v>
      </c>
      <c r="AZ16" s="362">
        <v>267.70882698999998</v>
      </c>
      <c r="BA16" s="363">
        <v>345.11571064000003</v>
      </c>
      <c r="BB16" s="363">
        <v>290.90070302000004</v>
      </c>
      <c r="BC16" s="363">
        <v>310.77638009999998</v>
      </c>
      <c r="BD16" s="363">
        <v>410.90469780999996</v>
      </c>
      <c r="BE16" s="363">
        <v>151.16217260000002</v>
      </c>
      <c r="BF16" s="363">
        <v>137.94622713000001</v>
      </c>
      <c r="BG16" s="363">
        <v>161.66306222</v>
      </c>
      <c r="BH16" s="362">
        <v>4</v>
      </c>
      <c r="BI16" s="363">
        <v>2</v>
      </c>
      <c r="BJ16" s="363">
        <v>3</v>
      </c>
      <c r="BK16" s="363">
        <v>3</v>
      </c>
      <c r="BL16" s="363">
        <v>7</v>
      </c>
      <c r="BM16" s="1135">
        <v>4</v>
      </c>
      <c r="BN16" s="362">
        <v>8</v>
      </c>
      <c r="BO16" s="363">
        <v>10.32535073</v>
      </c>
      <c r="BP16" s="363">
        <v>6.4966482499999998</v>
      </c>
      <c r="BQ16" s="363">
        <v>4.70679581</v>
      </c>
      <c r="BR16" s="363">
        <v>7.6947362800000008</v>
      </c>
      <c r="BS16" s="363">
        <v>3.0108182999999999</v>
      </c>
      <c r="BT16" s="363">
        <v>1.47491682</v>
      </c>
      <c r="BU16" s="363">
        <v>2.17821365</v>
      </c>
      <c r="BV16" s="363">
        <v>926</v>
      </c>
      <c r="BW16" s="363">
        <v>1003</v>
      </c>
      <c r="BX16" s="363">
        <v>1081</v>
      </c>
      <c r="BY16" s="363">
        <v>867</v>
      </c>
      <c r="BZ16" s="363">
        <v>492</v>
      </c>
      <c r="CA16" s="363">
        <v>371</v>
      </c>
      <c r="CB16" s="362">
        <v>410.22905035999997</v>
      </c>
      <c r="CC16" s="363">
        <v>450.88544524999998</v>
      </c>
      <c r="CD16" s="363">
        <v>341.66859433000002</v>
      </c>
      <c r="CE16" s="363">
        <v>308.53032325999999</v>
      </c>
      <c r="CF16" s="363">
        <v>390.89629488000003</v>
      </c>
      <c r="CG16" s="363">
        <v>160.77623542000001</v>
      </c>
      <c r="CH16" s="363">
        <v>128.07216517999998</v>
      </c>
      <c r="CI16" s="363">
        <v>127.99010102999999</v>
      </c>
      <c r="CJ16" s="1212"/>
      <c r="CK16" s="726"/>
      <c r="CL16" s="726"/>
      <c r="CM16" s="726"/>
      <c r="CN16" s="726"/>
      <c r="CO16" s="726"/>
      <c r="CP16" s="726"/>
      <c r="CQ16" s="726"/>
      <c r="CR16" s="726"/>
      <c r="CS16" s="726"/>
      <c r="CT16" s="726"/>
      <c r="CU16" s="726"/>
      <c r="CV16" s="726"/>
      <c r="CW16" s="726"/>
      <c r="CX16" s="726"/>
      <c r="CY16" s="726"/>
      <c r="CZ16" s="726"/>
      <c r="DA16" s="726"/>
      <c r="DB16" s="726"/>
      <c r="DC16" s="726"/>
      <c r="DD16" s="726"/>
      <c r="DE16" s="726"/>
      <c r="DF16" s="726"/>
      <c r="DG16" s="726"/>
      <c r="DH16" s="726"/>
      <c r="DI16" s="726"/>
      <c r="DJ16" s="726"/>
      <c r="DK16" s="726"/>
      <c r="DL16" s="726"/>
      <c r="DM16" s="726"/>
      <c r="DN16" s="726"/>
      <c r="DO16" s="726"/>
      <c r="DP16" s="726"/>
      <c r="DQ16" s="726"/>
      <c r="DR16" s="726"/>
      <c r="DS16" s="726"/>
      <c r="DT16" s="726"/>
      <c r="DU16" s="726"/>
      <c r="DV16" s="726"/>
      <c r="DW16" s="726"/>
      <c r="DX16" s="726"/>
      <c r="DY16" s="726"/>
      <c r="DZ16" s="726"/>
      <c r="EA16" s="726"/>
      <c r="EB16" s="726"/>
      <c r="EC16" s="726"/>
      <c r="ED16" s="726"/>
      <c r="EE16" s="726"/>
      <c r="EQ16" s="342"/>
      <c r="ER16" s="343"/>
      <c r="ES16" s="343"/>
      <c r="ET16" s="344"/>
      <c r="EU16" s="344"/>
      <c r="EV16" s="344"/>
      <c r="EW16" s="344"/>
      <c r="EX16" s="344"/>
      <c r="EY16" s="359"/>
      <c r="EZ16" s="359"/>
      <c r="FA16" s="359"/>
      <c r="FB16" s="359"/>
      <c r="FC16" s="359"/>
      <c r="FD16" s="359"/>
      <c r="FE16" s="359"/>
      <c r="FF16" s="359"/>
      <c r="FG16" s="359"/>
      <c r="FH16" s="359"/>
      <c r="FI16" s="359"/>
      <c r="FJ16" s="359"/>
      <c r="FK16" s="359"/>
      <c r="FL16" s="359"/>
      <c r="FM16" s="359"/>
      <c r="FN16" s="359"/>
      <c r="FO16" s="359"/>
      <c r="FP16" s="359"/>
      <c r="FQ16" s="359"/>
      <c r="FR16" s="359"/>
      <c r="FS16" s="359"/>
      <c r="FT16" s="726"/>
      <c r="FU16" s="726"/>
      <c r="FV16" s="726"/>
      <c r="FW16" s="726"/>
      <c r="FX16" s="726"/>
      <c r="FY16" s="726"/>
      <c r="FZ16" s="726"/>
      <c r="GA16" s="726"/>
      <c r="GB16" s="726"/>
      <c r="GC16" s="726"/>
      <c r="GD16" s="726"/>
      <c r="GE16" s="726"/>
      <c r="GF16" s="726"/>
      <c r="GG16" s="726"/>
      <c r="GH16" s="726"/>
      <c r="GI16" s="726"/>
      <c r="GJ16" s="726"/>
      <c r="GK16" s="726"/>
      <c r="GL16" s="726"/>
      <c r="GM16" s="726"/>
      <c r="GN16" s="726"/>
      <c r="GO16" s="726"/>
      <c r="GP16" s="726"/>
      <c r="GQ16" s="726"/>
      <c r="GR16" s="726"/>
    </row>
    <row r="17" spans="1:200" s="342" customFormat="1" ht="15" customHeight="1">
      <c r="A17" s="740" t="str">
        <f>IF('1'!$A$1=1,B17,C17)</f>
        <v xml:space="preserve">у % до загального обсягу </v>
      </c>
      <c r="B17" s="345" t="s">
        <v>35</v>
      </c>
      <c r="C17" s="364" t="s">
        <v>192</v>
      </c>
      <c r="D17" s="346">
        <v>100</v>
      </c>
      <c r="E17" s="347">
        <v>100</v>
      </c>
      <c r="F17" s="347">
        <v>100</v>
      </c>
      <c r="G17" s="347">
        <v>100</v>
      </c>
      <c r="H17" s="347">
        <v>100</v>
      </c>
      <c r="I17" s="347">
        <v>100</v>
      </c>
      <c r="J17" s="346">
        <v>100</v>
      </c>
      <c r="K17" s="347">
        <v>100</v>
      </c>
      <c r="L17" s="347">
        <v>100</v>
      </c>
      <c r="M17" s="347">
        <v>100</v>
      </c>
      <c r="N17" s="347">
        <v>100</v>
      </c>
      <c r="O17" s="347">
        <v>100</v>
      </c>
      <c r="P17" s="347">
        <v>100</v>
      </c>
      <c r="Q17" s="347">
        <v>100</v>
      </c>
      <c r="R17" s="347">
        <f t="shared" ref="R17:AE17" si="21">R16/D16*100</f>
        <v>36.01078167115903</v>
      </c>
      <c r="S17" s="347">
        <f t="shared" si="21"/>
        <v>32.721382289416844</v>
      </c>
      <c r="T17" s="347">
        <f t="shared" si="21"/>
        <v>33.133732534930139</v>
      </c>
      <c r="U17" s="347">
        <f t="shared" si="21"/>
        <v>40.481064483111567</v>
      </c>
      <c r="V17" s="347">
        <f t="shared" si="21"/>
        <v>49.675324675324681</v>
      </c>
      <c r="W17" s="347">
        <f t="shared" si="21"/>
        <v>57.313037723362015</v>
      </c>
      <c r="X17" s="346">
        <f t="shared" si="21"/>
        <v>57.345158417576535</v>
      </c>
      <c r="Y17" s="347">
        <f t="shared" si="21"/>
        <v>58.20282183837174</v>
      </c>
      <c r="Z17" s="347">
        <f t="shared" si="21"/>
        <v>62.845259703543647</v>
      </c>
      <c r="AA17" s="347">
        <f t="shared" si="21"/>
        <v>63.589432178603388</v>
      </c>
      <c r="AB17" s="347">
        <f t="shared" si="21"/>
        <v>65.951167575835143</v>
      </c>
      <c r="AC17" s="347">
        <f t="shared" si="21"/>
        <v>84.037716011064177</v>
      </c>
      <c r="AD17" s="347">
        <f t="shared" si="21"/>
        <v>83.281486472327018</v>
      </c>
      <c r="AE17" s="347">
        <f t="shared" si="21"/>
        <v>81.253252426366942</v>
      </c>
      <c r="AF17" s="346">
        <f t="shared" ref="AF17:AS17" si="22">AF16/D16*100</f>
        <v>0.48517520215633425</v>
      </c>
      <c r="AG17" s="347">
        <f t="shared" si="22"/>
        <v>0.32397408207343414</v>
      </c>
      <c r="AH17" s="347">
        <f t="shared" si="22"/>
        <v>0.34930139720558884</v>
      </c>
      <c r="AI17" s="347">
        <f t="shared" si="22"/>
        <v>0.35823950870010235</v>
      </c>
      <c r="AJ17" s="347">
        <f t="shared" si="22"/>
        <v>0.64935064935064934</v>
      </c>
      <c r="AK17" s="1132">
        <f t="shared" si="22"/>
        <v>0.72799470549305101</v>
      </c>
      <c r="AL17" s="346">
        <f t="shared" si="22"/>
        <v>0.96331528129507071</v>
      </c>
      <c r="AM17" s="347">
        <f t="shared" si="22"/>
        <v>0.6824216156248355</v>
      </c>
      <c r="AN17" s="347">
        <f t="shared" si="22"/>
        <v>0.84848479237275864</v>
      </c>
      <c r="AO17" s="347">
        <f t="shared" si="22"/>
        <v>0.91840257824221516</v>
      </c>
      <c r="AP17" s="347">
        <f t="shared" si="22"/>
        <v>1.494280549989917</v>
      </c>
      <c r="AQ17" s="347">
        <f t="shared" si="22"/>
        <v>1.0791104151519832</v>
      </c>
      <c r="AR17" s="347">
        <f t="shared" si="22"/>
        <v>1.1719456772348464</v>
      </c>
      <c r="AS17" s="347">
        <f t="shared" si="22"/>
        <v>1.1572126131600424</v>
      </c>
      <c r="AT17" s="347">
        <f t="shared" ref="AT17:BG17" si="23">AT16/D16*100</f>
        <v>13.315363881401618</v>
      </c>
      <c r="AU17" s="347">
        <f t="shared" si="23"/>
        <v>12.634989200863931</v>
      </c>
      <c r="AV17" s="347">
        <f t="shared" si="23"/>
        <v>12.375249500998004</v>
      </c>
      <c r="AW17" s="347">
        <f t="shared" si="23"/>
        <v>14.585465711361309</v>
      </c>
      <c r="AX17" s="347">
        <f t="shared" si="23"/>
        <v>17.142857142857142</v>
      </c>
      <c r="AY17" s="347">
        <f t="shared" si="23"/>
        <v>17.074784910655193</v>
      </c>
      <c r="AZ17" s="346">
        <f t="shared" si="23"/>
        <v>16.252774880883379</v>
      </c>
      <c r="BA17" s="347">
        <f t="shared" si="23"/>
        <v>17.558710408647961</v>
      </c>
      <c r="BB17" s="347">
        <f t="shared" si="23"/>
        <v>16.331162458154289</v>
      </c>
      <c r="BC17" s="347">
        <f t="shared" si="23"/>
        <v>17.652742458679402</v>
      </c>
      <c r="BD17" s="347">
        <f t="shared" si="23"/>
        <v>16.495847449500925</v>
      </c>
      <c r="BE17" s="347">
        <f t="shared" si="23"/>
        <v>7.1328341842940901</v>
      </c>
      <c r="BF17" s="347">
        <f t="shared" si="23"/>
        <v>8.0144571626885348</v>
      </c>
      <c r="BG17" s="347">
        <f t="shared" si="23"/>
        <v>9.738015341660665</v>
      </c>
      <c r="BH17" s="346">
        <f t="shared" ref="BH17:BU17" si="24">BH16/D16*100</f>
        <v>0.215633423180593</v>
      </c>
      <c r="BI17" s="347">
        <f t="shared" si="24"/>
        <v>0.10799136069114472</v>
      </c>
      <c r="BJ17" s="347">
        <f t="shared" si="24"/>
        <v>0.14970059880239522</v>
      </c>
      <c r="BK17" s="347">
        <f t="shared" si="24"/>
        <v>0.15353121801432956</v>
      </c>
      <c r="BL17" s="347">
        <f t="shared" si="24"/>
        <v>0.45454545454545453</v>
      </c>
      <c r="BM17" s="1132">
        <f t="shared" si="24"/>
        <v>0.26472534745201853</v>
      </c>
      <c r="BN17" s="346">
        <f t="shared" si="24"/>
        <v>0.48568513974297867</v>
      </c>
      <c r="BO17" s="347">
        <f t="shared" si="24"/>
        <v>0.52533059998798737</v>
      </c>
      <c r="BP17" s="347">
        <f t="shared" si="24"/>
        <v>0.36472176554671065</v>
      </c>
      <c r="BQ17" s="347">
        <f t="shared" si="24"/>
        <v>0.26735575661440464</v>
      </c>
      <c r="BR17" s="347">
        <f t="shared" si="24"/>
        <v>0.30890665527925537</v>
      </c>
      <c r="BS17" s="347">
        <f t="shared" si="24"/>
        <v>0.14207038258021318</v>
      </c>
      <c r="BT17" s="347">
        <f t="shared" si="24"/>
        <v>8.569032961864953E-2</v>
      </c>
      <c r="BU17" s="347">
        <f t="shared" si="24"/>
        <v>0.13120794354525417</v>
      </c>
      <c r="BV17" s="347">
        <f t="shared" ref="BV17:CI17" si="25">BV16/D16*100</f>
        <v>49.919137466307276</v>
      </c>
      <c r="BW17" s="347">
        <f t="shared" si="25"/>
        <v>54.157667386609077</v>
      </c>
      <c r="BX17" s="347">
        <f t="shared" si="25"/>
        <v>53.942115768463076</v>
      </c>
      <c r="BY17" s="347">
        <f t="shared" si="25"/>
        <v>44.37052200614125</v>
      </c>
      <c r="BZ17" s="347">
        <f t="shared" si="25"/>
        <v>31.948051948051948</v>
      </c>
      <c r="CA17" s="347">
        <f t="shared" si="25"/>
        <v>24.553275976174717</v>
      </c>
      <c r="CB17" s="346">
        <f t="shared" si="25"/>
        <v>24.905269206340751</v>
      </c>
      <c r="CC17" s="347">
        <f t="shared" si="25"/>
        <v>22.940036389353072</v>
      </c>
      <c r="CD17" s="347">
        <f t="shared" si="25"/>
        <v>19.181271351100236</v>
      </c>
      <c r="CE17" s="347">
        <f t="shared" si="25"/>
        <v>17.525161775323362</v>
      </c>
      <c r="CF17" s="347">
        <f t="shared" si="25"/>
        <v>15.692606298449297</v>
      </c>
      <c r="CG17" s="347">
        <f t="shared" si="25"/>
        <v>7.5864894523611142</v>
      </c>
      <c r="CH17" s="347">
        <f t="shared" si="25"/>
        <v>7.4407898129796424</v>
      </c>
      <c r="CI17" s="347">
        <f t="shared" si="25"/>
        <v>7.7096743702325137</v>
      </c>
      <c r="CJ17" s="1210"/>
      <c r="CK17" s="724"/>
      <c r="CL17" s="724"/>
      <c r="CM17" s="724"/>
      <c r="CN17" s="724"/>
      <c r="CO17" s="724"/>
      <c r="CP17" s="724"/>
      <c r="CQ17" s="724"/>
      <c r="CR17" s="724"/>
      <c r="CS17" s="724"/>
      <c r="CT17" s="724"/>
      <c r="CU17" s="724"/>
      <c r="CV17" s="724"/>
      <c r="CW17" s="724"/>
      <c r="CX17" s="724"/>
      <c r="CY17" s="724"/>
      <c r="CZ17" s="724"/>
      <c r="DA17" s="724"/>
      <c r="DB17" s="724"/>
      <c r="DC17" s="724"/>
      <c r="DD17" s="724"/>
      <c r="DE17" s="724"/>
      <c r="DF17" s="724"/>
      <c r="DG17" s="724"/>
      <c r="DH17" s="724"/>
      <c r="DI17" s="724"/>
      <c r="DJ17" s="724"/>
      <c r="DK17" s="724"/>
      <c r="DL17" s="724"/>
      <c r="DM17" s="724"/>
      <c r="DN17" s="724"/>
      <c r="DO17" s="724"/>
      <c r="DP17" s="724"/>
      <c r="DQ17" s="724"/>
      <c r="DR17" s="724"/>
      <c r="DS17" s="724"/>
      <c r="DT17" s="724"/>
      <c r="DU17" s="724"/>
      <c r="DV17" s="724"/>
      <c r="DW17" s="724"/>
      <c r="DX17" s="724"/>
      <c r="DY17" s="724"/>
      <c r="DZ17" s="724"/>
      <c r="EA17" s="724"/>
      <c r="EB17" s="724"/>
      <c r="EC17" s="724"/>
      <c r="ED17" s="724"/>
      <c r="EE17" s="724"/>
      <c r="EQ17" s="357"/>
      <c r="ER17" s="358"/>
      <c r="ES17" s="358"/>
      <c r="ET17" s="359"/>
      <c r="EU17" s="359"/>
      <c r="EV17" s="359"/>
      <c r="EW17" s="359"/>
      <c r="EX17" s="359"/>
      <c r="EY17" s="344"/>
      <c r="EZ17" s="344"/>
      <c r="FA17" s="344"/>
      <c r="FB17" s="344"/>
      <c r="FC17" s="344"/>
      <c r="FD17" s="344"/>
      <c r="FE17" s="344"/>
      <c r="FF17" s="344"/>
      <c r="FG17" s="344"/>
      <c r="FH17" s="344"/>
      <c r="FI17" s="344"/>
      <c r="FJ17" s="344"/>
      <c r="FK17" s="344"/>
      <c r="FL17" s="344"/>
      <c r="FM17" s="344"/>
      <c r="FN17" s="344"/>
      <c r="FO17" s="344"/>
      <c r="FP17" s="344"/>
      <c r="FQ17" s="344"/>
      <c r="FR17" s="344"/>
      <c r="FS17" s="344"/>
      <c r="FT17" s="724"/>
      <c r="FU17" s="724"/>
      <c r="FV17" s="724"/>
      <c r="FW17" s="724"/>
      <c r="FX17" s="724"/>
      <c r="FY17" s="724"/>
      <c r="FZ17" s="724"/>
      <c r="GA17" s="724"/>
      <c r="GB17" s="724"/>
      <c r="GC17" s="724"/>
      <c r="GD17" s="724"/>
      <c r="GE17" s="724"/>
      <c r="GF17" s="724"/>
      <c r="GG17" s="724"/>
      <c r="GH17" s="724"/>
      <c r="GI17" s="724"/>
      <c r="GJ17" s="724"/>
      <c r="GK17" s="724"/>
      <c r="GL17" s="724"/>
      <c r="GM17" s="724"/>
      <c r="GN17" s="724"/>
      <c r="GO17" s="724"/>
      <c r="GP17" s="724"/>
      <c r="GQ17" s="724"/>
      <c r="GR17" s="724"/>
    </row>
    <row r="18" spans="1:200" s="357" customFormat="1" ht="30" customHeight="1">
      <c r="A18" s="742" t="str">
        <f>IF('1'!$A$1=1,B18,C18)</f>
        <v>Промислові вироби</v>
      </c>
      <c r="B18" s="360" t="s">
        <v>11</v>
      </c>
      <c r="C18" s="365" t="s">
        <v>137</v>
      </c>
      <c r="D18" s="362">
        <v>795</v>
      </c>
      <c r="E18" s="363">
        <v>830</v>
      </c>
      <c r="F18" s="363">
        <v>847</v>
      </c>
      <c r="G18" s="363">
        <v>704</v>
      </c>
      <c r="H18" s="363">
        <v>503</v>
      </c>
      <c r="I18" s="363">
        <v>463</v>
      </c>
      <c r="J18" s="362">
        <v>574.57580665</v>
      </c>
      <c r="K18" s="363">
        <v>649.10950553999999</v>
      </c>
      <c r="L18" s="363">
        <v>696.91880237999999</v>
      </c>
      <c r="M18" s="363">
        <v>721.29758728000002</v>
      </c>
      <c r="N18" s="363">
        <v>945.79426054999999</v>
      </c>
      <c r="O18" s="363">
        <v>567.82971541000006</v>
      </c>
      <c r="P18" s="363">
        <v>557.70776183999999</v>
      </c>
      <c r="Q18" s="363">
        <v>577.27740156000004</v>
      </c>
      <c r="R18" s="363">
        <v>113</v>
      </c>
      <c r="S18" s="363">
        <v>88</v>
      </c>
      <c r="T18" s="363">
        <v>90</v>
      </c>
      <c r="U18" s="363">
        <v>119</v>
      </c>
      <c r="V18" s="363">
        <v>143</v>
      </c>
      <c r="W18" s="363">
        <v>169</v>
      </c>
      <c r="X18" s="362">
        <v>215.28225755</v>
      </c>
      <c r="Y18" s="363">
        <v>302.13534048000002</v>
      </c>
      <c r="Z18" s="363">
        <v>366.25213793</v>
      </c>
      <c r="AA18" s="363">
        <v>395.28167542</v>
      </c>
      <c r="AB18" s="363">
        <v>536.18255376000002</v>
      </c>
      <c r="AC18" s="363">
        <v>409.71303438999996</v>
      </c>
      <c r="AD18" s="363">
        <v>416.90944730999996</v>
      </c>
      <c r="AE18" s="363">
        <v>434.48349217999998</v>
      </c>
      <c r="AF18" s="362">
        <v>5</v>
      </c>
      <c r="AG18" s="363">
        <v>5</v>
      </c>
      <c r="AH18" s="363">
        <v>7</v>
      </c>
      <c r="AI18" s="363">
        <v>8</v>
      </c>
      <c r="AJ18" s="363">
        <v>6</v>
      </c>
      <c r="AK18" s="1135">
        <v>5</v>
      </c>
      <c r="AL18" s="362">
        <v>7.6165280000000006</v>
      </c>
      <c r="AM18" s="363">
        <v>13.14885872</v>
      </c>
      <c r="AN18" s="363">
        <v>18.241345089999999</v>
      </c>
      <c r="AO18" s="363">
        <v>27.81859571</v>
      </c>
      <c r="AP18" s="363">
        <v>47.674712190000001</v>
      </c>
      <c r="AQ18" s="363">
        <v>19.523239199999999</v>
      </c>
      <c r="AR18" s="363">
        <v>14.991230689999998</v>
      </c>
      <c r="AS18" s="363">
        <v>14.6025388</v>
      </c>
      <c r="AT18" s="363">
        <v>22</v>
      </c>
      <c r="AU18" s="363">
        <v>24</v>
      </c>
      <c r="AV18" s="363">
        <v>42</v>
      </c>
      <c r="AW18" s="363">
        <v>34</v>
      </c>
      <c r="AX18" s="363">
        <v>23</v>
      </c>
      <c r="AY18" s="363">
        <v>23</v>
      </c>
      <c r="AZ18" s="362">
        <v>27.024721550000002</v>
      </c>
      <c r="BA18" s="363">
        <v>36.546019059999999</v>
      </c>
      <c r="BB18" s="363">
        <v>38.289505899999995</v>
      </c>
      <c r="BC18" s="363">
        <v>46.511895960000004</v>
      </c>
      <c r="BD18" s="363">
        <v>54.890148070000002</v>
      </c>
      <c r="BE18" s="363">
        <v>38.69510726</v>
      </c>
      <c r="BF18" s="363">
        <v>37.662520749999999</v>
      </c>
      <c r="BG18" s="363">
        <v>36.91205781</v>
      </c>
      <c r="BH18" s="362">
        <v>1</v>
      </c>
      <c r="BI18" s="363">
        <v>1</v>
      </c>
      <c r="BJ18" s="363">
        <v>2</v>
      </c>
      <c r="BK18" s="363">
        <v>1</v>
      </c>
      <c r="BL18" s="363">
        <v>2</v>
      </c>
      <c r="BM18" s="1135">
        <v>1</v>
      </c>
      <c r="BN18" s="362">
        <v>2</v>
      </c>
      <c r="BO18" s="363">
        <v>2.2803743299999999</v>
      </c>
      <c r="BP18" s="363">
        <v>3.9944711399999999</v>
      </c>
      <c r="BQ18" s="363">
        <v>6.5095426500000002</v>
      </c>
      <c r="BR18" s="363">
        <v>13.417028599999998</v>
      </c>
      <c r="BS18" s="363">
        <v>3.4934189300000003</v>
      </c>
      <c r="BT18" s="363">
        <v>4.70064116</v>
      </c>
      <c r="BU18" s="363">
        <v>6.1101158200000008</v>
      </c>
      <c r="BV18" s="363">
        <v>653</v>
      </c>
      <c r="BW18" s="363">
        <v>709</v>
      </c>
      <c r="BX18" s="363">
        <v>704</v>
      </c>
      <c r="BY18" s="363">
        <v>539</v>
      </c>
      <c r="BZ18" s="363">
        <v>327</v>
      </c>
      <c r="CA18" s="363">
        <v>261</v>
      </c>
      <c r="CB18" s="362">
        <v>318.37093264999999</v>
      </c>
      <c r="CC18" s="363">
        <v>289.49208570000002</v>
      </c>
      <c r="CD18" s="363">
        <v>264.01348697999998</v>
      </c>
      <c r="CE18" s="363">
        <v>241.57265429</v>
      </c>
      <c r="CF18" s="363">
        <v>287.48016702000001</v>
      </c>
      <c r="CG18" s="363">
        <v>94.597632680000004</v>
      </c>
      <c r="CH18" s="363">
        <v>81.522921010000005</v>
      </c>
      <c r="CI18" s="363">
        <v>83.992140140000004</v>
      </c>
      <c r="CJ18" s="1211"/>
      <c r="CK18" s="725"/>
      <c r="CL18" s="725"/>
      <c r="CM18" s="725"/>
      <c r="CN18" s="725"/>
      <c r="CO18" s="725"/>
      <c r="CP18" s="725"/>
      <c r="CQ18" s="725"/>
      <c r="CR18" s="725"/>
      <c r="CS18" s="725"/>
      <c r="CT18" s="725"/>
      <c r="CU18" s="725"/>
      <c r="CV18" s="725"/>
      <c r="CW18" s="725"/>
      <c r="CX18" s="725"/>
      <c r="CY18" s="725"/>
      <c r="CZ18" s="725"/>
      <c r="DA18" s="725"/>
      <c r="DB18" s="725"/>
      <c r="DC18" s="725"/>
      <c r="DD18" s="725"/>
      <c r="DE18" s="725"/>
      <c r="DF18" s="725"/>
      <c r="DG18" s="725"/>
      <c r="DH18" s="725"/>
      <c r="DI18" s="725"/>
      <c r="DJ18" s="725"/>
      <c r="DK18" s="725"/>
      <c r="DL18" s="725"/>
      <c r="DM18" s="725"/>
      <c r="DN18" s="725"/>
      <c r="DO18" s="725"/>
      <c r="DP18" s="725"/>
      <c r="DQ18" s="725"/>
      <c r="DR18" s="725"/>
      <c r="DS18" s="725"/>
      <c r="DT18" s="725"/>
      <c r="DU18" s="725"/>
      <c r="DV18" s="725"/>
      <c r="DW18" s="725"/>
      <c r="DX18" s="725"/>
      <c r="DY18" s="725"/>
      <c r="DZ18" s="725"/>
      <c r="EA18" s="725"/>
      <c r="EB18" s="725"/>
      <c r="EC18" s="725"/>
      <c r="ED18" s="725"/>
      <c r="EE18" s="725"/>
      <c r="EF18" s="348"/>
      <c r="EG18" s="348"/>
      <c r="EH18" s="348"/>
      <c r="EI18" s="348"/>
      <c r="EJ18" s="348"/>
      <c r="EK18" s="348"/>
      <c r="EL18" s="348"/>
      <c r="EM18" s="348"/>
      <c r="EN18" s="348"/>
      <c r="EO18" s="348"/>
      <c r="EP18" s="348"/>
      <c r="EQ18" s="367"/>
      <c r="ER18" s="343"/>
      <c r="ES18" s="343"/>
      <c r="ET18" s="344"/>
      <c r="EU18" s="344"/>
      <c r="EV18" s="344"/>
      <c r="EW18" s="344"/>
      <c r="EX18" s="344"/>
      <c r="EY18" s="359"/>
      <c r="EZ18" s="359"/>
      <c r="FA18" s="359"/>
      <c r="FB18" s="359"/>
      <c r="FC18" s="359"/>
      <c r="FD18" s="359"/>
      <c r="FE18" s="359"/>
      <c r="FF18" s="359"/>
      <c r="FG18" s="359"/>
      <c r="FH18" s="359"/>
      <c r="FI18" s="359"/>
      <c r="FJ18" s="359"/>
      <c r="FK18" s="359"/>
      <c r="FL18" s="359"/>
      <c r="FM18" s="359"/>
      <c r="FN18" s="359"/>
      <c r="FO18" s="359"/>
      <c r="FP18" s="359"/>
      <c r="FQ18" s="359"/>
      <c r="FR18" s="359"/>
      <c r="FS18" s="359"/>
      <c r="FT18" s="726"/>
      <c r="FU18" s="726"/>
      <c r="FV18" s="726"/>
      <c r="FW18" s="726"/>
      <c r="FX18" s="726"/>
      <c r="FY18" s="726"/>
      <c r="FZ18" s="726"/>
      <c r="GA18" s="726"/>
      <c r="GB18" s="726"/>
      <c r="GC18" s="726"/>
      <c r="GD18" s="726"/>
      <c r="GE18" s="726"/>
      <c r="GF18" s="726"/>
      <c r="GG18" s="726"/>
      <c r="GH18" s="726"/>
      <c r="GI18" s="726"/>
      <c r="GJ18" s="726"/>
      <c r="GK18" s="726"/>
      <c r="GL18" s="726"/>
      <c r="GM18" s="726"/>
      <c r="GN18" s="726"/>
      <c r="GO18" s="726"/>
      <c r="GP18" s="726"/>
      <c r="GQ18" s="726"/>
      <c r="GR18" s="726"/>
    </row>
    <row r="19" spans="1:200" s="342" customFormat="1" ht="12.75" customHeight="1">
      <c r="A19" s="740" t="str">
        <f>IF('1'!$A$1=1,B19,C19)</f>
        <v xml:space="preserve">у % до загального обсягу </v>
      </c>
      <c r="B19" s="345" t="s">
        <v>35</v>
      </c>
      <c r="C19" s="364" t="s">
        <v>192</v>
      </c>
      <c r="D19" s="346">
        <v>100</v>
      </c>
      <c r="E19" s="347">
        <v>100</v>
      </c>
      <c r="F19" s="347">
        <v>100</v>
      </c>
      <c r="G19" s="347">
        <v>100</v>
      </c>
      <c r="H19" s="347">
        <v>100</v>
      </c>
      <c r="I19" s="347">
        <v>100</v>
      </c>
      <c r="J19" s="346">
        <v>100</v>
      </c>
      <c r="K19" s="347">
        <v>100</v>
      </c>
      <c r="L19" s="347">
        <v>100</v>
      </c>
      <c r="M19" s="347">
        <v>100</v>
      </c>
      <c r="N19" s="347">
        <v>100</v>
      </c>
      <c r="O19" s="347">
        <v>100</v>
      </c>
      <c r="P19" s="347">
        <v>100</v>
      </c>
      <c r="Q19" s="347">
        <v>100</v>
      </c>
      <c r="R19" s="347">
        <f t="shared" ref="R19:AD19" si="26">R18/D18*100</f>
        <v>14.213836477987421</v>
      </c>
      <c r="S19" s="347">
        <f t="shared" si="26"/>
        <v>10.602409638554217</v>
      </c>
      <c r="T19" s="347">
        <f t="shared" si="26"/>
        <v>10.625737898465172</v>
      </c>
      <c r="U19" s="347">
        <f t="shared" si="26"/>
        <v>16.90340909090909</v>
      </c>
      <c r="V19" s="347">
        <f t="shared" si="26"/>
        <v>28.429423459244536</v>
      </c>
      <c r="W19" s="347">
        <f t="shared" si="26"/>
        <v>36.501079913606908</v>
      </c>
      <c r="X19" s="346">
        <f t="shared" si="26"/>
        <v>37.468033818753895</v>
      </c>
      <c r="Y19" s="347">
        <f t="shared" si="26"/>
        <v>46.546127872315004</v>
      </c>
      <c r="Z19" s="347">
        <f t="shared" si="26"/>
        <v>52.55305735463547</v>
      </c>
      <c r="AA19" s="347">
        <f t="shared" si="26"/>
        <v>54.801469239707281</v>
      </c>
      <c r="AB19" s="347">
        <f t="shared" si="26"/>
        <v>56.691246302150134</v>
      </c>
      <c r="AC19" s="347">
        <f t="shared" si="26"/>
        <v>72.154208078766658</v>
      </c>
      <c r="AD19" s="347">
        <f t="shared" si="26"/>
        <v>74.754105256581767</v>
      </c>
      <c r="AE19" s="347">
        <f t="shared" ref="AE19:AK19" si="27">AE18/Q18*100</f>
        <v>75.264247484117291</v>
      </c>
      <c r="AF19" s="347">
        <f t="shared" si="27"/>
        <v>4.4247787610619467</v>
      </c>
      <c r="AG19" s="347">
        <f t="shared" si="27"/>
        <v>5.6818181818181817</v>
      </c>
      <c r="AH19" s="347">
        <f t="shared" si="27"/>
        <v>7.7777777777777777</v>
      </c>
      <c r="AI19" s="347">
        <f t="shared" si="27"/>
        <v>6.7226890756302522</v>
      </c>
      <c r="AJ19" s="347">
        <f t="shared" si="27"/>
        <v>4.1958041958041958</v>
      </c>
      <c r="AK19" s="347">
        <f t="shared" si="27"/>
        <v>2.9585798816568047</v>
      </c>
      <c r="AL19" s="346">
        <f t="shared" ref="AL19:AS19" si="28">AL18/J18*100</f>
        <v>1.3255914906002249</v>
      </c>
      <c r="AM19" s="347">
        <f t="shared" si="28"/>
        <v>2.0256765010799445</v>
      </c>
      <c r="AN19" s="347">
        <f t="shared" si="28"/>
        <v>2.6174276009924289</v>
      </c>
      <c r="AO19" s="347">
        <f t="shared" si="28"/>
        <v>3.8567432084312681</v>
      </c>
      <c r="AP19" s="347">
        <f t="shared" si="28"/>
        <v>5.0407064388692859</v>
      </c>
      <c r="AQ19" s="347">
        <f t="shared" si="28"/>
        <v>3.4382207676298329</v>
      </c>
      <c r="AR19" s="347">
        <f t="shared" si="28"/>
        <v>2.6880082573247046</v>
      </c>
      <c r="AS19" s="347">
        <f t="shared" si="28"/>
        <v>2.5295531681196892</v>
      </c>
      <c r="AT19" s="347">
        <f t="shared" ref="AT19:BG19" si="29">AT18/D18*100</f>
        <v>2.767295597484277</v>
      </c>
      <c r="AU19" s="347">
        <f t="shared" si="29"/>
        <v>2.8915662650602409</v>
      </c>
      <c r="AV19" s="347">
        <f t="shared" si="29"/>
        <v>4.9586776859504136</v>
      </c>
      <c r="AW19" s="347">
        <f t="shared" si="29"/>
        <v>4.8295454545454541</v>
      </c>
      <c r="AX19" s="347">
        <f t="shared" si="29"/>
        <v>4.5725646123260439</v>
      </c>
      <c r="AY19" s="347">
        <f t="shared" si="29"/>
        <v>4.967602591792657</v>
      </c>
      <c r="AZ19" s="346">
        <f t="shared" si="29"/>
        <v>4.7034214175435993</v>
      </c>
      <c r="BA19" s="347">
        <f t="shared" si="29"/>
        <v>5.6301777663226549</v>
      </c>
      <c r="BB19" s="347">
        <f t="shared" si="29"/>
        <v>5.4941129108929339</v>
      </c>
      <c r="BC19" s="347">
        <f t="shared" si="29"/>
        <v>6.4483642785213675</v>
      </c>
      <c r="BD19" s="347">
        <f t="shared" si="29"/>
        <v>5.8036034219620012</v>
      </c>
      <c r="BE19" s="347">
        <f t="shared" si="29"/>
        <v>6.8145618677353452</v>
      </c>
      <c r="BF19" s="347">
        <f t="shared" si="29"/>
        <v>6.7530924485868908</v>
      </c>
      <c r="BG19" s="347">
        <f t="shared" si="29"/>
        <v>6.3941629639842219</v>
      </c>
      <c r="BH19" s="346">
        <f t="shared" ref="BH19:BU19" si="30">BH18/D18*100</f>
        <v>0.12578616352201258</v>
      </c>
      <c r="BI19" s="347">
        <f t="shared" si="30"/>
        <v>0.12048192771084339</v>
      </c>
      <c r="BJ19" s="347">
        <f t="shared" si="30"/>
        <v>0.23612750885478156</v>
      </c>
      <c r="BK19" s="347">
        <f t="shared" si="30"/>
        <v>0.14204545454545456</v>
      </c>
      <c r="BL19" s="347">
        <f t="shared" si="30"/>
        <v>0.39761431411530812</v>
      </c>
      <c r="BM19" s="1132">
        <f t="shared" si="30"/>
        <v>0.21598272138228944</v>
      </c>
      <c r="BN19" s="346">
        <f t="shared" si="30"/>
        <v>0.34808287729007881</v>
      </c>
      <c r="BO19" s="347">
        <f t="shared" si="30"/>
        <v>0.35130810911526189</v>
      </c>
      <c r="BP19" s="347">
        <f t="shared" si="30"/>
        <v>0.57316162605439158</v>
      </c>
      <c r="BQ19" s="347">
        <f t="shared" si="30"/>
        <v>0.90247669821652488</v>
      </c>
      <c r="BR19" s="347">
        <f t="shared" si="30"/>
        <v>1.4185990716625521</v>
      </c>
      <c r="BS19" s="347">
        <f t="shared" si="30"/>
        <v>0.61522298590477709</v>
      </c>
      <c r="BT19" s="347">
        <f t="shared" si="30"/>
        <v>0.8428502311840802</v>
      </c>
      <c r="BU19" s="347">
        <f t="shared" si="30"/>
        <v>1.0584366897939168</v>
      </c>
      <c r="BV19" s="347">
        <f t="shared" ref="BV19:CI19" si="31">BV18/D18*100</f>
        <v>82.138364779874223</v>
      </c>
      <c r="BW19" s="347">
        <f t="shared" si="31"/>
        <v>85.421686746987959</v>
      </c>
      <c r="BX19" s="347">
        <f t="shared" si="31"/>
        <v>83.116883116883116</v>
      </c>
      <c r="BY19" s="347">
        <f t="shared" si="31"/>
        <v>76.5625</v>
      </c>
      <c r="BZ19" s="347">
        <f t="shared" si="31"/>
        <v>65.009940357852884</v>
      </c>
      <c r="CA19" s="347">
        <f t="shared" si="31"/>
        <v>56.371490280777536</v>
      </c>
      <c r="CB19" s="346">
        <f t="shared" si="31"/>
        <v>55.409735141168944</v>
      </c>
      <c r="CC19" s="347">
        <f t="shared" si="31"/>
        <v>44.598343304057607</v>
      </c>
      <c r="CD19" s="347">
        <f t="shared" si="31"/>
        <v>37.882962273135043</v>
      </c>
      <c r="CE19" s="347">
        <f t="shared" si="31"/>
        <v>33.491399188089069</v>
      </c>
      <c r="CF19" s="347">
        <f t="shared" si="31"/>
        <v>30.395634548767937</v>
      </c>
      <c r="CG19" s="347">
        <f t="shared" si="31"/>
        <v>16.659507262964567</v>
      </c>
      <c r="CH19" s="347">
        <f t="shared" si="31"/>
        <v>14.617498013841162</v>
      </c>
      <c r="CI19" s="347">
        <f t="shared" si="31"/>
        <v>14.549701740103572</v>
      </c>
      <c r="CJ19" s="1210"/>
      <c r="CK19" s="724"/>
      <c r="CL19" s="724"/>
      <c r="CM19" s="724"/>
      <c r="CN19" s="724"/>
      <c r="CO19" s="724"/>
      <c r="CP19" s="724"/>
      <c r="CQ19" s="724"/>
      <c r="CR19" s="724"/>
      <c r="CS19" s="724"/>
      <c r="CT19" s="724"/>
      <c r="CU19" s="724"/>
      <c r="CV19" s="724"/>
      <c r="CW19" s="724"/>
      <c r="CX19" s="724"/>
      <c r="CY19" s="724"/>
      <c r="CZ19" s="724"/>
      <c r="DA19" s="724"/>
      <c r="DB19" s="724"/>
      <c r="DC19" s="724"/>
      <c r="DD19" s="724"/>
      <c r="DE19" s="724"/>
      <c r="DF19" s="724"/>
      <c r="DG19" s="724"/>
      <c r="DH19" s="724"/>
      <c r="DI19" s="724"/>
      <c r="DJ19" s="724"/>
      <c r="DK19" s="724"/>
      <c r="DL19" s="724"/>
      <c r="DM19" s="724"/>
      <c r="DN19" s="724"/>
      <c r="DO19" s="724"/>
      <c r="DP19" s="724"/>
      <c r="DQ19" s="724"/>
      <c r="DR19" s="724"/>
      <c r="DS19" s="724"/>
      <c r="DT19" s="724"/>
      <c r="DU19" s="724"/>
      <c r="DV19" s="724"/>
      <c r="DW19" s="724"/>
      <c r="DX19" s="724"/>
      <c r="DY19" s="724"/>
      <c r="DZ19" s="724"/>
      <c r="EA19" s="724"/>
      <c r="EB19" s="724"/>
      <c r="EC19" s="724"/>
      <c r="ED19" s="724"/>
      <c r="EE19" s="724"/>
      <c r="EQ19" s="348"/>
      <c r="ER19" s="349"/>
      <c r="ES19" s="349"/>
      <c r="ET19" s="350"/>
      <c r="EU19" s="350"/>
      <c r="EV19" s="350"/>
      <c r="EW19" s="350"/>
      <c r="EX19" s="350"/>
      <c r="EY19" s="344"/>
      <c r="EZ19" s="344"/>
      <c r="FA19" s="344"/>
      <c r="FB19" s="344"/>
      <c r="FC19" s="344"/>
      <c r="FD19" s="344"/>
      <c r="FE19" s="344"/>
      <c r="FF19" s="344"/>
      <c r="FG19" s="344"/>
      <c r="FH19" s="344"/>
      <c r="FI19" s="344"/>
      <c r="FJ19" s="344"/>
      <c r="FK19" s="344"/>
      <c r="FL19" s="344"/>
      <c r="FM19" s="344"/>
      <c r="FN19" s="344"/>
      <c r="FO19" s="344"/>
      <c r="FP19" s="344"/>
      <c r="FQ19" s="344"/>
      <c r="FR19" s="344"/>
      <c r="FS19" s="344"/>
      <c r="FT19" s="724"/>
      <c r="FU19" s="724"/>
      <c r="FV19" s="724"/>
      <c r="FW19" s="724"/>
      <c r="FX19" s="724"/>
      <c r="FY19" s="724"/>
      <c r="FZ19" s="724"/>
      <c r="GA19" s="724"/>
      <c r="GB19" s="724"/>
      <c r="GC19" s="724"/>
      <c r="GD19" s="724"/>
      <c r="GE19" s="724"/>
      <c r="GF19" s="724"/>
      <c r="GG19" s="724"/>
      <c r="GH19" s="724"/>
      <c r="GI19" s="724"/>
      <c r="GJ19" s="724"/>
      <c r="GK19" s="724"/>
      <c r="GL19" s="724"/>
      <c r="GM19" s="724"/>
      <c r="GN19" s="724"/>
      <c r="GO19" s="724"/>
      <c r="GP19" s="724"/>
      <c r="GQ19" s="724"/>
      <c r="GR19" s="724"/>
    </row>
    <row r="20" spans="1:200" s="348" customFormat="1" ht="30" customHeight="1">
      <c r="A20" s="744" t="str">
        <f>IF('1'!$A$1=1,B20,C20)</f>
        <v>Чорні й кольорові метали та вироби з них</v>
      </c>
      <c r="B20" s="368" t="s">
        <v>12</v>
      </c>
      <c r="C20" s="361" t="s">
        <v>138</v>
      </c>
      <c r="D20" s="362">
        <v>21836</v>
      </c>
      <c r="E20" s="363">
        <v>18490</v>
      </c>
      <c r="F20" s="363">
        <v>16792</v>
      </c>
      <c r="G20" s="363">
        <v>14953</v>
      </c>
      <c r="H20" s="363">
        <v>9164</v>
      </c>
      <c r="I20" s="363">
        <v>8098</v>
      </c>
      <c r="J20" s="362">
        <v>9889.9131532699994</v>
      </c>
      <c r="K20" s="363">
        <v>11402.13053803</v>
      </c>
      <c r="L20" s="363">
        <v>9996.7518676700001</v>
      </c>
      <c r="M20" s="363">
        <v>8783.1864485799997</v>
      </c>
      <c r="N20" s="363">
        <v>15719.46839244</v>
      </c>
      <c r="O20" s="363">
        <v>5881.3862967200002</v>
      </c>
      <c r="P20" s="363">
        <v>3888.6115693499996</v>
      </c>
      <c r="Q20" s="363">
        <v>4420.6379319299995</v>
      </c>
      <c r="R20" s="363">
        <v>5900</v>
      </c>
      <c r="S20" s="363">
        <v>3855</v>
      </c>
      <c r="T20" s="363">
        <v>4317</v>
      </c>
      <c r="U20" s="363">
        <v>4306</v>
      </c>
      <c r="V20" s="363">
        <v>2851</v>
      </c>
      <c r="W20" s="363">
        <v>2955</v>
      </c>
      <c r="X20" s="362">
        <v>3630.7351596500002</v>
      </c>
      <c r="Y20" s="363">
        <v>4335.5894708399992</v>
      </c>
      <c r="Z20" s="363">
        <v>3746.2569138099998</v>
      </c>
      <c r="AA20" s="363">
        <v>3082.31473654</v>
      </c>
      <c r="AB20" s="363">
        <v>6726.0668115299995</v>
      </c>
      <c r="AC20" s="363">
        <v>3690.7676098299999</v>
      </c>
      <c r="AD20" s="363">
        <v>3146.2021611200003</v>
      </c>
      <c r="AE20" s="363">
        <v>2944.0253723299998</v>
      </c>
      <c r="AF20" s="362">
        <v>1100</v>
      </c>
      <c r="AG20" s="363">
        <v>761</v>
      </c>
      <c r="AH20" s="363">
        <v>585</v>
      </c>
      <c r="AI20" s="363">
        <v>695</v>
      </c>
      <c r="AJ20" s="363">
        <v>340</v>
      </c>
      <c r="AK20" s="1135">
        <v>405</v>
      </c>
      <c r="AL20" s="362">
        <v>785.86993698999993</v>
      </c>
      <c r="AM20" s="363">
        <v>1087.02850874</v>
      </c>
      <c r="AN20" s="363">
        <v>891.33767275000002</v>
      </c>
      <c r="AO20" s="363">
        <v>933.82052004000002</v>
      </c>
      <c r="AP20" s="363">
        <v>2333.1666285400001</v>
      </c>
      <c r="AQ20" s="363">
        <v>717.40080453000007</v>
      </c>
      <c r="AR20" s="363">
        <v>254.70384261999999</v>
      </c>
      <c r="AS20" s="363">
        <v>616.20423445999995</v>
      </c>
      <c r="AT20" s="363">
        <v>8058</v>
      </c>
      <c r="AU20" s="363">
        <v>6876</v>
      </c>
      <c r="AV20" s="363">
        <v>5302</v>
      </c>
      <c r="AW20" s="363">
        <v>4578</v>
      </c>
      <c r="AX20" s="363">
        <v>2785</v>
      </c>
      <c r="AY20" s="363">
        <v>2209</v>
      </c>
      <c r="AZ20" s="362">
        <v>2601.0985732300001</v>
      </c>
      <c r="BA20" s="363">
        <v>2905.1467446900001</v>
      </c>
      <c r="BB20" s="363">
        <v>2580.0325248899999</v>
      </c>
      <c r="BC20" s="363">
        <v>2829.20076479</v>
      </c>
      <c r="BD20" s="363">
        <v>3486.9436139600002</v>
      </c>
      <c r="BE20" s="363">
        <v>738.77828937999993</v>
      </c>
      <c r="BF20" s="363">
        <v>257.49746655000001</v>
      </c>
      <c r="BG20" s="363">
        <v>384.8958872</v>
      </c>
      <c r="BH20" s="362">
        <v>1141</v>
      </c>
      <c r="BI20" s="363">
        <v>1426</v>
      </c>
      <c r="BJ20" s="363">
        <v>1812</v>
      </c>
      <c r="BK20" s="363">
        <v>2012</v>
      </c>
      <c r="BL20" s="363">
        <v>1495</v>
      </c>
      <c r="BM20" s="1135">
        <v>1236</v>
      </c>
      <c r="BN20" s="362">
        <v>1359.9974614400001</v>
      </c>
      <c r="BO20" s="363">
        <v>1575.5757831399999</v>
      </c>
      <c r="BP20" s="363">
        <v>1388.0288417499999</v>
      </c>
      <c r="BQ20" s="363">
        <v>845.12291003000007</v>
      </c>
      <c r="BR20" s="363">
        <v>1295.23470107</v>
      </c>
      <c r="BS20" s="363">
        <v>353.04233088000001</v>
      </c>
      <c r="BT20" s="363">
        <v>57.305193349999996</v>
      </c>
      <c r="BU20" s="363">
        <v>212.81524411000001</v>
      </c>
      <c r="BV20" s="363">
        <v>5631</v>
      </c>
      <c r="BW20" s="363">
        <v>5555</v>
      </c>
      <c r="BX20" s="363">
        <v>4773</v>
      </c>
      <c r="BY20" s="363">
        <v>3360</v>
      </c>
      <c r="BZ20" s="363">
        <v>1693</v>
      </c>
      <c r="CA20" s="363">
        <v>1292</v>
      </c>
      <c r="CB20" s="362">
        <v>1510.0917370400002</v>
      </c>
      <c r="CC20" s="363">
        <v>1493.80120803</v>
      </c>
      <c r="CD20" s="363">
        <v>1378.9926465000001</v>
      </c>
      <c r="CE20" s="363">
        <v>1084.8513951</v>
      </c>
      <c r="CF20" s="363">
        <v>1862.9963405600001</v>
      </c>
      <c r="CG20" s="363">
        <v>377.4539972</v>
      </c>
      <c r="CH20" s="363">
        <v>171.58150311999998</v>
      </c>
      <c r="CI20" s="363">
        <v>261.73523480000006</v>
      </c>
      <c r="CJ20" s="363"/>
      <c r="CK20" s="725"/>
      <c r="CL20" s="725"/>
      <c r="CM20" s="725"/>
      <c r="CN20" s="725"/>
      <c r="CO20" s="725"/>
      <c r="CP20" s="725"/>
      <c r="CQ20" s="725"/>
      <c r="CR20" s="725"/>
      <c r="CS20" s="725"/>
      <c r="CT20" s="725"/>
      <c r="CU20" s="725"/>
      <c r="CV20" s="725"/>
      <c r="CW20" s="725"/>
      <c r="CX20" s="725"/>
      <c r="CY20" s="725"/>
      <c r="CZ20" s="725"/>
      <c r="DA20" s="725"/>
      <c r="DB20" s="725"/>
      <c r="DC20" s="725"/>
      <c r="DD20" s="725"/>
      <c r="DE20" s="725"/>
      <c r="DF20" s="725"/>
      <c r="DG20" s="725"/>
      <c r="DH20" s="725"/>
      <c r="DI20" s="725"/>
      <c r="DJ20" s="725"/>
      <c r="DK20" s="725"/>
      <c r="DL20" s="725"/>
      <c r="DM20" s="725"/>
      <c r="DN20" s="725"/>
      <c r="DO20" s="725"/>
      <c r="DP20" s="725"/>
      <c r="DQ20" s="725"/>
      <c r="DR20" s="725"/>
      <c r="DS20" s="725"/>
      <c r="DT20" s="725"/>
      <c r="DU20" s="725"/>
      <c r="DV20" s="725"/>
      <c r="DW20" s="725"/>
      <c r="DX20" s="725"/>
      <c r="DY20" s="725"/>
      <c r="DZ20" s="725"/>
      <c r="EA20" s="725"/>
      <c r="EB20" s="725"/>
      <c r="EC20" s="725"/>
      <c r="ED20" s="725"/>
      <c r="EE20" s="725"/>
      <c r="EQ20" s="342"/>
      <c r="ER20" s="343"/>
      <c r="ES20" s="343"/>
      <c r="ET20" s="344"/>
      <c r="EU20" s="344"/>
      <c r="EV20" s="344"/>
      <c r="EW20" s="344"/>
      <c r="EX20" s="344"/>
      <c r="EY20" s="350"/>
      <c r="EZ20" s="350"/>
      <c r="FA20" s="350"/>
      <c r="FB20" s="350"/>
      <c r="FC20" s="350"/>
      <c r="FD20" s="350"/>
      <c r="FE20" s="350"/>
      <c r="FF20" s="350"/>
      <c r="FG20" s="350"/>
      <c r="FH20" s="350"/>
      <c r="FI20" s="350"/>
      <c r="FJ20" s="350"/>
      <c r="FK20" s="350"/>
      <c r="FL20" s="350"/>
      <c r="FM20" s="350"/>
      <c r="FN20" s="350"/>
      <c r="FO20" s="350"/>
      <c r="FP20" s="350"/>
      <c r="FQ20" s="350"/>
      <c r="FR20" s="350"/>
      <c r="FS20" s="350"/>
      <c r="FT20" s="725"/>
      <c r="FU20" s="725"/>
      <c r="FV20" s="725"/>
      <c r="FW20" s="725"/>
      <c r="FX20" s="725"/>
      <c r="FY20" s="725"/>
      <c r="FZ20" s="725"/>
      <c r="GA20" s="725"/>
      <c r="GB20" s="725"/>
      <c r="GC20" s="725"/>
      <c r="GD20" s="725"/>
      <c r="GE20" s="725"/>
      <c r="GF20" s="725"/>
      <c r="GG20" s="725"/>
      <c r="GH20" s="725"/>
      <c r="GI20" s="725"/>
      <c r="GJ20" s="725"/>
      <c r="GK20" s="725"/>
      <c r="GL20" s="725"/>
      <c r="GM20" s="725"/>
      <c r="GN20" s="725"/>
      <c r="GO20" s="725"/>
      <c r="GP20" s="725"/>
      <c r="GQ20" s="725"/>
      <c r="GR20" s="725"/>
    </row>
    <row r="21" spans="1:200" s="342" customFormat="1" ht="18" customHeight="1">
      <c r="A21" s="740" t="str">
        <f>IF('1'!$A$1=1,B21,C21)</f>
        <v xml:space="preserve">у % до загального обсягу </v>
      </c>
      <c r="B21" s="345" t="s">
        <v>35</v>
      </c>
      <c r="C21" s="364" t="s">
        <v>192</v>
      </c>
      <c r="D21" s="346">
        <v>100</v>
      </c>
      <c r="E21" s="347">
        <v>100</v>
      </c>
      <c r="F21" s="347">
        <v>100</v>
      </c>
      <c r="G21" s="347">
        <v>100</v>
      </c>
      <c r="H21" s="347">
        <v>100</v>
      </c>
      <c r="I21" s="347">
        <v>100</v>
      </c>
      <c r="J21" s="346">
        <v>100</v>
      </c>
      <c r="K21" s="347">
        <v>100</v>
      </c>
      <c r="L21" s="347">
        <v>100</v>
      </c>
      <c r="M21" s="347">
        <v>100</v>
      </c>
      <c r="N21" s="347">
        <v>100</v>
      </c>
      <c r="O21" s="347">
        <v>100</v>
      </c>
      <c r="P21" s="347">
        <v>100</v>
      </c>
      <c r="Q21" s="347">
        <v>100</v>
      </c>
      <c r="R21" s="347">
        <f t="shared" ref="R21:AE21" si="32">R20/D20*100</f>
        <v>27.019600659461439</v>
      </c>
      <c r="S21" s="347">
        <f t="shared" si="32"/>
        <v>20.849107625743645</v>
      </c>
      <c r="T21" s="347">
        <f t="shared" si="32"/>
        <v>25.70867079561696</v>
      </c>
      <c r="U21" s="347">
        <f t="shared" si="32"/>
        <v>28.796896943757105</v>
      </c>
      <c r="V21" s="347">
        <f t="shared" si="32"/>
        <v>31.110868616324751</v>
      </c>
      <c r="W21" s="347">
        <f t="shared" si="32"/>
        <v>36.490491479377624</v>
      </c>
      <c r="X21" s="346">
        <f t="shared" si="32"/>
        <v>36.711496889631782</v>
      </c>
      <c r="Y21" s="347">
        <f t="shared" si="32"/>
        <v>38.0243802364771</v>
      </c>
      <c r="Z21" s="347">
        <f t="shared" si="32"/>
        <v>37.474741430019719</v>
      </c>
      <c r="AA21" s="347">
        <f t="shared" si="32"/>
        <v>35.093354269375958</v>
      </c>
      <c r="AB21" s="347">
        <f t="shared" si="32"/>
        <v>42.788131529720062</v>
      </c>
      <c r="AC21" s="347">
        <f t="shared" si="32"/>
        <v>62.753361599259513</v>
      </c>
      <c r="AD21" s="347">
        <f t="shared" si="32"/>
        <v>80.908110903087788</v>
      </c>
      <c r="AE21" s="347">
        <f t="shared" si="32"/>
        <v>66.597296988868578</v>
      </c>
      <c r="AF21" s="346">
        <f t="shared" ref="AF21:AS21" si="33">AF20/D20*100</f>
        <v>5.0375526653233198</v>
      </c>
      <c r="AG21" s="347">
        <f t="shared" si="33"/>
        <v>4.1157382368848028</v>
      </c>
      <c r="AH21" s="347">
        <f t="shared" si="33"/>
        <v>3.4838018103858981</v>
      </c>
      <c r="AI21" s="347">
        <f t="shared" si="33"/>
        <v>4.6478967431284692</v>
      </c>
      <c r="AJ21" s="347">
        <f t="shared" si="33"/>
        <v>3.7101702313400264</v>
      </c>
      <c r="AK21" s="1132">
        <f t="shared" si="33"/>
        <v>5.0012348728081006</v>
      </c>
      <c r="AL21" s="346">
        <f t="shared" si="33"/>
        <v>7.9461763193558479</v>
      </c>
      <c r="AM21" s="347">
        <f t="shared" si="33"/>
        <v>9.5335560763349321</v>
      </c>
      <c r="AN21" s="347">
        <f t="shared" si="33"/>
        <v>8.9162728509110156</v>
      </c>
      <c r="AO21" s="347">
        <f t="shared" si="33"/>
        <v>10.631910474711296</v>
      </c>
      <c r="AP21" s="347">
        <f t="shared" si="33"/>
        <v>14.842528832985824</v>
      </c>
      <c r="AQ21" s="347">
        <f t="shared" si="33"/>
        <v>12.197818139068479</v>
      </c>
      <c r="AR21" s="347">
        <f t="shared" si="33"/>
        <v>6.5499944666001948</v>
      </c>
      <c r="AS21" s="347">
        <f t="shared" si="33"/>
        <v>13.939260440426352</v>
      </c>
      <c r="AT21" s="347">
        <f t="shared" ref="AT21:BG21" si="34">AT20/D20*100</f>
        <v>36.902363070159375</v>
      </c>
      <c r="AU21" s="347">
        <f t="shared" si="34"/>
        <v>37.187669010275826</v>
      </c>
      <c r="AV21" s="347">
        <f t="shared" si="34"/>
        <v>31.574559313959028</v>
      </c>
      <c r="AW21" s="347">
        <f t="shared" si="34"/>
        <v>30.615929913729683</v>
      </c>
      <c r="AX21" s="347">
        <f t="shared" si="34"/>
        <v>30.390659100829332</v>
      </c>
      <c r="AY21" s="347">
        <f t="shared" si="34"/>
        <v>27.278340330945909</v>
      </c>
      <c r="AZ21" s="346">
        <f t="shared" si="34"/>
        <v>26.300519862198925</v>
      </c>
      <c r="BA21" s="347">
        <f t="shared" si="34"/>
        <v>25.47898162541065</v>
      </c>
      <c r="BB21" s="347">
        <f t="shared" si="34"/>
        <v>25.808708258869117</v>
      </c>
      <c r="BC21" s="347">
        <f t="shared" si="34"/>
        <v>32.211553077612329</v>
      </c>
      <c r="BD21" s="347">
        <f t="shared" si="34"/>
        <v>22.182325298207818</v>
      </c>
      <c r="BE21" s="347">
        <f t="shared" si="34"/>
        <v>12.561295111528558</v>
      </c>
      <c r="BF21" s="347">
        <f t="shared" si="34"/>
        <v>6.6218356335611572</v>
      </c>
      <c r="BG21" s="347">
        <f t="shared" si="34"/>
        <v>8.706795108007384</v>
      </c>
      <c r="BH21" s="346">
        <f t="shared" ref="BH21:BT21" si="35">BH20/D20*100</f>
        <v>5.2253159919399152</v>
      </c>
      <c r="BI21" s="347">
        <f t="shared" si="35"/>
        <v>7.7122769064359105</v>
      </c>
      <c r="BJ21" s="347">
        <f t="shared" si="35"/>
        <v>10.790852787041448</v>
      </c>
      <c r="BK21" s="347">
        <f t="shared" si="35"/>
        <v>13.455493880826591</v>
      </c>
      <c r="BL21" s="347">
        <f t="shared" si="35"/>
        <v>16.313836752509822</v>
      </c>
      <c r="BM21" s="1132">
        <f t="shared" si="35"/>
        <v>15.263027908125462</v>
      </c>
      <c r="BN21" s="346">
        <f t="shared" si="35"/>
        <v>13.751358989338858</v>
      </c>
      <c r="BO21" s="347">
        <f t="shared" si="35"/>
        <v>13.818257718458113</v>
      </c>
      <c r="BP21" s="347">
        <f t="shared" si="35"/>
        <v>13.884798383752578</v>
      </c>
      <c r="BQ21" s="347">
        <f t="shared" si="35"/>
        <v>9.6220536245889825</v>
      </c>
      <c r="BR21" s="347">
        <f t="shared" si="35"/>
        <v>8.2396851390529235</v>
      </c>
      <c r="BS21" s="347">
        <f t="shared" si="35"/>
        <v>6.002706046989104</v>
      </c>
      <c r="BT21" s="347">
        <f t="shared" si="35"/>
        <v>1.473667203010941</v>
      </c>
      <c r="BU21" s="347">
        <f t="shared" ref="BU21:CA21" si="36">BU20/Q20*100</f>
        <v>4.8141297112990955</v>
      </c>
      <c r="BV21" s="347">
        <f t="shared" si="36"/>
        <v>95.440677966101688</v>
      </c>
      <c r="BW21" s="347">
        <f t="shared" si="36"/>
        <v>144.09857328145264</v>
      </c>
      <c r="BX21" s="347">
        <f t="shared" si="36"/>
        <v>110.56289089645588</v>
      </c>
      <c r="BY21" s="347">
        <f t="shared" si="36"/>
        <v>78.030654900139339</v>
      </c>
      <c r="BZ21" s="347">
        <f t="shared" si="36"/>
        <v>59.382672746404772</v>
      </c>
      <c r="CA21" s="347">
        <f t="shared" si="36"/>
        <v>43.722504230118439</v>
      </c>
      <c r="CB21" s="346">
        <f t="shared" ref="CB21:CI21" si="37">CB20/J20*100</f>
        <v>15.269009076593395</v>
      </c>
      <c r="CC21" s="347">
        <f t="shared" si="37"/>
        <v>13.101070918699472</v>
      </c>
      <c r="CD21" s="347">
        <f t="shared" si="37"/>
        <v>13.794407070958037</v>
      </c>
      <c r="CE21" s="347">
        <f t="shared" si="37"/>
        <v>12.351455834976505</v>
      </c>
      <c r="CF21" s="347">
        <f t="shared" si="37"/>
        <v>11.851522545482361</v>
      </c>
      <c r="CG21" s="347">
        <f t="shared" si="37"/>
        <v>6.4177725821291984</v>
      </c>
      <c r="CH21" s="347">
        <f t="shared" si="37"/>
        <v>4.4124104467621246</v>
      </c>
      <c r="CI21" s="347">
        <f t="shared" si="37"/>
        <v>5.9207571131194063</v>
      </c>
      <c r="CJ21" s="1210"/>
      <c r="CK21" s="724"/>
      <c r="CL21" s="724"/>
      <c r="CM21" s="724"/>
      <c r="CN21" s="724"/>
      <c r="CO21" s="724"/>
      <c r="CP21" s="724"/>
      <c r="CQ21" s="724"/>
      <c r="CR21" s="724"/>
      <c r="CS21" s="724"/>
      <c r="CT21" s="724"/>
      <c r="CU21" s="724"/>
      <c r="CV21" s="724"/>
      <c r="CW21" s="724"/>
      <c r="CX21" s="724"/>
      <c r="CY21" s="724"/>
      <c r="CZ21" s="724"/>
      <c r="DA21" s="724"/>
      <c r="DB21" s="724"/>
      <c r="DC21" s="724"/>
      <c r="DD21" s="724"/>
      <c r="DE21" s="724"/>
      <c r="DF21" s="724"/>
      <c r="DG21" s="724"/>
      <c r="DH21" s="724"/>
      <c r="DI21" s="724"/>
      <c r="DJ21" s="724"/>
      <c r="DK21" s="724"/>
      <c r="DL21" s="724"/>
      <c r="DM21" s="724"/>
      <c r="DN21" s="724"/>
      <c r="DO21" s="724"/>
      <c r="DP21" s="724"/>
      <c r="DQ21" s="724"/>
      <c r="DR21" s="724"/>
      <c r="DS21" s="724"/>
      <c r="DT21" s="724"/>
      <c r="DU21" s="724"/>
      <c r="DV21" s="724"/>
      <c r="DW21" s="724"/>
      <c r="DX21" s="724"/>
      <c r="DY21" s="724"/>
      <c r="DZ21" s="724"/>
      <c r="EA21" s="724"/>
      <c r="EB21" s="724"/>
      <c r="EC21" s="724"/>
      <c r="ED21" s="724"/>
      <c r="EE21" s="724"/>
      <c r="EQ21" s="357"/>
      <c r="ER21" s="358"/>
      <c r="ES21" s="358"/>
      <c r="ET21" s="359"/>
      <c r="EU21" s="359"/>
      <c r="EV21" s="359"/>
      <c r="EW21" s="359"/>
      <c r="EX21" s="359"/>
      <c r="EY21" s="344"/>
      <c r="EZ21" s="344"/>
      <c r="FA21" s="344"/>
      <c r="FB21" s="344"/>
      <c r="FC21" s="344"/>
      <c r="FD21" s="344"/>
      <c r="FE21" s="344"/>
      <c r="FF21" s="344"/>
      <c r="FG21" s="344"/>
      <c r="FH21" s="344"/>
      <c r="FI21" s="344"/>
      <c r="FJ21" s="344"/>
      <c r="FK21" s="344"/>
      <c r="FL21" s="344"/>
      <c r="FM21" s="344"/>
      <c r="FN21" s="344"/>
      <c r="FO21" s="344"/>
      <c r="FP21" s="344"/>
      <c r="FQ21" s="344"/>
      <c r="FR21" s="344"/>
      <c r="FS21" s="344"/>
      <c r="FT21" s="724"/>
      <c r="FU21" s="724"/>
      <c r="FV21" s="724"/>
      <c r="FW21" s="724"/>
      <c r="FX21" s="724"/>
      <c r="FY21" s="724"/>
      <c r="FZ21" s="724"/>
      <c r="GA21" s="724"/>
      <c r="GB21" s="724"/>
      <c r="GC21" s="724"/>
      <c r="GD21" s="724"/>
      <c r="GE21" s="724"/>
      <c r="GF21" s="724"/>
      <c r="GG21" s="724"/>
      <c r="GH21" s="724"/>
      <c r="GI21" s="724"/>
      <c r="GJ21" s="724"/>
      <c r="GK21" s="724"/>
      <c r="GL21" s="724"/>
      <c r="GM21" s="724"/>
      <c r="GN21" s="724"/>
      <c r="GO21" s="724"/>
      <c r="GP21" s="724"/>
      <c r="GQ21" s="724"/>
      <c r="GR21" s="724"/>
    </row>
    <row r="22" spans="1:200" s="357" customFormat="1" ht="30" customHeight="1">
      <c r="A22" s="743" t="str">
        <f>IF('1'!$A$1=1,B22,C22)</f>
        <v xml:space="preserve">Машини та  устаткування, транспортні засоби, прилади </v>
      </c>
      <c r="B22" s="361" t="s">
        <v>37</v>
      </c>
      <c r="C22" s="361" t="s">
        <v>139</v>
      </c>
      <c r="D22" s="362">
        <v>10722</v>
      </c>
      <c r="E22" s="363">
        <v>11181</v>
      </c>
      <c r="F22" s="363">
        <v>8538</v>
      </c>
      <c r="G22" s="363">
        <v>5432</v>
      </c>
      <c r="H22" s="363">
        <v>3339</v>
      </c>
      <c r="I22" s="363">
        <v>2748</v>
      </c>
      <c r="J22" s="362">
        <v>2862.7644151899999</v>
      </c>
      <c r="K22" s="363">
        <v>3001.5631871699998</v>
      </c>
      <c r="L22" s="363">
        <v>3426.1848995500004</v>
      </c>
      <c r="M22" s="363">
        <v>3387.7934293499998</v>
      </c>
      <c r="N22" s="363">
        <v>3816.7506021300001</v>
      </c>
      <c r="O22" s="363">
        <v>2281.4154686299999</v>
      </c>
      <c r="P22" s="363">
        <v>2150.8612624900002</v>
      </c>
      <c r="Q22" s="363">
        <v>2034.3810980000001</v>
      </c>
      <c r="R22" s="363">
        <v>1075</v>
      </c>
      <c r="S22" s="363">
        <v>1136</v>
      </c>
      <c r="T22" s="363">
        <v>725</v>
      </c>
      <c r="U22" s="363">
        <v>647</v>
      </c>
      <c r="V22" s="363">
        <v>649</v>
      </c>
      <c r="W22" s="363">
        <v>606</v>
      </c>
      <c r="X22" s="362">
        <v>691.87481101999992</v>
      </c>
      <c r="Y22" s="363">
        <v>806.74617449000004</v>
      </c>
      <c r="Z22" s="363">
        <v>1092.0050355400001</v>
      </c>
      <c r="AA22" s="363">
        <v>1135.45494566</v>
      </c>
      <c r="AB22" s="363">
        <v>1408.8731099399999</v>
      </c>
      <c r="AC22" s="363">
        <v>1398.90175948</v>
      </c>
      <c r="AD22" s="363">
        <v>1402.1604060500001</v>
      </c>
      <c r="AE22" s="363">
        <v>1323.6644381699998</v>
      </c>
      <c r="AF22" s="362">
        <v>185</v>
      </c>
      <c r="AG22" s="363">
        <v>260</v>
      </c>
      <c r="AH22" s="363">
        <v>247</v>
      </c>
      <c r="AI22" s="363">
        <v>169</v>
      </c>
      <c r="AJ22" s="363">
        <v>124</v>
      </c>
      <c r="AK22" s="1135">
        <v>95</v>
      </c>
      <c r="AL22" s="362">
        <v>90.7707403</v>
      </c>
      <c r="AM22" s="363">
        <v>139.29025221999999</v>
      </c>
      <c r="AN22" s="363">
        <v>119.16832904</v>
      </c>
      <c r="AO22" s="363">
        <v>112.02397448999999</v>
      </c>
      <c r="AP22" s="363">
        <v>160.52152439000002</v>
      </c>
      <c r="AQ22" s="363">
        <v>73.197014190000004</v>
      </c>
      <c r="AR22" s="363">
        <v>66.716597800000002</v>
      </c>
      <c r="AS22" s="363">
        <v>77.638969220000007</v>
      </c>
      <c r="AT22" s="363">
        <v>716</v>
      </c>
      <c r="AU22" s="363">
        <v>939</v>
      </c>
      <c r="AV22" s="363">
        <v>963</v>
      </c>
      <c r="AW22" s="363">
        <v>647</v>
      </c>
      <c r="AX22" s="363">
        <v>613</v>
      </c>
      <c r="AY22" s="363">
        <v>564</v>
      </c>
      <c r="AZ22" s="362">
        <v>576.07767681999997</v>
      </c>
      <c r="BA22" s="363">
        <v>582.79619579999996</v>
      </c>
      <c r="BB22" s="363">
        <v>603.61575216000006</v>
      </c>
      <c r="BC22" s="363">
        <v>707.39557064000007</v>
      </c>
      <c r="BD22" s="363">
        <v>715.20966496999995</v>
      </c>
      <c r="BE22" s="363">
        <v>392.44364469999999</v>
      </c>
      <c r="BF22" s="363">
        <v>402.04403589000003</v>
      </c>
      <c r="BG22" s="363">
        <v>332.29810772999997</v>
      </c>
      <c r="BH22" s="362">
        <v>67</v>
      </c>
      <c r="BI22" s="363">
        <v>120</v>
      </c>
      <c r="BJ22" s="363">
        <v>168</v>
      </c>
      <c r="BK22" s="363">
        <v>169</v>
      </c>
      <c r="BL22" s="363">
        <v>132</v>
      </c>
      <c r="BM22" s="1135">
        <v>112</v>
      </c>
      <c r="BN22" s="362">
        <v>60.117032179999995</v>
      </c>
      <c r="BO22" s="363">
        <v>67.955430840000005</v>
      </c>
      <c r="BP22" s="363">
        <v>71.826263789999999</v>
      </c>
      <c r="BQ22" s="363">
        <v>61.065838550000002</v>
      </c>
      <c r="BR22" s="363">
        <v>85.450458179999998</v>
      </c>
      <c r="BS22" s="363">
        <v>28.33595691</v>
      </c>
      <c r="BT22" s="363">
        <v>25.522243119999999</v>
      </c>
      <c r="BU22" s="363">
        <v>43.47376697</v>
      </c>
      <c r="BV22" s="363">
        <v>8649</v>
      </c>
      <c r="BW22" s="363">
        <v>8694</v>
      </c>
      <c r="BX22" s="363">
        <v>6420</v>
      </c>
      <c r="BY22" s="363">
        <v>3795</v>
      </c>
      <c r="BZ22" s="363">
        <v>1813</v>
      </c>
      <c r="CA22" s="363">
        <v>1359</v>
      </c>
      <c r="CB22" s="362">
        <v>1431.2032224300001</v>
      </c>
      <c r="CC22" s="363">
        <v>1390.71089994</v>
      </c>
      <c r="CD22" s="363">
        <v>1523.8567668000001</v>
      </c>
      <c r="CE22" s="363">
        <v>1359.76631737</v>
      </c>
      <c r="CF22" s="363">
        <v>1424.0939683699999</v>
      </c>
      <c r="CG22" s="363">
        <v>380.3666748</v>
      </c>
      <c r="CH22" s="363">
        <v>247.91408059000003</v>
      </c>
      <c r="CI22" s="363">
        <v>245.14388507000001</v>
      </c>
      <c r="CJ22" s="1212"/>
      <c r="CK22" s="726"/>
      <c r="CL22" s="726"/>
      <c r="CM22" s="726"/>
      <c r="CN22" s="726"/>
      <c r="CO22" s="726"/>
      <c r="CP22" s="726"/>
      <c r="CQ22" s="726"/>
      <c r="CR22" s="726"/>
      <c r="CS22" s="726"/>
      <c r="CT22" s="726"/>
      <c r="CU22" s="726"/>
      <c r="CV22" s="726"/>
      <c r="CW22" s="726"/>
      <c r="CX22" s="726"/>
      <c r="CY22" s="726"/>
      <c r="CZ22" s="726"/>
      <c r="DA22" s="726"/>
      <c r="DB22" s="726"/>
      <c r="DC22" s="726"/>
      <c r="DD22" s="726"/>
      <c r="DE22" s="726"/>
      <c r="DF22" s="726"/>
      <c r="DG22" s="726"/>
      <c r="DH22" s="726"/>
      <c r="DI22" s="726"/>
      <c r="DJ22" s="726"/>
      <c r="DK22" s="726"/>
      <c r="DL22" s="726"/>
      <c r="DM22" s="726"/>
      <c r="DN22" s="726"/>
      <c r="DO22" s="726"/>
      <c r="DP22" s="726"/>
      <c r="DQ22" s="726"/>
      <c r="DR22" s="726"/>
      <c r="DS22" s="726"/>
      <c r="DT22" s="726"/>
      <c r="DU22" s="726"/>
      <c r="DV22" s="726"/>
      <c r="DW22" s="726"/>
      <c r="DX22" s="726"/>
      <c r="DY22" s="726"/>
      <c r="DZ22" s="726"/>
      <c r="EA22" s="726"/>
      <c r="EB22" s="726"/>
      <c r="EC22" s="726"/>
      <c r="ED22" s="726"/>
      <c r="EE22" s="726"/>
      <c r="EQ22" s="342"/>
      <c r="ER22" s="343"/>
      <c r="ES22" s="343"/>
      <c r="ET22" s="344"/>
      <c r="EU22" s="344"/>
      <c r="EV22" s="344"/>
      <c r="EW22" s="344"/>
      <c r="EX22" s="344"/>
      <c r="EY22" s="359"/>
      <c r="EZ22" s="359"/>
      <c r="FA22" s="359"/>
      <c r="FB22" s="359"/>
      <c r="FC22" s="359"/>
      <c r="FD22" s="359"/>
      <c r="FE22" s="359"/>
      <c r="FF22" s="359"/>
      <c r="FG22" s="359"/>
      <c r="FH22" s="359"/>
      <c r="FI22" s="359"/>
      <c r="FJ22" s="359"/>
      <c r="FK22" s="359"/>
      <c r="FL22" s="359"/>
      <c r="FM22" s="359"/>
      <c r="FN22" s="359"/>
      <c r="FO22" s="359"/>
      <c r="FP22" s="359"/>
      <c r="FQ22" s="359"/>
      <c r="FR22" s="359"/>
      <c r="FS22" s="359"/>
      <c r="FT22" s="726"/>
      <c r="FU22" s="726"/>
      <c r="FV22" s="726"/>
      <c r="FW22" s="726"/>
      <c r="FX22" s="726"/>
      <c r="FY22" s="726"/>
      <c r="FZ22" s="726"/>
      <c r="GA22" s="726"/>
      <c r="GB22" s="726"/>
      <c r="GC22" s="726"/>
      <c r="GD22" s="726"/>
      <c r="GE22" s="726"/>
      <c r="GF22" s="726"/>
      <c r="GG22" s="726"/>
      <c r="GH22" s="726"/>
      <c r="GI22" s="726"/>
      <c r="GJ22" s="726"/>
      <c r="GK22" s="726"/>
      <c r="GL22" s="726"/>
      <c r="GM22" s="726"/>
      <c r="GN22" s="726"/>
      <c r="GO22" s="726"/>
      <c r="GP22" s="726"/>
      <c r="GQ22" s="726"/>
      <c r="GR22" s="726"/>
    </row>
    <row r="23" spans="1:200" s="342" customFormat="1" ht="19.5" customHeight="1">
      <c r="A23" s="745" t="str">
        <f>IF('1'!$A$1=1,B23,C23)</f>
        <v xml:space="preserve">у % до загального обсягу </v>
      </c>
      <c r="B23" s="369" t="s">
        <v>35</v>
      </c>
      <c r="C23" s="370" t="s">
        <v>192</v>
      </c>
      <c r="D23" s="371">
        <v>100</v>
      </c>
      <c r="E23" s="372">
        <v>100</v>
      </c>
      <c r="F23" s="372">
        <v>100</v>
      </c>
      <c r="G23" s="372">
        <v>100</v>
      </c>
      <c r="H23" s="372">
        <v>100</v>
      </c>
      <c r="I23" s="372">
        <v>100</v>
      </c>
      <c r="J23" s="371">
        <v>100</v>
      </c>
      <c r="K23" s="372">
        <v>100</v>
      </c>
      <c r="L23" s="372">
        <v>100</v>
      </c>
      <c r="M23" s="372">
        <v>100</v>
      </c>
      <c r="N23" s="372">
        <v>100</v>
      </c>
      <c r="O23" s="372">
        <v>100</v>
      </c>
      <c r="P23" s="372">
        <v>100</v>
      </c>
      <c r="Q23" s="372">
        <v>100</v>
      </c>
      <c r="R23" s="372">
        <f t="shared" ref="R23:AD23" si="38">R22/D22*100</f>
        <v>10.026114530871107</v>
      </c>
      <c r="S23" s="372">
        <f t="shared" si="38"/>
        <v>10.160093014936052</v>
      </c>
      <c r="T23" s="372">
        <f t="shared" si="38"/>
        <v>8.4914499882876555</v>
      </c>
      <c r="U23" s="372">
        <f t="shared" si="38"/>
        <v>11.910898379970543</v>
      </c>
      <c r="V23" s="372">
        <f t="shared" si="38"/>
        <v>19.436957172806231</v>
      </c>
      <c r="W23" s="372">
        <f t="shared" si="38"/>
        <v>22.05240174672489</v>
      </c>
      <c r="X23" s="371">
        <f t="shared" si="38"/>
        <v>24.168066619414112</v>
      </c>
      <c r="Y23" s="372">
        <f t="shared" si="38"/>
        <v>26.877534277418775</v>
      </c>
      <c r="Z23" s="372">
        <f t="shared" si="38"/>
        <v>31.872332274986835</v>
      </c>
      <c r="AA23" s="372">
        <f t="shared" si="38"/>
        <v>33.516061983680466</v>
      </c>
      <c r="AB23" s="372">
        <f t="shared" si="38"/>
        <v>36.91289415540421</v>
      </c>
      <c r="AC23" s="372">
        <f t="shared" si="38"/>
        <v>61.317273364506761</v>
      </c>
      <c r="AD23" s="372">
        <f t="shared" si="38"/>
        <v>65.190648532428014</v>
      </c>
      <c r="AE23" s="372">
        <f t="shared" ref="AE23:AK23" si="39">AE22/Q22*100</f>
        <v>65.064723589463853</v>
      </c>
      <c r="AF23" s="372">
        <f t="shared" si="39"/>
        <v>17.209302325581397</v>
      </c>
      <c r="AG23" s="372">
        <f t="shared" si="39"/>
        <v>22.887323943661972</v>
      </c>
      <c r="AH23" s="372">
        <f t="shared" si="39"/>
        <v>34.068965517241381</v>
      </c>
      <c r="AI23" s="372">
        <f t="shared" si="39"/>
        <v>26.120556414219475</v>
      </c>
      <c r="AJ23" s="372">
        <f t="shared" si="39"/>
        <v>19.106317411402156</v>
      </c>
      <c r="AK23" s="372">
        <f t="shared" si="39"/>
        <v>15.676567656765677</v>
      </c>
      <c r="AL23" s="371">
        <f t="shared" ref="AL23:AS23" si="40">AL22/J22*100</f>
        <v>3.1707373410946773</v>
      </c>
      <c r="AM23" s="372">
        <f t="shared" si="40"/>
        <v>4.6405903702240137</v>
      </c>
      <c r="AN23" s="372">
        <f t="shared" si="40"/>
        <v>3.4781639792893762</v>
      </c>
      <c r="AO23" s="372">
        <f t="shared" si="40"/>
        <v>3.3066943668845092</v>
      </c>
      <c r="AP23" s="372">
        <f t="shared" si="40"/>
        <v>4.2057116412169648</v>
      </c>
      <c r="AQ23" s="372">
        <f t="shared" si="40"/>
        <v>3.2084035195025278</v>
      </c>
      <c r="AR23" s="372">
        <f t="shared" si="40"/>
        <v>3.1018550086658685</v>
      </c>
      <c r="AS23" s="372">
        <f t="shared" si="40"/>
        <v>3.8163434223964661</v>
      </c>
      <c r="AT23" s="372">
        <f t="shared" ref="AT23:BG23" si="41">AT22/D22*100</f>
        <v>6.6778586084685694</v>
      </c>
      <c r="AU23" s="372">
        <f t="shared" si="41"/>
        <v>8.3981754762543606</v>
      </c>
      <c r="AV23" s="372">
        <f t="shared" si="41"/>
        <v>11.278988053408293</v>
      </c>
      <c r="AW23" s="372">
        <f t="shared" si="41"/>
        <v>11.910898379970543</v>
      </c>
      <c r="AX23" s="372">
        <f t="shared" si="41"/>
        <v>18.358790056903267</v>
      </c>
      <c r="AY23" s="372">
        <f t="shared" si="41"/>
        <v>20.52401746724891</v>
      </c>
      <c r="AZ23" s="371">
        <f t="shared" si="41"/>
        <v>20.123125527315388</v>
      </c>
      <c r="BA23" s="372">
        <f t="shared" si="41"/>
        <v>19.416422692386657</v>
      </c>
      <c r="BB23" s="372">
        <f t="shared" si="41"/>
        <v>17.617722623180079</v>
      </c>
      <c r="BC23" s="372">
        <f t="shared" si="41"/>
        <v>20.880717357543396</v>
      </c>
      <c r="BD23" s="372">
        <f t="shared" si="41"/>
        <v>18.738705761148385</v>
      </c>
      <c r="BE23" s="372">
        <f t="shared" si="41"/>
        <v>17.201761366844075</v>
      </c>
      <c r="BF23" s="372">
        <f t="shared" si="41"/>
        <v>18.692234729475921</v>
      </c>
      <c r="BG23" s="372">
        <f t="shared" si="41"/>
        <v>16.334113016321385</v>
      </c>
      <c r="BH23" s="371">
        <f t="shared" ref="BH23:BU23" si="42">BH22/D22*100</f>
        <v>0.62488341727289687</v>
      </c>
      <c r="BI23" s="372">
        <f t="shared" si="42"/>
        <v>1.0732492621411323</v>
      </c>
      <c r="BJ23" s="372">
        <f t="shared" si="42"/>
        <v>1.9676739283204496</v>
      </c>
      <c r="BK23" s="372">
        <f t="shared" si="42"/>
        <v>3.1111929307805597</v>
      </c>
      <c r="BL23" s="372">
        <f t="shared" si="42"/>
        <v>3.9532794249775383</v>
      </c>
      <c r="BM23" s="1136">
        <f t="shared" si="42"/>
        <v>4.0756914119359537</v>
      </c>
      <c r="BN23" s="371">
        <f t="shared" si="42"/>
        <v>2.0999643512758301</v>
      </c>
      <c r="BO23" s="372">
        <f t="shared" si="42"/>
        <v>2.2640013420497489</v>
      </c>
      <c r="BP23" s="372">
        <f t="shared" si="42"/>
        <v>2.0963919314288542</v>
      </c>
      <c r="BQ23" s="372">
        <f t="shared" si="42"/>
        <v>1.8025254438762053</v>
      </c>
      <c r="BR23" s="372">
        <f t="shared" si="42"/>
        <v>2.2388273976380058</v>
      </c>
      <c r="BS23" s="372">
        <f t="shared" si="42"/>
        <v>1.2420340485819477</v>
      </c>
      <c r="BT23" s="372">
        <f t="shared" si="42"/>
        <v>1.1866057362739202</v>
      </c>
      <c r="BU23" s="372">
        <f t="shared" si="42"/>
        <v>2.136952954033001</v>
      </c>
      <c r="BV23" s="372">
        <f t="shared" ref="BV23:CI23" si="43">BV22/D22*100</f>
        <v>80.665920537213211</v>
      </c>
      <c r="BW23" s="372">
        <f t="shared" si="43"/>
        <v>77.756909042125031</v>
      </c>
      <c r="BX23" s="372">
        <f t="shared" si="43"/>
        <v>75.193253689388612</v>
      </c>
      <c r="BY23" s="372">
        <f t="shared" si="43"/>
        <v>69.863770250368191</v>
      </c>
      <c r="BZ23" s="372">
        <f t="shared" si="43"/>
        <v>54.297693920335433</v>
      </c>
      <c r="CA23" s="372">
        <f t="shared" si="43"/>
        <v>49.454148471615724</v>
      </c>
      <c r="CB23" s="371">
        <f t="shared" si="43"/>
        <v>49.99374782067116</v>
      </c>
      <c r="CC23" s="372">
        <f t="shared" si="43"/>
        <v>46.332887672813605</v>
      </c>
      <c r="CD23" s="372">
        <f t="shared" si="43"/>
        <v>44.476781361103583</v>
      </c>
      <c r="CE23" s="372">
        <f t="shared" si="43"/>
        <v>40.137226360666631</v>
      </c>
      <c r="CF23" s="372">
        <f t="shared" si="43"/>
        <v>37.311685169454378</v>
      </c>
      <c r="CG23" s="372">
        <f t="shared" si="43"/>
        <v>16.672398343490318</v>
      </c>
      <c r="CH23" s="372">
        <f t="shared" si="43"/>
        <v>11.526270192945679</v>
      </c>
      <c r="CI23" s="372">
        <f t="shared" si="43"/>
        <v>12.050047324515596</v>
      </c>
      <c r="CJ23" s="1210"/>
      <c r="CK23" s="724"/>
      <c r="CL23" s="724"/>
      <c r="CM23" s="724"/>
      <c r="CN23" s="724"/>
      <c r="CO23" s="724"/>
      <c r="CP23" s="724"/>
      <c r="CQ23" s="724"/>
      <c r="CR23" s="724"/>
      <c r="CS23" s="724"/>
      <c r="CT23" s="724"/>
      <c r="CU23" s="724"/>
      <c r="CV23" s="724"/>
      <c r="CW23" s="724"/>
      <c r="CX23" s="724"/>
      <c r="CY23" s="724"/>
      <c r="CZ23" s="724"/>
      <c r="DA23" s="724"/>
      <c r="DB23" s="724"/>
      <c r="DC23" s="724"/>
      <c r="DD23" s="724"/>
      <c r="DE23" s="724"/>
      <c r="DF23" s="724"/>
      <c r="DG23" s="724"/>
      <c r="DH23" s="724"/>
      <c r="DI23" s="724"/>
      <c r="DJ23" s="724"/>
      <c r="DK23" s="724"/>
      <c r="DL23" s="724"/>
      <c r="DM23" s="724"/>
      <c r="DN23" s="724"/>
      <c r="DO23" s="724"/>
      <c r="DP23" s="724"/>
      <c r="DQ23" s="724"/>
      <c r="DR23" s="724"/>
      <c r="DS23" s="724"/>
      <c r="DT23" s="724"/>
      <c r="DU23" s="724"/>
      <c r="DV23" s="724"/>
      <c r="DW23" s="724"/>
      <c r="DX23" s="724"/>
      <c r="DY23" s="724"/>
      <c r="DZ23" s="724"/>
      <c r="EA23" s="724"/>
      <c r="EB23" s="724"/>
      <c r="EC23" s="724"/>
      <c r="ED23" s="724"/>
      <c r="EE23" s="724"/>
      <c r="EQ23" s="373"/>
      <c r="ER23" s="373"/>
      <c r="ES23" s="373"/>
      <c r="ET23" s="374"/>
      <c r="EU23" s="374"/>
      <c r="EV23" s="374"/>
      <c r="EW23" s="374"/>
      <c r="EX23" s="374"/>
      <c r="EY23" s="344"/>
      <c r="EZ23" s="344"/>
      <c r="FA23" s="344"/>
      <c r="FB23" s="344"/>
      <c r="FC23" s="344"/>
      <c r="FD23" s="344"/>
      <c r="FE23" s="344"/>
      <c r="FF23" s="344"/>
      <c r="FG23" s="344"/>
      <c r="FH23" s="344"/>
      <c r="FI23" s="344"/>
      <c r="FJ23" s="344"/>
      <c r="FK23" s="344"/>
      <c r="FL23" s="344"/>
      <c r="FM23" s="344"/>
      <c r="FN23" s="344"/>
      <c r="FO23" s="344"/>
      <c r="FP23" s="344"/>
      <c r="FQ23" s="344"/>
      <c r="FR23" s="344"/>
      <c r="FS23" s="344"/>
      <c r="FT23" s="724"/>
      <c r="FU23" s="724"/>
      <c r="FV23" s="724"/>
      <c r="FW23" s="724"/>
      <c r="FX23" s="724"/>
      <c r="FY23" s="724"/>
      <c r="FZ23" s="724"/>
      <c r="GA23" s="724"/>
      <c r="GB23" s="724"/>
      <c r="GC23" s="724"/>
      <c r="GD23" s="724"/>
      <c r="GE23" s="724"/>
      <c r="GF23" s="724"/>
      <c r="GG23" s="724"/>
      <c r="GH23" s="724"/>
      <c r="GI23" s="724"/>
      <c r="GJ23" s="724"/>
      <c r="GK23" s="724"/>
      <c r="GL23" s="724"/>
      <c r="GM23" s="724"/>
      <c r="GN23" s="724"/>
      <c r="GO23" s="724"/>
      <c r="GP23" s="724"/>
      <c r="GQ23" s="724"/>
      <c r="GR23" s="724"/>
    </row>
    <row r="24" spans="1:200" s="373" customFormat="1" ht="15.75" customHeight="1">
      <c r="A24" s="375" t="str">
        <f>IF('1'!$A$1=1,B24,C24)</f>
        <v>Примітки:</v>
      </c>
      <c r="B24" s="376" t="s">
        <v>311</v>
      </c>
      <c r="C24" s="376" t="s">
        <v>312</v>
      </c>
      <c r="D24" s="377"/>
      <c r="E24" s="378"/>
      <c r="F24" s="378"/>
      <c r="G24" s="378"/>
      <c r="H24" s="378"/>
      <c r="I24" s="378"/>
      <c r="J24" s="378"/>
      <c r="K24" s="378"/>
      <c r="L24" s="378"/>
      <c r="M24" s="378"/>
      <c r="N24" s="378"/>
      <c r="O24" s="378"/>
      <c r="P24" s="378"/>
      <c r="Q24" s="378"/>
      <c r="R24" s="379"/>
      <c r="S24" s="379"/>
      <c r="T24" s="379"/>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0"/>
      <c r="AZ24" s="380"/>
      <c r="BA24" s="380"/>
      <c r="BB24" s="380"/>
      <c r="BC24" s="380"/>
      <c r="BD24" s="380"/>
      <c r="BE24" s="380"/>
      <c r="BF24" s="380"/>
      <c r="BG24" s="380"/>
      <c r="BV24" s="468"/>
      <c r="BW24" s="468"/>
      <c r="BX24" s="468"/>
      <c r="BY24" s="468"/>
      <c r="BZ24" s="468"/>
      <c r="CA24" s="468"/>
      <c r="CB24" s="468"/>
      <c r="CC24" s="468"/>
      <c r="CD24" s="468"/>
      <c r="CE24" s="468"/>
      <c r="CF24" s="468"/>
      <c r="CG24" s="468"/>
      <c r="CH24" s="468"/>
      <c r="CI24" s="468"/>
      <c r="CJ24" s="734"/>
      <c r="CK24" s="468"/>
      <c r="CL24" s="468"/>
      <c r="CM24" s="468"/>
      <c r="CN24" s="468"/>
      <c r="CO24" s="468"/>
      <c r="CP24" s="468"/>
      <c r="CQ24" s="468"/>
      <c r="CR24" s="468"/>
      <c r="CS24" s="468"/>
      <c r="CT24" s="468"/>
      <c r="CU24" s="468"/>
      <c r="CV24" s="468"/>
      <c r="CW24" s="468"/>
      <c r="CX24" s="468"/>
      <c r="CY24" s="468"/>
      <c r="CZ24" s="468"/>
      <c r="DA24" s="468"/>
      <c r="DB24" s="468"/>
      <c r="DC24" s="468"/>
      <c r="DD24" s="468"/>
      <c r="DE24" s="468"/>
      <c r="DF24" s="468"/>
      <c r="DG24" s="468"/>
      <c r="DH24" s="468"/>
      <c r="DI24" s="468"/>
      <c r="DJ24" s="468"/>
      <c r="DK24" s="468"/>
      <c r="DL24" s="468"/>
      <c r="DM24" s="468"/>
      <c r="DN24" s="468"/>
      <c r="DO24" s="468"/>
      <c r="DP24" s="468"/>
      <c r="DQ24" s="468"/>
      <c r="DR24" s="468"/>
      <c r="DS24" s="468"/>
      <c r="DT24" s="468"/>
      <c r="DU24" s="468"/>
      <c r="DV24" s="468"/>
      <c r="DW24" s="468"/>
      <c r="DX24" s="468"/>
      <c r="DY24" s="468"/>
      <c r="DZ24" s="468"/>
      <c r="EA24" s="468"/>
      <c r="EB24" s="468"/>
      <c r="EC24" s="468"/>
      <c r="ED24" s="468"/>
      <c r="EE24" s="468"/>
      <c r="ET24" s="374"/>
      <c r="EU24" s="374"/>
      <c r="EV24" s="374"/>
      <c r="EW24" s="374"/>
      <c r="EX24" s="374"/>
      <c r="EY24" s="374"/>
      <c r="EZ24" s="374"/>
      <c r="FA24" s="374"/>
      <c r="FB24" s="374"/>
      <c r="FC24" s="374"/>
      <c r="FD24" s="374"/>
      <c r="FE24" s="374"/>
      <c r="FF24" s="374"/>
      <c r="FG24" s="374"/>
      <c r="FH24" s="374"/>
      <c r="FI24" s="374"/>
      <c r="FJ24" s="374"/>
      <c r="FK24" s="374"/>
      <c r="FL24" s="374"/>
      <c r="FM24" s="374"/>
      <c r="FN24" s="374"/>
      <c r="FO24" s="374"/>
      <c r="FP24" s="374"/>
      <c r="FQ24" s="374"/>
      <c r="FR24" s="374"/>
      <c r="FS24" s="374"/>
      <c r="FT24" s="468"/>
      <c r="FU24" s="468"/>
      <c r="FV24" s="468"/>
      <c r="FW24" s="468"/>
      <c r="FX24" s="468"/>
      <c r="FY24" s="468"/>
      <c r="FZ24" s="468"/>
      <c r="GA24" s="468"/>
      <c r="GB24" s="468"/>
      <c r="GC24" s="468"/>
      <c r="GD24" s="468"/>
      <c r="GE24" s="468"/>
      <c r="GF24" s="468"/>
      <c r="GG24" s="468"/>
      <c r="GH24" s="468"/>
      <c r="GI24" s="468"/>
      <c r="GJ24" s="468"/>
      <c r="GK24" s="468"/>
      <c r="GL24" s="468"/>
      <c r="GM24" s="468"/>
      <c r="GN24" s="468"/>
      <c r="GO24" s="468"/>
      <c r="GP24" s="468"/>
      <c r="GQ24" s="468"/>
      <c r="GR24" s="468"/>
    </row>
    <row r="25" spans="1:200" s="373" customFormat="1" ht="17.399999999999999" customHeight="1">
      <c r="A25" s="381" t="str">
        <f>IF('1'!$A$1=1,B25,C25)</f>
        <v xml:space="preserve"> З 2014 року дані подаються без урахування тимчасово окупованої російською федерацією території України.</v>
      </c>
      <c r="B25" s="890" t="s">
        <v>519</v>
      </c>
      <c r="C25" s="94" t="s">
        <v>620</v>
      </c>
      <c r="D25" s="380"/>
      <c r="E25" s="380"/>
      <c r="F25" s="380"/>
      <c r="G25" s="380"/>
      <c r="H25" s="380"/>
      <c r="I25" s="380"/>
      <c r="J25" s="380"/>
      <c r="K25" s="380"/>
      <c r="L25" s="380"/>
      <c r="M25" s="380"/>
      <c r="N25" s="380"/>
      <c r="O25" s="380"/>
      <c r="P25" s="380"/>
      <c r="Q25" s="380"/>
      <c r="R25" s="314"/>
      <c r="S25" s="314"/>
      <c r="T25" s="314"/>
      <c r="U25" s="382"/>
      <c r="V25" s="382"/>
      <c r="W25" s="382"/>
      <c r="X25" s="382"/>
      <c r="Y25" s="382"/>
      <c r="Z25" s="382"/>
      <c r="AA25" s="382"/>
      <c r="AB25" s="382"/>
      <c r="AC25" s="382"/>
      <c r="AD25" s="382"/>
      <c r="AE25" s="382"/>
      <c r="AF25" s="382"/>
      <c r="AG25" s="382"/>
      <c r="AH25" s="382"/>
      <c r="AI25" s="382"/>
      <c r="AJ25" s="382"/>
      <c r="AK25" s="382"/>
      <c r="AL25" s="382"/>
      <c r="AM25" s="382"/>
      <c r="AN25" s="382"/>
      <c r="AO25" s="382"/>
      <c r="AP25" s="382"/>
      <c r="AQ25" s="382"/>
      <c r="AR25" s="382"/>
      <c r="AS25" s="382"/>
      <c r="AT25" s="382"/>
      <c r="AU25" s="382"/>
      <c r="AV25" s="382"/>
      <c r="AW25" s="382"/>
      <c r="AX25" s="382"/>
      <c r="AY25" s="382"/>
      <c r="AZ25" s="382"/>
      <c r="BA25" s="382"/>
      <c r="BB25" s="382"/>
      <c r="BC25" s="382"/>
      <c r="BD25" s="382"/>
      <c r="BE25" s="382"/>
      <c r="BF25" s="382"/>
      <c r="BG25" s="382"/>
      <c r="BV25" s="468"/>
      <c r="BW25" s="468"/>
      <c r="BX25" s="468"/>
      <c r="BY25" s="468"/>
      <c r="BZ25" s="468"/>
      <c r="CA25" s="468"/>
      <c r="CB25" s="468"/>
      <c r="CC25" s="468"/>
      <c r="CD25" s="468"/>
      <c r="CE25" s="468"/>
      <c r="CF25" s="468"/>
      <c r="CG25" s="468"/>
      <c r="CH25" s="468"/>
      <c r="CI25" s="468"/>
      <c r="CJ25" s="734"/>
      <c r="CK25" s="468"/>
      <c r="CL25" s="468"/>
      <c r="CM25" s="468"/>
      <c r="CN25" s="468"/>
      <c r="CO25" s="468"/>
      <c r="CP25" s="468"/>
      <c r="CQ25" s="468"/>
      <c r="CR25" s="468"/>
      <c r="CS25" s="468"/>
      <c r="CT25" s="468"/>
      <c r="CU25" s="468"/>
      <c r="CV25" s="468"/>
      <c r="CW25" s="468"/>
      <c r="CX25" s="468"/>
      <c r="CY25" s="468"/>
      <c r="CZ25" s="468"/>
      <c r="DA25" s="468"/>
      <c r="DB25" s="468"/>
      <c r="DC25" s="468"/>
      <c r="DD25" s="468"/>
      <c r="DE25" s="468"/>
      <c r="DF25" s="468"/>
      <c r="DG25" s="468"/>
      <c r="DH25" s="468"/>
      <c r="DI25" s="468"/>
      <c r="DJ25" s="468"/>
      <c r="DK25" s="468"/>
      <c r="DL25" s="468"/>
      <c r="DM25" s="468"/>
      <c r="DN25" s="468"/>
      <c r="DO25" s="468"/>
      <c r="DP25" s="468"/>
      <c r="DQ25" s="468"/>
      <c r="DR25" s="468"/>
      <c r="DS25" s="468"/>
      <c r="DT25" s="468"/>
      <c r="DU25" s="468"/>
      <c r="DV25" s="468"/>
      <c r="DW25" s="468"/>
      <c r="DX25" s="468"/>
      <c r="DY25" s="468"/>
      <c r="DZ25" s="468"/>
      <c r="EA25" s="468"/>
      <c r="EB25" s="468"/>
      <c r="EC25" s="468"/>
      <c r="ED25" s="468"/>
      <c r="EE25" s="468"/>
      <c r="ET25" s="374"/>
      <c r="EU25" s="374"/>
      <c r="EV25" s="374"/>
      <c r="EW25" s="374"/>
      <c r="EX25" s="374"/>
      <c r="EY25" s="374"/>
      <c r="EZ25" s="374"/>
      <c r="FA25" s="374"/>
      <c r="FB25" s="374"/>
      <c r="FC25" s="374"/>
      <c r="FD25" s="374"/>
      <c r="FE25" s="374"/>
      <c r="FF25" s="374"/>
      <c r="FG25" s="374"/>
      <c r="FH25" s="374"/>
      <c r="FI25" s="374"/>
      <c r="FJ25" s="374"/>
      <c r="FK25" s="374"/>
      <c r="FL25" s="374"/>
      <c r="FM25" s="374"/>
      <c r="FN25" s="374"/>
      <c r="FO25" s="374"/>
      <c r="FP25" s="374"/>
      <c r="FQ25" s="374"/>
      <c r="FR25" s="374"/>
      <c r="FS25" s="374"/>
      <c r="FT25" s="468"/>
      <c r="FU25" s="468"/>
      <c r="FV25" s="468"/>
      <c r="FW25" s="468"/>
      <c r="FX25" s="468"/>
      <c r="FY25" s="468"/>
      <c r="FZ25" s="468"/>
      <c r="GA25" s="468"/>
      <c r="GB25" s="468"/>
      <c r="GC25" s="468"/>
      <c r="GD25" s="468"/>
      <c r="GE25" s="468"/>
      <c r="GF25" s="468"/>
      <c r="GG25" s="468"/>
      <c r="GH25" s="468"/>
      <c r="GI25" s="468"/>
      <c r="GJ25" s="468"/>
      <c r="GK25" s="468"/>
      <c r="GL25" s="468"/>
      <c r="GM25" s="468"/>
      <c r="GN25" s="468"/>
      <c r="GO25" s="468"/>
      <c r="GP25" s="468"/>
      <c r="GQ25" s="468"/>
      <c r="GR25" s="468"/>
    </row>
    <row r="26" spans="1:200" ht="16" customHeight="1">
      <c r="A26" s="381" t="str">
        <f>IF('1'!$A$1=1,B26,C26)</f>
        <v xml:space="preserve"> Дані за 2024 рік було скориговано у зв'язку з уточненням звітної інформації.</v>
      </c>
      <c r="B26" s="891" t="s">
        <v>618</v>
      </c>
      <c r="C26" s="94" t="s">
        <v>619</v>
      </c>
    </row>
  </sheetData>
  <mergeCells count="9">
    <mergeCell ref="BK5:BU5"/>
    <mergeCell ref="BV5:CI5"/>
    <mergeCell ref="D5:Q5"/>
    <mergeCell ref="A5:A6"/>
    <mergeCell ref="B5:B6"/>
    <mergeCell ref="C5:C6"/>
    <mergeCell ref="AT5:BG5"/>
    <mergeCell ref="AI5:AS5"/>
    <mergeCell ref="U5:AE5"/>
  </mergeCells>
  <phoneticPr fontId="9" type="noConversion"/>
  <hyperlinks>
    <hyperlink ref="A1" location="'1'!A1" display="до змісту"/>
  </hyperlinks>
  <printOptions horizontalCentered="1" verticalCentered="1"/>
  <pageMargins left="0.15748031496062992" right="0.15748031496062992" top="0.51181102362204722" bottom="0.43307086614173229" header="0.19685039370078741" footer="0.51181102362204722"/>
  <pageSetup paperSize="9" scale="3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dimension ref="A1:FZ26"/>
  <sheetViews>
    <sheetView zoomScale="69" zoomScaleNormal="69" workbookViewId="0">
      <selection activeCell="Q8" sqref="Q8"/>
    </sheetView>
  </sheetViews>
  <sheetFormatPr defaultColWidth="9.08984375" defaultRowHeight="13" outlineLevelCol="2"/>
  <cols>
    <col min="1" max="1" width="30.08984375" style="385" customWidth="1"/>
    <col min="2" max="3" width="27" style="385" hidden="1" customWidth="1" outlineLevel="2"/>
    <col min="4" max="5" width="8.36328125" style="385" hidden="1" customWidth="1" outlineLevel="1"/>
    <col min="6" max="6" width="8" style="386" hidden="1" customWidth="1" outlineLevel="1"/>
    <col min="7" max="9" width="7.6328125" style="386" hidden="1" customWidth="1" outlineLevel="1"/>
    <col min="10" max="10" width="7.81640625" style="386" customWidth="1" collapsed="1"/>
    <col min="11" max="17" width="7.81640625" style="386" customWidth="1"/>
    <col min="18" max="18" width="7" style="386" hidden="1" customWidth="1" outlineLevel="1"/>
    <col min="19" max="19" width="9.36328125" style="386" hidden="1" customWidth="1" outlineLevel="1"/>
    <col min="20" max="20" width="7" style="386" hidden="1" customWidth="1" outlineLevel="1"/>
    <col min="21" max="21" width="7.6328125" style="386" hidden="1" customWidth="1" outlineLevel="1"/>
    <col min="22" max="22" width="7.453125" style="386" hidden="1" customWidth="1" outlineLevel="1"/>
    <col min="23" max="23" width="7.54296875" style="386" hidden="1" customWidth="1" outlineLevel="1"/>
    <col min="24" max="24" width="7.81640625" style="386" customWidth="1" collapsed="1"/>
    <col min="25" max="31" width="7.81640625" style="386" customWidth="1"/>
    <col min="32" max="32" width="6.90625" style="386" hidden="1" customWidth="1" outlineLevel="1"/>
    <col min="33" max="33" width="7.36328125" style="386" hidden="1" customWidth="1" outlineLevel="1"/>
    <col min="34" max="34" width="6.90625" style="397" hidden="1" customWidth="1" outlineLevel="1"/>
    <col min="35" max="37" width="7.08984375" style="397" hidden="1" customWidth="1" outlineLevel="1"/>
    <col min="38" max="38" width="7.81640625" style="397" customWidth="1" collapsed="1"/>
    <col min="39" max="45" width="7.81640625" style="397" customWidth="1"/>
    <col min="46" max="46" width="7.6328125" style="390" hidden="1" customWidth="1" outlineLevel="1"/>
    <col min="47" max="47" width="6.6328125" style="390" hidden="1" customWidth="1" outlineLevel="1"/>
    <col min="48" max="48" width="7.453125" style="386" hidden="1" customWidth="1" outlineLevel="1"/>
    <col min="49" max="49" width="6.90625" style="390" hidden="1" customWidth="1" outlineLevel="1"/>
    <col min="50" max="50" width="7.81640625" style="390" hidden="1" customWidth="1" outlineLevel="1"/>
    <col min="51" max="51" width="7.54296875" style="390" hidden="1" customWidth="1" outlineLevel="1"/>
    <col min="52" max="52" width="7.81640625" style="390" customWidth="1" collapsed="1"/>
    <col min="53" max="59" width="7.81640625" style="390" customWidth="1"/>
    <col min="60" max="60" width="7" style="390" hidden="1" customWidth="1" outlineLevel="1"/>
    <col min="61" max="61" width="7.6328125" style="390" hidden="1" customWidth="1" outlineLevel="1"/>
    <col min="62" max="62" width="7.36328125" style="386" hidden="1" customWidth="1" outlineLevel="1"/>
    <col min="63" max="65" width="6.453125" style="390" hidden="1" customWidth="1" outlineLevel="1"/>
    <col min="66" max="66" width="7.81640625" style="390" customWidth="1" collapsed="1"/>
    <col min="67" max="73" width="7.81640625" style="390" customWidth="1"/>
    <col min="74" max="74" width="9.08984375" style="957" hidden="1" customWidth="1" outlineLevel="1"/>
    <col min="75" max="79" width="9.08984375" style="958" hidden="1" customWidth="1" outlineLevel="1"/>
    <col min="80" max="80" width="7.81640625" style="958" customWidth="1" collapsed="1"/>
    <col min="81" max="86" width="7.81640625" style="958" customWidth="1"/>
    <col min="87" max="87" width="9.08984375" style="958"/>
    <col min="88" max="89" width="9.08984375" style="957"/>
    <col min="90" max="136" width="9.08984375" style="958"/>
    <col min="137" max="151" width="9.08984375" style="391"/>
    <col min="152" max="152" width="9.08984375" style="19"/>
    <col min="153" max="155" width="9.08984375" style="391"/>
    <col min="156" max="171" width="9.08984375" style="19"/>
    <col min="172" max="172" width="20" style="19" customWidth="1"/>
    <col min="173" max="173" width="20.6328125" style="19" customWidth="1"/>
    <col min="174" max="178" width="9.08984375" style="19"/>
    <col min="179" max="179" width="9.08984375" style="20"/>
    <col min="180" max="182" width="9.08984375" style="392"/>
    <col min="183" max="16384" width="9.08984375" style="385"/>
  </cols>
  <sheetData>
    <row r="1" spans="1:182">
      <c r="A1" s="104" t="str">
        <f>IF('1'!$A$1=1,"до змісту","to title")</f>
        <v>до змісту</v>
      </c>
      <c r="M1" s="383"/>
      <c r="U1" s="387"/>
      <c r="V1" s="383"/>
      <c r="W1" s="383"/>
      <c r="X1" s="383"/>
      <c r="Y1" s="383"/>
      <c r="Z1" s="383"/>
      <c r="AA1" s="383"/>
      <c r="AB1" s="383"/>
      <c r="AC1" s="383"/>
      <c r="AD1" s="383"/>
      <c r="AE1" s="383"/>
      <c r="AF1" s="383"/>
      <c r="AG1" s="387"/>
      <c r="AH1" s="388"/>
      <c r="AI1" s="388"/>
      <c r="AJ1" s="388"/>
      <c r="AK1" s="388"/>
      <c r="AL1" s="388"/>
      <c r="AM1" s="388"/>
      <c r="AN1" s="388"/>
      <c r="AO1" s="388"/>
      <c r="AP1" s="388"/>
      <c r="AQ1" s="388"/>
      <c r="AR1" s="388"/>
      <c r="AS1" s="388"/>
      <c r="AT1" s="389"/>
      <c r="AU1" s="389"/>
      <c r="AV1" s="387"/>
      <c r="AW1" s="389"/>
      <c r="AX1" s="389"/>
      <c r="AY1" s="389"/>
      <c r="BO1" s="716"/>
    </row>
    <row r="2" spans="1:182">
      <c r="A2" s="28" t="str">
        <f>IF('1'!$A$1=1,EV2,FF2)</f>
        <v>1.8 Розподіл імпорту товарів за географічними регіонами</v>
      </c>
      <c r="B2" s="28"/>
      <c r="C2" s="28"/>
      <c r="D2" s="28"/>
      <c r="E2" s="28"/>
      <c r="F2" s="28"/>
      <c r="G2" s="28"/>
      <c r="H2" s="28"/>
      <c r="I2" s="28"/>
      <c r="J2" s="28"/>
      <c r="K2" s="28"/>
      <c r="L2" s="28"/>
      <c r="M2" s="28"/>
      <c r="N2" s="28"/>
      <c r="O2" s="28"/>
      <c r="P2" s="28"/>
      <c r="Q2" s="383"/>
      <c r="R2" s="385"/>
      <c r="S2" s="385"/>
      <c r="T2" s="385"/>
      <c r="U2" s="385"/>
      <c r="V2" s="474"/>
      <c r="W2" s="474"/>
      <c r="X2" s="383"/>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98"/>
      <c r="BJ2" s="28"/>
      <c r="BK2" s="398"/>
      <c r="BL2" s="398"/>
      <c r="BM2" s="398"/>
      <c r="BN2" s="398"/>
      <c r="BO2" s="398"/>
      <c r="BP2" s="398"/>
      <c r="BQ2" s="398"/>
      <c r="BR2" s="398"/>
      <c r="BS2" s="398"/>
      <c r="BT2" s="398"/>
      <c r="BU2" s="398"/>
      <c r="EV2" s="394" t="s">
        <v>457</v>
      </c>
      <c r="EW2" s="36"/>
      <c r="EX2" s="36"/>
      <c r="EY2" s="36"/>
      <c r="EZ2" s="394"/>
      <c r="FA2" s="394"/>
      <c r="FD2" s="1166"/>
      <c r="FE2" s="1166"/>
      <c r="FF2" s="394" t="s">
        <v>378</v>
      </c>
      <c r="FG2" s="394"/>
      <c r="FH2" s="394"/>
      <c r="FI2" s="394"/>
      <c r="FJ2" s="394"/>
      <c r="FK2" s="394"/>
      <c r="FL2" s="394"/>
      <c r="FM2" s="399"/>
      <c r="FN2" s="399"/>
    </row>
    <row r="3" spans="1:182" ht="14" customHeight="1">
      <c r="A3" s="265" t="str">
        <f>IF('1'!$A$1=1,EV3,FF3)</f>
        <v xml:space="preserve">(відповідно до КПБ6) </v>
      </c>
      <c r="B3" s="28"/>
      <c r="C3" s="265"/>
      <c r="D3" s="28"/>
      <c r="E3" s="28"/>
      <c r="F3" s="28"/>
      <c r="G3" s="28"/>
      <c r="H3" s="28"/>
      <c r="I3" s="28"/>
      <c r="J3" s="28"/>
      <c r="K3" s="28"/>
      <c r="L3" s="28"/>
      <c r="M3" s="28"/>
      <c r="N3" s="28"/>
      <c r="O3" s="28"/>
      <c r="P3" s="1193"/>
      <c r="Q3" s="383"/>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c r="BD3" s="385"/>
      <c r="BE3" s="385"/>
      <c r="BF3" s="385"/>
      <c r="BG3" s="385"/>
      <c r="BH3" s="385"/>
      <c r="BI3" s="398"/>
      <c r="BJ3" s="28"/>
      <c r="BK3" s="398"/>
      <c r="BL3" s="398"/>
      <c r="BM3" s="398"/>
      <c r="BN3" s="398"/>
      <c r="BO3" s="398"/>
      <c r="BP3" s="398"/>
      <c r="BQ3" s="398"/>
      <c r="BR3" s="398"/>
      <c r="BS3" s="398"/>
      <c r="BT3" s="398"/>
      <c r="BU3" s="398"/>
      <c r="EV3" s="1167" t="s">
        <v>0</v>
      </c>
      <c r="EW3" s="36"/>
      <c r="EX3" s="36"/>
      <c r="EY3" s="36"/>
      <c r="EZ3" s="394"/>
      <c r="FA3" s="394"/>
      <c r="FD3" s="1166"/>
      <c r="FE3" s="1166"/>
      <c r="FF3" s="393" t="s">
        <v>130</v>
      </c>
      <c r="FI3" s="394"/>
      <c r="FJ3" s="394"/>
      <c r="FK3" s="394"/>
      <c r="FL3" s="394"/>
      <c r="FM3" s="399"/>
      <c r="FN3" s="399"/>
    </row>
    <row r="4" spans="1:182" ht="15.65" customHeight="1">
      <c r="A4" s="434" t="str">
        <f>IF('1'!$A$1=1,EV4,FF4)</f>
        <v>Млн дол. США</v>
      </c>
      <c r="B4" s="434"/>
      <c r="C4" s="434"/>
      <c r="D4" s="435"/>
      <c r="E4" s="436"/>
      <c r="F4" s="28"/>
      <c r="G4" s="395"/>
      <c r="H4" s="396"/>
      <c r="I4" s="396"/>
      <c r="J4" s="396"/>
      <c r="K4" s="396"/>
      <c r="L4" s="396"/>
      <c r="M4" s="396"/>
      <c r="N4" s="396"/>
      <c r="O4" s="396"/>
      <c r="P4" s="396"/>
      <c r="Q4" s="396"/>
      <c r="V4" s="396"/>
      <c r="W4" s="396"/>
      <c r="X4" s="396"/>
      <c r="Y4" s="396"/>
      <c r="Z4" s="396"/>
      <c r="AA4" s="396"/>
      <c r="AB4" s="396"/>
      <c r="AC4" s="396"/>
      <c r="AD4" s="396"/>
      <c r="AE4" s="396"/>
      <c r="AJ4" s="396"/>
      <c r="AK4" s="396"/>
      <c r="AL4" s="396"/>
      <c r="AM4" s="396"/>
      <c r="AN4" s="396"/>
      <c r="AO4" s="396"/>
      <c r="AP4" s="396"/>
      <c r="AQ4" s="396"/>
      <c r="AR4" s="396"/>
      <c r="AS4" s="396"/>
      <c r="AX4" s="396"/>
      <c r="AY4" s="396"/>
      <c r="AZ4" s="396"/>
      <c r="BA4" s="396"/>
      <c r="BB4" s="396"/>
      <c r="BC4" s="396"/>
      <c r="BD4" s="396"/>
      <c r="BE4" s="396"/>
      <c r="BF4" s="396"/>
      <c r="BG4" s="396"/>
      <c r="BI4" s="398"/>
      <c r="BJ4" s="28"/>
      <c r="BK4" s="398"/>
      <c r="BL4" s="396"/>
      <c r="BM4" s="396"/>
      <c r="BN4" s="396"/>
      <c r="BO4" s="396"/>
      <c r="BP4" s="396"/>
      <c r="BQ4" s="396"/>
      <c r="BR4" s="396"/>
      <c r="BS4" s="396"/>
      <c r="BT4" s="396"/>
      <c r="BU4" s="396"/>
      <c r="EV4" s="1168" t="s">
        <v>273</v>
      </c>
      <c r="EW4" s="268"/>
      <c r="EX4" s="1169"/>
      <c r="EY4" s="36"/>
      <c r="EZ4" s="1170"/>
      <c r="FA4" s="1170"/>
      <c r="FD4" s="1166"/>
      <c r="FE4" s="1166"/>
      <c r="FF4" s="393" t="s">
        <v>167</v>
      </c>
      <c r="FG4" s="394"/>
      <c r="FH4" s="394"/>
      <c r="FI4" s="394"/>
      <c r="FJ4" s="394"/>
      <c r="FK4" s="394"/>
      <c r="FL4" s="394"/>
      <c r="FM4" s="399"/>
      <c r="FN4" s="399"/>
      <c r="FP4" s="1171" t="s">
        <v>533</v>
      </c>
      <c r="FQ4" s="1171" t="s">
        <v>532</v>
      </c>
      <c r="FR4" s="1172"/>
    </row>
    <row r="5" spans="1:182" ht="15.65" customHeight="1">
      <c r="A5" s="1382" t="str">
        <f>IF('1'!$A$1=1,B5,C5)</f>
        <v>Найменування груп товарів</v>
      </c>
      <c r="B5" s="1384" t="s">
        <v>29</v>
      </c>
      <c r="C5" s="1386" t="s">
        <v>191</v>
      </c>
      <c r="D5" s="1380" t="str">
        <f>IF('1'!$A$1=1,FA5,FC5)</f>
        <v xml:space="preserve"> Усі країни світу</v>
      </c>
      <c r="E5" s="1381"/>
      <c r="F5" s="1381"/>
      <c r="G5" s="1381"/>
      <c r="H5" s="1381"/>
      <c r="I5" s="1381"/>
      <c r="J5" s="1381"/>
      <c r="K5" s="1381"/>
      <c r="L5" s="1381"/>
      <c r="M5" s="1381"/>
      <c r="N5" s="1381"/>
      <c r="O5" s="1381"/>
      <c r="P5" s="1381"/>
      <c r="Q5" s="1388"/>
      <c r="R5" s="1062"/>
      <c r="S5" s="330"/>
      <c r="T5" s="329"/>
      <c r="U5" s="1371" t="str">
        <f>IF('1'!$A$1=1,FG5,FH5)</f>
        <v>Європа</v>
      </c>
      <c r="V5" s="1371"/>
      <c r="W5" s="1371"/>
      <c r="X5" s="1371"/>
      <c r="Y5" s="1371"/>
      <c r="Z5" s="1371"/>
      <c r="AA5" s="1371"/>
      <c r="AB5" s="1371"/>
      <c r="AC5" s="1371"/>
      <c r="AD5" s="1371"/>
      <c r="AE5" s="1372"/>
      <c r="AF5" s="1373" t="str">
        <f>IF('1'!$A$1=1,FM5,FN5)</f>
        <v>Америка</v>
      </c>
      <c r="AG5" s="1371"/>
      <c r="AH5" s="1371"/>
      <c r="AI5" s="1371"/>
      <c r="AJ5" s="1371"/>
      <c r="AK5" s="1371"/>
      <c r="AL5" s="1371"/>
      <c r="AM5" s="1371"/>
      <c r="AN5" s="1371"/>
      <c r="AO5" s="1371"/>
      <c r="AP5" s="1371"/>
      <c r="AQ5" s="1371"/>
      <c r="AR5" s="1371"/>
      <c r="AS5" s="1372"/>
      <c r="AT5" s="1373" t="str">
        <f>IF('1'!$A$1=1,FI5,FJ5)</f>
        <v>Азія</v>
      </c>
      <c r="AU5" s="1371"/>
      <c r="AV5" s="1371"/>
      <c r="AW5" s="1371"/>
      <c r="AX5" s="1371"/>
      <c r="AY5" s="1371"/>
      <c r="AZ5" s="1371"/>
      <c r="BA5" s="1371"/>
      <c r="BB5" s="1371"/>
      <c r="BC5" s="1371"/>
      <c r="BD5" s="1371"/>
      <c r="BE5" s="1371"/>
      <c r="BF5" s="1371"/>
      <c r="BG5" s="1372"/>
      <c r="BH5" s="1373" t="str">
        <f>IF('1'!$A$1=1,FK5,FL5)</f>
        <v>Африка</v>
      </c>
      <c r="BI5" s="1371"/>
      <c r="BJ5" s="1371"/>
      <c r="BK5" s="1371"/>
      <c r="BL5" s="1371"/>
      <c r="BM5" s="1371"/>
      <c r="BN5" s="1371"/>
      <c r="BO5" s="1371"/>
      <c r="BP5" s="1371"/>
      <c r="BQ5" s="1371"/>
      <c r="BR5" s="1371"/>
      <c r="BS5" s="1371"/>
      <c r="BT5" s="1371"/>
      <c r="BU5" s="1372"/>
      <c r="BV5" s="1380" t="str">
        <f>IF('1'!$A$1=1,FE5,FF5)</f>
        <v>СНД</v>
      </c>
      <c r="BW5" s="1381"/>
      <c r="BX5" s="1381"/>
      <c r="BY5" s="1381"/>
      <c r="BZ5" s="1381"/>
      <c r="CA5" s="1381"/>
      <c r="CB5" s="1381"/>
      <c r="CC5" s="1381"/>
      <c r="CD5" s="1381"/>
      <c r="CE5" s="1381"/>
      <c r="CF5" s="1381"/>
      <c r="CG5" s="1381"/>
      <c r="CH5" s="1381"/>
      <c r="CI5" s="1381"/>
      <c r="CJ5" s="1216"/>
      <c r="FA5" s="19" t="s">
        <v>193</v>
      </c>
      <c r="FC5" s="19" t="s">
        <v>194</v>
      </c>
      <c r="FE5" s="19" t="s">
        <v>30</v>
      </c>
      <c r="FF5" s="19" t="s">
        <v>195</v>
      </c>
      <c r="FG5" s="19" t="s">
        <v>82</v>
      </c>
      <c r="FH5" s="19" t="s">
        <v>196</v>
      </c>
      <c r="FI5" s="19" t="s">
        <v>31</v>
      </c>
      <c r="FJ5" s="19" t="s">
        <v>197</v>
      </c>
      <c r="FK5" s="19" t="s">
        <v>32</v>
      </c>
      <c r="FL5" s="19" t="s">
        <v>198</v>
      </c>
      <c r="FM5" s="19" t="s">
        <v>33</v>
      </c>
      <c r="FN5" s="19" t="s">
        <v>199</v>
      </c>
    </row>
    <row r="6" spans="1:182" ht="40.5" customHeight="1">
      <c r="A6" s="1383" t="s">
        <v>34</v>
      </c>
      <c r="B6" s="1385" t="s">
        <v>34</v>
      </c>
      <c r="C6" s="1387" t="s">
        <v>34</v>
      </c>
      <c r="D6" s="1061">
        <v>2011</v>
      </c>
      <c r="E6" s="1061">
        <v>2012</v>
      </c>
      <c r="F6" s="336">
        <v>2013</v>
      </c>
      <c r="G6" s="336">
        <v>2014</v>
      </c>
      <c r="H6" s="336">
        <v>2015</v>
      </c>
      <c r="I6" s="336">
        <v>2016</v>
      </c>
      <c r="J6" s="400">
        <v>2017</v>
      </c>
      <c r="K6" s="400">
        <v>2018</v>
      </c>
      <c r="L6" s="333">
        <v>2019</v>
      </c>
      <c r="M6" s="333">
        <v>2020</v>
      </c>
      <c r="N6" s="333">
        <v>2021</v>
      </c>
      <c r="O6" s="333">
        <v>2022</v>
      </c>
      <c r="P6" s="333">
        <v>2023</v>
      </c>
      <c r="Q6" s="333">
        <v>2024</v>
      </c>
      <c r="R6" s="1063">
        <v>2011</v>
      </c>
      <c r="S6" s="1063">
        <v>2012</v>
      </c>
      <c r="T6" s="1064">
        <v>2013</v>
      </c>
      <c r="U6" s="1064">
        <v>2014</v>
      </c>
      <c r="V6" s="1064">
        <v>2015</v>
      </c>
      <c r="W6" s="1064">
        <v>2016</v>
      </c>
      <c r="X6" s="1065">
        <v>2017</v>
      </c>
      <c r="Y6" s="1065">
        <v>2018</v>
      </c>
      <c r="Z6" s="333">
        <v>2019</v>
      </c>
      <c r="AA6" s="333">
        <v>2020</v>
      </c>
      <c r="AB6" s="333">
        <v>2021</v>
      </c>
      <c r="AC6" s="333">
        <v>2022</v>
      </c>
      <c r="AD6" s="333">
        <v>2023</v>
      </c>
      <c r="AE6" s="333">
        <v>2024</v>
      </c>
      <c r="AF6" s="1063">
        <v>2011</v>
      </c>
      <c r="AG6" s="1063">
        <v>2012</v>
      </c>
      <c r="AH6" s="1064">
        <v>2013</v>
      </c>
      <c r="AI6" s="1064">
        <v>2014</v>
      </c>
      <c r="AJ6" s="1064">
        <v>2015</v>
      </c>
      <c r="AK6" s="1064">
        <v>2016</v>
      </c>
      <c r="AL6" s="1065">
        <v>2017</v>
      </c>
      <c r="AM6" s="1065">
        <v>2018</v>
      </c>
      <c r="AN6" s="333">
        <v>2019</v>
      </c>
      <c r="AO6" s="333">
        <v>2020</v>
      </c>
      <c r="AP6" s="333">
        <v>2021</v>
      </c>
      <c r="AQ6" s="333">
        <v>2022</v>
      </c>
      <c r="AR6" s="333">
        <v>2023</v>
      </c>
      <c r="AS6" s="333">
        <v>2024</v>
      </c>
      <c r="AT6" s="1063">
        <v>2011</v>
      </c>
      <c r="AU6" s="1063">
        <v>2012</v>
      </c>
      <c r="AV6" s="1064">
        <v>2013</v>
      </c>
      <c r="AW6" s="1064">
        <v>2014</v>
      </c>
      <c r="AX6" s="1064">
        <v>2015</v>
      </c>
      <c r="AY6" s="1064">
        <v>2016</v>
      </c>
      <c r="AZ6" s="1065">
        <v>2017</v>
      </c>
      <c r="BA6" s="1065">
        <v>2018</v>
      </c>
      <c r="BB6" s="333">
        <v>2019</v>
      </c>
      <c r="BC6" s="333">
        <v>2020</v>
      </c>
      <c r="BD6" s="333">
        <v>2021</v>
      </c>
      <c r="BE6" s="333">
        <v>2022</v>
      </c>
      <c r="BF6" s="333">
        <v>2023</v>
      </c>
      <c r="BG6" s="333">
        <v>2024</v>
      </c>
      <c r="BH6" s="1063">
        <v>2011</v>
      </c>
      <c r="BI6" s="1063">
        <v>2012</v>
      </c>
      <c r="BJ6" s="1064">
        <v>2013</v>
      </c>
      <c r="BK6" s="1064">
        <v>2014</v>
      </c>
      <c r="BL6" s="1064">
        <v>2015</v>
      </c>
      <c r="BM6" s="1064">
        <v>2016</v>
      </c>
      <c r="BN6" s="1065">
        <v>2017</v>
      </c>
      <c r="BO6" s="1065">
        <v>2018</v>
      </c>
      <c r="BP6" s="333">
        <v>2019</v>
      </c>
      <c r="BQ6" s="333">
        <v>2020</v>
      </c>
      <c r="BR6" s="333">
        <v>2021</v>
      </c>
      <c r="BS6" s="333">
        <v>2022</v>
      </c>
      <c r="BT6" s="333">
        <v>2023</v>
      </c>
      <c r="BU6" s="333">
        <v>2024</v>
      </c>
      <c r="BV6" s="336">
        <v>2011</v>
      </c>
      <c r="BW6" s="336">
        <v>2012</v>
      </c>
      <c r="BX6" s="336">
        <v>2013</v>
      </c>
      <c r="BY6" s="336">
        <v>2014</v>
      </c>
      <c r="BZ6" s="336">
        <v>2015</v>
      </c>
      <c r="CA6" s="336">
        <v>2016</v>
      </c>
      <c r="CB6" s="400">
        <v>2017</v>
      </c>
      <c r="CC6" s="400">
        <v>2018</v>
      </c>
      <c r="CD6" s="333">
        <v>2019</v>
      </c>
      <c r="CE6" s="333">
        <v>2020</v>
      </c>
      <c r="CF6" s="333">
        <v>2021</v>
      </c>
      <c r="CG6" s="333">
        <v>2022</v>
      </c>
      <c r="CH6" s="333">
        <v>2023</v>
      </c>
      <c r="CI6" s="337">
        <v>2024</v>
      </c>
      <c r="CJ6" s="1217"/>
    </row>
    <row r="7" spans="1:182" s="386" customFormat="1" ht="30" customHeight="1">
      <c r="A7" s="753" t="str">
        <f>IF('1'!$A$1=1,B7,C7)</f>
        <v>УСЬОГО</v>
      </c>
      <c r="B7" s="746" t="s">
        <v>16</v>
      </c>
      <c r="C7" s="401" t="s">
        <v>142</v>
      </c>
      <c r="D7" s="402">
        <f>'3.1'!D99</f>
        <v>80414</v>
      </c>
      <c r="E7" s="403">
        <f>'3.1'!E99</f>
        <v>86273</v>
      </c>
      <c r="F7" s="403">
        <f>'3.1'!F99</f>
        <v>81234</v>
      </c>
      <c r="G7" s="403">
        <f>'3.1'!G99</f>
        <v>57680</v>
      </c>
      <c r="H7" s="403">
        <f>'3.1'!H99</f>
        <v>38875</v>
      </c>
      <c r="I7" s="403">
        <v>40502</v>
      </c>
      <c r="J7" s="402">
        <v>49364</v>
      </c>
      <c r="K7" s="403">
        <v>56055</v>
      </c>
      <c r="L7" s="403">
        <v>60352</v>
      </c>
      <c r="M7" s="403">
        <f>'3.1'!M99</f>
        <v>53380</v>
      </c>
      <c r="N7" s="403">
        <f>'3.1'!N99</f>
        <v>71838</v>
      </c>
      <c r="O7" s="403">
        <f>'3.1'!O99</f>
        <v>56477</v>
      </c>
      <c r="P7" s="403">
        <f>'3.1'!P99</f>
        <v>65402</v>
      </c>
      <c r="Q7" s="403">
        <f>'3.1'!Q99</f>
        <v>72320</v>
      </c>
      <c r="R7" s="403">
        <f>'3.1'!D101</f>
        <v>23936</v>
      </c>
      <c r="S7" s="403">
        <f>'3.1'!E101</f>
        <v>24343</v>
      </c>
      <c r="T7" s="403">
        <f>'3.1'!F101</f>
        <v>25335.752120999994</v>
      </c>
      <c r="U7" s="403">
        <f>'3.1'!G101</f>
        <v>19495.008456</v>
      </c>
      <c r="V7" s="403">
        <f>'3.1'!H101</f>
        <v>14499</v>
      </c>
      <c r="W7" s="403">
        <v>16202.108000000002</v>
      </c>
      <c r="X7" s="402">
        <v>20351.912</v>
      </c>
      <c r="Y7" s="403">
        <v>22614</v>
      </c>
      <c r="Z7" s="403">
        <v>25003</v>
      </c>
      <c r="AA7" s="403">
        <v>22948</v>
      </c>
      <c r="AB7" s="403">
        <f>'3.1'!N101</f>
        <v>30249</v>
      </c>
      <c r="AC7" s="403">
        <f>'3.1'!O101</f>
        <v>26788</v>
      </c>
      <c r="AD7" s="403">
        <f>'3.1'!P101</f>
        <v>32787</v>
      </c>
      <c r="AE7" s="403">
        <f>'3.1'!Q101</f>
        <v>35385</v>
      </c>
      <c r="AF7" s="403">
        <f>'3.1'!D103</f>
        <v>3578.4940860000002</v>
      </c>
      <c r="AG7" s="403">
        <f>'3.1'!E103</f>
        <v>4074.9063120000005</v>
      </c>
      <c r="AH7" s="403">
        <f>'3.1'!F103</f>
        <v>3969.7014950000003</v>
      </c>
      <c r="AI7" s="403">
        <f>'3.1'!G103</f>
        <v>2721</v>
      </c>
      <c r="AJ7" s="403">
        <f>'3.1'!H103</f>
        <v>2048</v>
      </c>
      <c r="AK7" s="403">
        <v>2338.2370000000001</v>
      </c>
      <c r="AL7" s="402">
        <v>3296.7559999999999</v>
      </c>
      <c r="AM7" s="403">
        <v>3793.9079999999999</v>
      </c>
      <c r="AN7" s="403">
        <v>4077</v>
      </c>
      <c r="AO7" s="403">
        <v>3932</v>
      </c>
      <c r="AP7" s="403">
        <f>'3.1'!N103</f>
        <v>4476</v>
      </c>
      <c r="AQ7" s="403">
        <f>'3.1'!O103</f>
        <v>2929</v>
      </c>
      <c r="AR7" s="403">
        <f>'3.1'!P103</f>
        <v>3793</v>
      </c>
      <c r="AS7" s="403">
        <f>'3.1'!Q103</f>
        <v>4501</v>
      </c>
      <c r="AT7" s="403">
        <f>'3.1'!D102</f>
        <v>12297.801838000001</v>
      </c>
      <c r="AU7" s="403">
        <f>'3.1'!E102</f>
        <v>15400</v>
      </c>
      <c r="AV7" s="403">
        <f>'3.1'!F102</f>
        <v>13567.827051</v>
      </c>
      <c r="AW7" s="403">
        <f>'3.1'!G102</f>
        <v>9842</v>
      </c>
      <c r="AX7" s="403">
        <f>'3.1'!H102</f>
        <v>6638</v>
      </c>
      <c r="AY7" s="403">
        <v>8236.7389999999996</v>
      </c>
      <c r="AZ7" s="402">
        <v>9899.0360000000001</v>
      </c>
      <c r="BA7" s="403">
        <v>12630.181</v>
      </c>
      <c r="BB7" s="403">
        <v>15219</v>
      </c>
      <c r="BC7" s="403">
        <v>14342</v>
      </c>
      <c r="BD7" s="403">
        <f>'3.1'!N102</f>
        <v>18740</v>
      </c>
      <c r="BE7" s="403">
        <f>'3.1'!O102</f>
        <v>15921</v>
      </c>
      <c r="BF7" s="403">
        <f>'3.1'!P102</f>
        <v>20778</v>
      </c>
      <c r="BG7" s="403">
        <f>'3.1'!Q102</f>
        <v>23985</v>
      </c>
      <c r="BH7" s="1060">
        <f>'3.1'!D105</f>
        <v>794.30149900000004</v>
      </c>
      <c r="BI7" s="1060">
        <f>'3.1'!E105</f>
        <v>688.10364000000004</v>
      </c>
      <c r="BJ7" s="1060">
        <f>'3.1'!F105</f>
        <v>588.38375600000006</v>
      </c>
      <c r="BK7" s="1060">
        <f>'3.1'!G105</f>
        <v>540.21024200000011</v>
      </c>
      <c r="BL7" s="1060">
        <f>'3.1'!H105</f>
        <v>444</v>
      </c>
      <c r="BM7" s="1060">
        <v>425.464</v>
      </c>
      <c r="BN7" s="1059">
        <v>569.98399999999992</v>
      </c>
      <c r="BO7" s="1060">
        <v>583.976</v>
      </c>
      <c r="BP7" s="1060">
        <v>633</v>
      </c>
      <c r="BQ7" s="1060">
        <v>567</v>
      </c>
      <c r="BR7" s="1060">
        <f>'3.1'!N105</f>
        <v>816</v>
      </c>
      <c r="BS7" s="1060">
        <f>'3.1'!O105</f>
        <v>466</v>
      </c>
      <c r="BT7" s="1060">
        <f>'3.1'!P105</f>
        <v>643</v>
      </c>
      <c r="BU7" s="1206">
        <f>'3.1'!Q105</f>
        <v>944</v>
      </c>
      <c r="BV7" s="403">
        <f>'3.1'!D109</f>
        <v>35966</v>
      </c>
      <c r="BW7" s="403">
        <f>'3.1'!E109</f>
        <v>36363</v>
      </c>
      <c r="BX7" s="403">
        <f>'3.1'!F109</f>
        <v>30845</v>
      </c>
      <c r="BY7" s="403">
        <f>'3.1'!G109</f>
        <v>19710</v>
      </c>
      <c r="BZ7" s="403">
        <f>'3.1'!H109</f>
        <v>11880</v>
      </c>
      <c r="CA7" s="403">
        <v>10116</v>
      </c>
      <c r="CB7" s="402">
        <v>12612</v>
      </c>
      <c r="CC7" s="403">
        <v>14116</v>
      </c>
      <c r="CD7" s="403">
        <v>12799</v>
      </c>
      <c r="CE7" s="403">
        <v>8691</v>
      </c>
      <c r="CF7" s="403">
        <f>'3.1'!N109</f>
        <v>13492</v>
      </c>
      <c r="CG7" s="403">
        <f>'3.1'!O109</f>
        <v>4495</v>
      </c>
      <c r="CH7" s="1137">
        <f>'3.1'!P109</f>
        <v>1096</v>
      </c>
      <c r="CI7" s="1137">
        <f>'3.1'!Q109</f>
        <v>725</v>
      </c>
      <c r="CJ7" s="957"/>
      <c r="CK7" s="957"/>
      <c r="CL7" s="958"/>
      <c r="CM7" s="958"/>
      <c r="CN7" s="958"/>
      <c r="CO7" s="958"/>
      <c r="CP7" s="958"/>
      <c r="CQ7" s="958"/>
      <c r="CR7" s="958"/>
      <c r="CS7" s="958"/>
      <c r="CT7" s="958"/>
      <c r="CU7" s="958"/>
      <c r="CV7" s="958"/>
      <c r="CW7" s="958"/>
      <c r="CX7" s="958"/>
      <c r="CY7" s="958"/>
      <c r="CZ7" s="958"/>
      <c r="DA7" s="958"/>
      <c r="DB7" s="958"/>
      <c r="DC7" s="958"/>
      <c r="DD7" s="958"/>
      <c r="DE7" s="958"/>
      <c r="DF7" s="958"/>
      <c r="DG7" s="958"/>
      <c r="DH7" s="958"/>
      <c r="DI7" s="958"/>
      <c r="DJ7" s="958"/>
      <c r="DK7" s="958"/>
      <c r="DL7" s="958"/>
      <c r="DM7" s="958"/>
      <c r="DN7" s="958"/>
      <c r="DO7" s="958"/>
      <c r="DP7" s="958"/>
      <c r="DQ7" s="958"/>
      <c r="DR7" s="958"/>
      <c r="DS7" s="958"/>
      <c r="DT7" s="958"/>
      <c r="DU7" s="958"/>
      <c r="DV7" s="958"/>
      <c r="DW7" s="958"/>
      <c r="DX7" s="958"/>
      <c r="DY7" s="958"/>
      <c r="DZ7" s="958"/>
      <c r="EA7" s="958"/>
      <c r="EB7" s="958"/>
      <c r="EC7" s="958"/>
      <c r="ED7" s="958"/>
      <c r="EE7" s="958"/>
      <c r="EF7" s="958"/>
      <c r="EG7" s="391"/>
      <c r="EH7" s="391"/>
      <c r="EI7" s="391"/>
      <c r="EJ7" s="391"/>
      <c r="EK7" s="391"/>
      <c r="EL7" s="391"/>
      <c r="EM7" s="391"/>
      <c r="EN7" s="391"/>
      <c r="EO7" s="391"/>
      <c r="EP7" s="391"/>
      <c r="EQ7" s="391"/>
      <c r="ER7" s="391"/>
      <c r="ES7" s="391"/>
      <c r="ET7" s="391"/>
      <c r="EU7" s="391"/>
      <c r="EV7" s="19"/>
      <c r="EW7" s="391"/>
      <c r="EX7" s="391"/>
      <c r="EY7" s="391"/>
      <c r="EZ7" s="19"/>
      <c r="FA7" s="19"/>
      <c r="FB7" s="19"/>
      <c r="FC7" s="19"/>
      <c r="FD7" s="19"/>
      <c r="FE7" s="19"/>
      <c r="FF7" s="19"/>
      <c r="FG7" s="19"/>
      <c r="FH7" s="19"/>
      <c r="FI7" s="19"/>
      <c r="FJ7" s="19"/>
      <c r="FK7" s="19"/>
      <c r="FL7" s="19"/>
      <c r="FM7" s="19"/>
      <c r="FN7" s="19"/>
      <c r="FO7" s="19"/>
      <c r="FP7" s="19"/>
      <c r="FQ7" s="19"/>
      <c r="FR7" s="19"/>
      <c r="FS7" s="19"/>
      <c r="FT7" s="19"/>
      <c r="FU7" s="19"/>
      <c r="FV7" s="19"/>
      <c r="FW7" s="20"/>
      <c r="FX7" s="392"/>
      <c r="FY7" s="392"/>
      <c r="FZ7" s="392"/>
    </row>
    <row r="8" spans="1:182" s="407" customFormat="1" ht="15.75" customHeight="1">
      <c r="A8" s="754" t="str">
        <f>IF('1'!$A$1=1,B8,C8)</f>
        <v xml:space="preserve">у % до загального обсягу </v>
      </c>
      <c r="B8" s="747" t="s">
        <v>35</v>
      </c>
      <c r="C8" s="404" t="s">
        <v>192</v>
      </c>
      <c r="D8" s="405">
        <v>100</v>
      </c>
      <c r="E8" s="406">
        <v>100</v>
      </c>
      <c r="F8" s="406">
        <v>100</v>
      </c>
      <c r="G8" s="406">
        <v>100</v>
      </c>
      <c r="H8" s="406">
        <v>100</v>
      </c>
      <c r="I8" s="406">
        <v>100</v>
      </c>
      <c r="J8" s="405">
        <v>100</v>
      </c>
      <c r="K8" s="406">
        <v>100</v>
      </c>
      <c r="L8" s="406">
        <v>100</v>
      </c>
      <c r="M8" s="406">
        <v>100</v>
      </c>
      <c r="N8" s="406">
        <v>100</v>
      </c>
      <c r="O8" s="406">
        <v>100</v>
      </c>
      <c r="P8" s="406">
        <v>100</v>
      </c>
      <c r="Q8" s="406">
        <v>100</v>
      </c>
      <c r="R8" s="406">
        <v>100</v>
      </c>
      <c r="S8" s="406">
        <v>100</v>
      </c>
      <c r="T8" s="406">
        <v>100</v>
      </c>
      <c r="U8" s="406">
        <v>100</v>
      </c>
      <c r="V8" s="406">
        <v>100</v>
      </c>
      <c r="W8" s="406">
        <v>100</v>
      </c>
      <c r="X8" s="405">
        <f t="shared" ref="X8:AE8" si="0">X7/J7*100</f>
        <v>41.228247305728871</v>
      </c>
      <c r="Y8" s="406">
        <f t="shared" si="0"/>
        <v>40.342520738560346</v>
      </c>
      <c r="Z8" s="406">
        <f t="shared" si="0"/>
        <v>41.42861876988335</v>
      </c>
      <c r="AA8" s="406">
        <f t="shared" si="0"/>
        <v>42.98988385162982</v>
      </c>
      <c r="AB8" s="406">
        <f t="shared" si="0"/>
        <v>42.107241292909045</v>
      </c>
      <c r="AC8" s="406">
        <f t="shared" si="0"/>
        <v>47.431697859305558</v>
      </c>
      <c r="AD8" s="406">
        <f t="shared" si="0"/>
        <v>50.13149444971102</v>
      </c>
      <c r="AE8" s="406">
        <f t="shared" si="0"/>
        <v>48.928373893805308</v>
      </c>
      <c r="AF8" s="406">
        <f t="shared" ref="AF8:AS8" si="1">AF7/D7*100</f>
        <v>4.4500884000298457</v>
      </c>
      <c r="AG8" s="406">
        <f t="shared" si="1"/>
        <v>4.7232695188529439</v>
      </c>
      <c r="AH8" s="406">
        <f t="shared" si="1"/>
        <v>4.8867487689883546</v>
      </c>
      <c r="AI8" s="406">
        <f t="shared" si="1"/>
        <v>4.7174063800277395</v>
      </c>
      <c r="AJ8" s="406">
        <f t="shared" si="1"/>
        <v>5.2681672025723474</v>
      </c>
      <c r="AK8" s="406">
        <f t="shared" si="1"/>
        <v>5.7731395980445406</v>
      </c>
      <c r="AL8" s="405">
        <f t="shared" si="1"/>
        <v>6.6784620371120651</v>
      </c>
      <c r="AM8" s="406">
        <f t="shared" si="1"/>
        <v>6.7681883864062087</v>
      </c>
      <c r="AN8" s="406">
        <f t="shared" si="1"/>
        <v>6.7553685047720036</v>
      </c>
      <c r="AO8" s="406">
        <f t="shared" si="1"/>
        <v>7.3660547021356315</v>
      </c>
      <c r="AP8" s="406">
        <f t="shared" si="1"/>
        <v>6.2306857095130708</v>
      </c>
      <c r="AQ8" s="406">
        <f t="shared" si="1"/>
        <v>5.1861819855870532</v>
      </c>
      <c r="AR8" s="406">
        <f t="shared" si="1"/>
        <v>5.7995168343475729</v>
      </c>
      <c r="AS8" s="406">
        <f t="shared" si="1"/>
        <v>6.2237278761061949</v>
      </c>
      <c r="AT8" s="406">
        <f t="shared" ref="AT8:BG8" si="2">AT7/D7*100</f>
        <v>15.293110450916508</v>
      </c>
      <c r="AU8" s="406">
        <f t="shared" si="2"/>
        <v>17.850312380466658</v>
      </c>
      <c r="AV8" s="406">
        <f t="shared" si="2"/>
        <v>16.702153102149346</v>
      </c>
      <c r="AW8" s="406">
        <f t="shared" si="2"/>
        <v>17.063106796116507</v>
      </c>
      <c r="AX8" s="406">
        <f t="shared" si="2"/>
        <v>17.07524115755627</v>
      </c>
      <c r="AY8" s="406">
        <f t="shared" si="2"/>
        <v>20.336622882820603</v>
      </c>
      <c r="AZ8" s="405">
        <f t="shared" si="2"/>
        <v>20.053148043108337</v>
      </c>
      <c r="BA8" s="406">
        <f t="shared" si="2"/>
        <v>22.531765230577115</v>
      </c>
      <c r="BB8" s="406">
        <f t="shared" si="2"/>
        <v>25.21705991516437</v>
      </c>
      <c r="BC8" s="406">
        <f t="shared" si="2"/>
        <v>26.867740726863993</v>
      </c>
      <c r="BD8" s="406">
        <f t="shared" si="2"/>
        <v>26.086472340544002</v>
      </c>
      <c r="BE8" s="406">
        <f t="shared" si="2"/>
        <v>28.190236733537542</v>
      </c>
      <c r="BF8" s="406">
        <f t="shared" si="2"/>
        <v>31.769670652273629</v>
      </c>
      <c r="BG8" s="406">
        <f t="shared" si="2"/>
        <v>33.165099557522126</v>
      </c>
      <c r="BH8" s="406">
        <f t="shared" ref="BH8:BU8" si="3">BH7/D7*100</f>
        <v>0.98776518889745568</v>
      </c>
      <c r="BI8" s="406">
        <f t="shared" si="3"/>
        <v>0.79758863143741376</v>
      </c>
      <c r="BJ8" s="406">
        <f t="shared" si="3"/>
        <v>0.72430725558263787</v>
      </c>
      <c r="BK8" s="406">
        <f t="shared" si="3"/>
        <v>0.93656421983356464</v>
      </c>
      <c r="BL8" s="406">
        <f t="shared" si="3"/>
        <v>1.1421221864951769</v>
      </c>
      <c r="BM8" s="406">
        <f t="shared" si="3"/>
        <v>1.0504765196780406</v>
      </c>
      <c r="BN8" s="405">
        <f t="shared" si="3"/>
        <v>1.1546552143262294</v>
      </c>
      <c r="BO8" s="406">
        <f t="shared" si="3"/>
        <v>1.0417910980287219</v>
      </c>
      <c r="BP8" s="406">
        <f t="shared" si="3"/>
        <v>1.0488467656415694</v>
      </c>
      <c r="BQ8" s="406">
        <f t="shared" si="3"/>
        <v>1.06219557886849</v>
      </c>
      <c r="BR8" s="406">
        <f t="shared" si="3"/>
        <v>1.1358890837718199</v>
      </c>
      <c r="BS8" s="406">
        <f t="shared" si="3"/>
        <v>0.82511464844095828</v>
      </c>
      <c r="BT8" s="406">
        <f t="shared" si="3"/>
        <v>0.98315036237423925</v>
      </c>
      <c r="BU8" s="406">
        <f t="shared" si="3"/>
        <v>1.3053097345132743</v>
      </c>
      <c r="BV8" s="406">
        <f t="shared" ref="BV8:CI8" si="4">BV7/D7*100</f>
        <v>44.726042728878056</v>
      </c>
      <c r="BW8" s="406">
        <f t="shared" si="4"/>
        <v>42.148760330578511</v>
      </c>
      <c r="BX8" s="406">
        <f t="shared" si="4"/>
        <v>37.970554201442745</v>
      </c>
      <c r="BY8" s="406">
        <f t="shared" si="4"/>
        <v>34.171289875173372</v>
      </c>
      <c r="BZ8" s="406">
        <f t="shared" si="4"/>
        <v>30.559485530546628</v>
      </c>
      <c r="CA8" s="406">
        <f t="shared" si="4"/>
        <v>24.976544368179347</v>
      </c>
      <c r="CB8" s="405">
        <f t="shared" si="4"/>
        <v>25.548983064581478</v>
      </c>
      <c r="CC8" s="406">
        <f t="shared" si="4"/>
        <v>25.182410132905179</v>
      </c>
      <c r="CD8" s="406">
        <f t="shared" si="4"/>
        <v>21.207250795334041</v>
      </c>
      <c r="CE8" s="406">
        <f t="shared" si="4"/>
        <v>16.281378793555639</v>
      </c>
      <c r="CF8" s="406">
        <f t="shared" si="4"/>
        <v>18.781146468442884</v>
      </c>
      <c r="CG8" s="406">
        <f t="shared" si="4"/>
        <v>7.9589921560989429</v>
      </c>
      <c r="CH8" s="406">
        <f t="shared" si="4"/>
        <v>1.6757897312008809</v>
      </c>
      <c r="CI8" s="406">
        <f t="shared" si="4"/>
        <v>1.0024889380530972</v>
      </c>
      <c r="CJ8" s="1213"/>
      <c r="CK8" s="1213"/>
      <c r="CL8" s="959"/>
      <c r="CM8" s="959"/>
      <c r="CN8" s="959"/>
      <c r="CO8" s="959"/>
      <c r="CP8" s="959"/>
      <c r="CQ8" s="959"/>
      <c r="CR8" s="959"/>
      <c r="CS8" s="959"/>
      <c r="CT8" s="959"/>
      <c r="CU8" s="959"/>
      <c r="CV8" s="959"/>
      <c r="CW8" s="959"/>
      <c r="CX8" s="959"/>
      <c r="CY8" s="959"/>
      <c r="CZ8" s="959"/>
      <c r="DA8" s="959"/>
      <c r="DB8" s="959"/>
      <c r="DC8" s="959"/>
      <c r="DD8" s="959"/>
      <c r="DE8" s="959"/>
      <c r="DF8" s="959"/>
      <c r="DG8" s="959"/>
      <c r="DH8" s="959"/>
      <c r="DI8" s="959"/>
      <c r="DJ8" s="959"/>
      <c r="DK8" s="959"/>
      <c r="DL8" s="959"/>
      <c r="DM8" s="959"/>
      <c r="DN8" s="959"/>
      <c r="DO8" s="959"/>
      <c r="DP8" s="959"/>
      <c r="DQ8" s="959"/>
      <c r="DR8" s="959"/>
      <c r="DS8" s="959"/>
      <c r="DT8" s="959"/>
      <c r="DU8" s="959"/>
      <c r="DV8" s="959"/>
      <c r="DW8" s="959"/>
      <c r="DX8" s="959"/>
      <c r="DY8" s="959"/>
      <c r="DZ8" s="959"/>
      <c r="EA8" s="959"/>
      <c r="EB8" s="959"/>
      <c r="EC8" s="959"/>
      <c r="ED8" s="959"/>
      <c r="EE8" s="959"/>
      <c r="EF8" s="959"/>
      <c r="EG8" s="1173"/>
      <c r="EH8" s="1173"/>
      <c r="EI8" s="1173"/>
      <c r="EJ8" s="1173"/>
      <c r="EK8" s="1173"/>
      <c r="EL8" s="1173"/>
      <c r="EM8" s="1173"/>
      <c r="EN8" s="1173"/>
      <c r="EO8" s="1173"/>
      <c r="EP8" s="1173"/>
      <c r="EQ8" s="1173"/>
      <c r="ER8" s="1173"/>
      <c r="ES8" s="1173"/>
      <c r="ET8" s="1173"/>
      <c r="EU8" s="1173"/>
      <c r="EV8" s="408"/>
      <c r="EW8" s="1173"/>
      <c r="EX8" s="1173"/>
      <c r="EY8" s="1173"/>
      <c r="EZ8" s="408"/>
      <c r="FA8" s="408"/>
      <c r="FB8" s="408"/>
      <c r="FC8" s="408"/>
      <c r="FD8" s="408"/>
      <c r="FE8" s="408"/>
      <c r="FF8" s="408"/>
      <c r="FG8" s="408"/>
      <c r="FH8" s="408"/>
      <c r="FI8" s="408"/>
      <c r="FJ8" s="408"/>
      <c r="FK8" s="408"/>
      <c r="FL8" s="408"/>
      <c r="FM8" s="408"/>
      <c r="FN8" s="408"/>
      <c r="FO8" s="408"/>
      <c r="FP8" s="408"/>
      <c r="FQ8" s="408"/>
      <c r="FR8" s="408"/>
      <c r="FS8" s="408"/>
      <c r="FT8" s="408"/>
      <c r="FU8" s="408"/>
      <c r="FV8" s="408"/>
      <c r="FW8" s="409"/>
      <c r="FX8" s="410"/>
      <c r="FY8" s="410"/>
      <c r="FZ8" s="410"/>
    </row>
    <row r="9" spans="1:182" s="415" customFormat="1" ht="13.5" customHeight="1">
      <c r="A9" s="755" t="str">
        <f>IF('1'!$A$1=1,B9,C9)</f>
        <v xml:space="preserve">      у тому числі:</v>
      </c>
      <c r="B9" s="748" t="s">
        <v>36</v>
      </c>
      <c r="C9" s="643" t="s">
        <v>160</v>
      </c>
      <c r="D9" s="411"/>
      <c r="E9" s="406"/>
      <c r="F9" s="413"/>
      <c r="G9" s="413"/>
      <c r="H9" s="413"/>
      <c r="I9" s="413"/>
      <c r="J9" s="412"/>
      <c r="K9" s="413"/>
      <c r="L9" s="413"/>
      <c r="M9" s="413"/>
      <c r="N9" s="413"/>
      <c r="O9" s="413"/>
      <c r="P9" s="413"/>
      <c r="Q9" s="413"/>
      <c r="R9" s="414"/>
      <c r="S9" s="414"/>
      <c r="T9" s="413"/>
      <c r="U9" s="413"/>
      <c r="V9" s="413"/>
      <c r="W9" s="413"/>
      <c r="X9" s="412"/>
      <c r="Y9" s="413"/>
      <c r="Z9" s="413"/>
      <c r="AA9" s="413"/>
      <c r="AB9" s="413"/>
      <c r="AC9" s="413"/>
      <c r="AD9" s="413"/>
      <c r="AE9" s="413"/>
      <c r="AF9" s="414"/>
      <c r="AG9" s="414"/>
      <c r="AH9" s="413"/>
      <c r="AI9" s="413"/>
      <c r="AJ9" s="413"/>
      <c r="AK9" s="413"/>
      <c r="AL9" s="412"/>
      <c r="AM9" s="413"/>
      <c r="AN9" s="413"/>
      <c r="AO9" s="413"/>
      <c r="AP9" s="413"/>
      <c r="AQ9" s="413"/>
      <c r="AR9" s="413"/>
      <c r="AS9" s="413"/>
      <c r="AT9" s="414"/>
      <c r="AU9" s="414"/>
      <c r="AV9" s="413"/>
      <c r="AW9" s="413"/>
      <c r="AX9" s="413"/>
      <c r="AY9" s="413"/>
      <c r="AZ9" s="412"/>
      <c r="BA9" s="413"/>
      <c r="BB9" s="413"/>
      <c r="BC9" s="413"/>
      <c r="BD9" s="413"/>
      <c r="BE9" s="413"/>
      <c r="BF9" s="413"/>
      <c r="BG9" s="413"/>
      <c r="BH9" s="414"/>
      <c r="BI9" s="414"/>
      <c r="BJ9" s="413"/>
      <c r="BK9" s="413"/>
      <c r="BL9" s="413"/>
      <c r="BM9" s="413"/>
      <c r="BN9" s="412"/>
      <c r="BO9" s="413"/>
      <c r="BP9" s="413"/>
      <c r="BQ9" s="413"/>
      <c r="BR9" s="413"/>
      <c r="BS9" s="413"/>
      <c r="BT9" s="413"/>
      <c r="BU9" s="413"/>
      <c r="BV9" s="414"/>
      <c r="BW9" s="414"/>
      <c r="BX9" s="413"/>
      <c r="BY9" s="413"/>
      <c r="BZ9" s="413"/>
      <c r="CA9" s="413"/>
      <c r="CB9" s="412"/>
      <c r="CC9" s="413"/>
      <c r="CD9" s="413"/>
      <c r="CE9" s="413"/>
      <c r="CF9" s="413"/>
      <c r="CG9" s="413"/>
      <c r="CH9" s="413"/>
      <c r="CI9" s="1214"/>
      <c r="CJ9" s="1214"/>
      <c r="CK9" s="1214"/>
      <c r="CL9" s="960"/>
      <c r="CM9" s="960"/>
      <c r="CN9" s="960"/>
      <c r="CO9" s="960"/>
      <c r="CP9" s="960"/>
      <c r="CQ9" s="960"/>
      <c r="CR9" s="960"/>
      <c r="CS9" s="960"/>
      <c r="CT9" s="960"/>
      <c r="CU9" s="960"/>
      <c r="CV9" s="960"/>
      <c r="CW9" s="960"/>
      <c r="CX9" s="960"/>
      <c r="CY9" s="960"/>
      <c r="CZ9" s="960"/>
      <c r="DA9" s="960"/>
      <c r="DB9" s="960"/>
      <c r="DC9" s="960"/>
      <c r="DD9" s="960"/>
      <c r="DE9" s="960"/>
      <c r="DF9" s="960"/>
      <c r="DG9" s="960"/>
      <c r="DH9" s="960"/>
      <c r="DI9" s="960"/>
      <c r="DJ9" s="960"/>
      <c r="DK9" s="960"/>
      <c r="DL9" s="960"/>
      <c r="DM9" s="960"/>
      <c r="DN9" s="960"/>
      <c r="DO9" s="960"/>
      <c r="DP9" s="960"/>
      <c r="DQ9" s="960"/>
      <c r="DR9" s="960"/>
      <c r="DS9" s="960"/>
      <c r="DT9" s="960"/>
      <c r="DU9" s="960"/>
      <c r="DV9" s="960"/>
      <c r="DW9" s="960"/>
      <c r="DX9" s="960"/>
      <c r="DY9" s="960"/>
      <c r="DZ9" s="960"/>
      <c r="EA9" s="960"/>
      <c r="EB9" s="960"/>
      <c r="EC9" s="960"/>
      <c r="ED9" s="960"/>
      <c r="EE9" s="960"/>
      <c r="EF9" s="960"/>
      <c r="EG9" s="1174"/>
      <c r="EH9" s="1174"/>
      <c r="EI9" s="1174"/>
      <c r="EJ9" s="1174"/>
      <c r="EK9" s="1174"/>
      <c r="EL9" s="1174"/>
      <c r="EM9" s="1174"/>
      <c r="EN9" s="1174"/>
      <c r="EO9" s="1174"/>
      <c r="EP9" s="1174"/>
      <c r="EQ9" s="1174"/>
      <c r="ER9" s="1174"/>
      <c r="ES9" s="1174"/>
      <c r="ET9" s="1174"/>
      <c r="EU9" s="1174"/>
      <c r="EV9" s="416"/>
      <c r="EW9" s="1174"/>
      <c r="EX9" s="1174"/>
      <c r="EY9" s="1174"/>
      <c r="EZ9" s="416"/>
      <c r="FA9" s="416"/>
      <c r="FB9" s="416"/>
      <c r="FC9" s="416"/>
      <c r="FD9" s="416"/>
      <c r="FE9" s="416"/>
      <c r="FF9" s="416"/>
      <c r="FG9" s="416"/>
      <c r="FH9" s="416"/>
      <c r="FI9" s="416"/>
      <c r="FJ9" s="416"/>
      <c r="FK9" s="416"/>
      <c r="FL9" s="416"/>
      <c r="FM9" s="416"/>
      <c r="FN9" s="416"/>
      <c r="FO9" s="416"/>
      <c r="FP9" s="416"/>
      <c r="FQ9" s="416"/>
      <c r="FR9" s="416"/>
      <c r="FS9" s="416"/>
      <c r="FT9" s="416"/>
      <c r="FU9" s="416"/>
      <c r="FV9" s="416"/>
      <c r="FW9" s="417"/>
      <c r="FX9" s="418"/>
      <c r="FY9" s="418"/>
      <c r="FZ9" s="418"/>
    </row>
    <row r="10" spans="1:182" s="423" customFormat="1" ht="30" customHeight="1">
      <c r="A10" s="756" t="str">
        <f>IF('1'!$A$1=1,B10,C10)</f>
        <v>Продовольчі товари та сировина для їх виробництва</v>
      </c>
      <c r="B10" s="749" t="s">
        <v>7</v>
      </c>
      <c r="C10" s="52" t="s">
        <v>133</v>
      </c>
      <c r="D10" s="419">
        <v>6347</v>
      </c>
      <c r="E10" s="420">
        <v>7513</v>
      </c>
      <c r="F10" s="420">
        <v>8181</v>
      </c>
      <c r="G10" s="420">
        <v>6026</v>
      </c>
      <c r="H10" s="420">
        <v>3413</v>
      </c>
      <c r="I10" s="420">
        <v>3863</v>
      </c>
      <c r="J10" s="419">
        <v>4265.3503822399998</v>
      </c>
      <c r="K10" s="420">
        <v>5020.1569598700007</v>
      </c>
      <c r="L10" s="420">
        <v>5695.9387153899997</v>
      </c>
      <c r="M10" s="420">
        <v>6464.9456221800001</v>
      </c>
      <c r="N10" s="420">
        <v>7667.3375420599996</v>
      </c>
      <c r="O10" s="420">
        <v>6020.0790613099998</v>
      </c>
      <c r="P10" s="420">
        <v>6929.9639481400009</v>
      </c>
      <c r="Q10" s="420">
        <v>7620.132333640001</v>
      </c>
      <c r="R10" s="420">
        <v>2767</v>
      </c>
      <c r="S10" s="420">
        <v>3405</v>
      </c>
      <c r="T10" s="420">
        <v>3531</v>
      </c>
      <c r="U10" s="420">
        <v>2799</v>
      </c>
      <c r="V10" s="420">
        <v>1674</v>
      </c>
      <c r="W10" s="420">
        <v>1943.17384216</v>
      </c>
      <c r="X10" s="419">
        <v>2292.9346121000003</v>
      </c>
      <c r="Y10" s="420">
        <v>2764.5258317800003</v>
      </c>
      <c r="Z10" s="420">
        <v>3208.5618136100002</v>
      </c>
      <c r="AA10" s="420">
        <v>3669.6440055999997</v>
      </c>
      <c r="AB10" s="420">
        <v>4416.9597485499999</v>
      </c>
      <c r="AC10" s="420">
        <v>3613.3368143500002</v>
      </c>
      <c r="AD10" s="420">
        <v>4281.50511078</v>
      </c>
      <c r="AE10" s="420">
        <v>4695.3029706999996</v>
      </c>
      <c r="AF10" s="421">
        <v>963</v>
      </c>
      <c r="AG10" s="420">
        <v>1323</v>
      </c>
      <c r="AH10" s="420">
        <v>1487</v>
      </c>
      <c r="AI10" s="421">
        <v>860</v>
      </c>
      <c r="AJ10" s="421">
        <v>464</v>
      </c>
      <c r="AK10" s="421">
        <v>594</v>
      </c>
      <c r="AL10" s="422">
        <v>603.45190027000001</v>
      </c>
      <c r="AM10" s="421">
        <v>670.47429454000007</v>
      </c>
      <c r="AN10" s="421">
        <v>771.86159777</v>
      </c>
      <c r="AO10" s="421">
        <v>859.68789587999993</v>
      </c>
      <c r="AP10" s="421">
        <v>976.09260786000004</v>
      </c>
      <c r="AQ10" s="421">
        <v>659.72320282999999</v>
      </c>
      <c r="AR10" s="421">
        <v>807.53050644999996</v>
      </c>
      <c r="AS10" s="421">
        <v>910.21363023000004</v>
      </c>
      <c r="AT10" s="420">
        <v>1303</v>
      </c>
      <c r="AU10" s="420">
        <v>1451</v>
      </c>
      <c r="AV10" s="420">
        <v>1643</v>
      </c>
      <c r="AW10" s="420">
        <v>1270</v>
      </c>
      <c r="AX10" s="420">
        <v>767</v>
      </c>
      <c r="AY10" s="420">
        <v>948</v>
      </c>
      <c r="AZ10" s="419">
        <v>966.18116680000003</v>
      </c>
      <c r="BA10" s="420">
        <v>1108.4717169600001</v>
      </c>
      <c r="BB10" s="420">
        <v>1172.19791145</v>
      </c>
      <c r="BC10" s="420">
        <v>1334.6014722099999</v>
      </c>
      <c r="BD10" s="420">
        <v>1597.27203347</v>
      </c>
      <c r="BE10" s="420">
        <v>1307.61986671</v>
      </c>
      <c r="BF10" s="420">
        <v>1387.7613086599999</v>
      </c>
      <c r="BG10" s="420">
        <v>1515.6792309800001</v>
      </c>
      <c r="BH10" s="421">
        <v>374</v>
      </c>
      <c r="BI10" s="421">
        <v>387</v>
      </c>
      <c r="BJ10" s="421">
        <v>377</v>
      </c>
      <c r="BK10" s="421">
        <v>296</v>
      </c>
      <c r="BL10" s="421">
        <v>183</v>
      </c>
      <c r="BM10" s="421">
        <v>199</v>
      </c>
      <c r="BN10" s="422">
        <v>219.91765935000001</v>
      </c>
      <c r="BO10" s="421">
        <v>255.88886170999999</v>
      </c>
      <c r="BP10" s="421">
        <v>254.38372768000002</v>
      </c>
      <c r="BQ10" s="421">
        <v>299.86518254000003</v>
      </c>
      <c r="BR10" s="421">
        <v>307.32618224000004</v>
      </c>
      <c r="BS10" s="421">
        <v>203.60291143000001</v>
      </c>
      <c r="BT10" s="421">
        <v>258.42141910000004</v>
      </c>
      <c r="BU10" s="421">
        <v>338.06199364000003</v>
      </c>
      <c r="BV10" s="421">
        <v>917</v>
      </c>
      <c r="BW10" s="421">
        <v>899</v>
      </c>
      <c r="BX10" s="421">
        <v>1057</v>
      </c>
      <c r="BY10" s="421">
        <v>723</v>
      </c>
      <c r="BZ10" s="421">
        <v>295</v>
      </c>
      <c r="CA10" s="421">
        <v>148</v>
      </c>
      <c r="CB10" s="422">
        <v>135.77458495000002</v>
      </c>
      <c r="CC10" s="421">
        <v>165.83851762</v>
      </c>
      <c r="CD10" s="421">
        <v>223.51640528000001</v>
      </c>
      <c r="CE10" s="421">
        <v>246.50238647999998</v>
      </c>
      <c r="CF10" s="421">
        <v>312.11516841999997</v>
      </c>
      <c r="CG10" s="421">
        <v>196.42852314000001</v>
      </c>
      <c r="CH10" s="421">
        <v>155.15085542</v>
      </c>
      <c r="CI10" s="1218">
        <v>121.58994608999998</v>
      </c>
      <c r="CJ10" s="1215"/>
      <c r="CK10" s="1215"/>
      <c r="CL10" s="961"/>
      <c r="CM10" s="961"/>
      <c r="CN10" s="961"/>
      <c r="CO10" s="961"/>
      <c r="CP10" s="961"/>
      <c r="CQ10" s="961"/>
      <c r="CR10" s="961"/>
      <c r="CS10" s="961"/>
      <c r="CT10" s="961"/>
      <c r="CU10" s="961"/>
      <c r="CV10" s="961"/>
      <c r="CW10" s="961"/>
      <c r="CX10" s="961"/>
      <c r="CY10" s="961"/>
      <c r="CZ10" s="961"/>
      <c r="DA10" s="961"/>
      <c r="DB10" s="961"/>
      <c r="DC10" s="961"/>
      <c r="DD10" s="961"/>
      <c r="DE10" s="961"/>
      <c r="DF10" s="961"/>
      <c r="DG10" s="961"/>
      <c r="DH10" s="961"/>
      <c r="DI10" s="961"/>
      <c r="DJ10" s="961"/>
      <c r="DK10" s="961"/>
      <c r="DL10" s="961"/>
      <c r="DM10" s="961"/>
      <c r="DN10" s="961"/>
      <c r="DO10" s="961"/>
      <c r="DP10" s="961"/>
      <c r="DQ10" s="961"/>
      <c r="DR10" s="961"/>
      <c r="DS10" s="961"/>
      <c r="DT10" s="961"/>
      <c r="DU10" s="961"/>
      <c r="DV10" s="961"/>
      <c r="DW10" s="961"/>
      <c r="DX10" s="961"/>
      <c r="DY10" s="961"/>
      <c r="DZ10" s="961"/>
      <c r="EA10" s="961"/>
      <c r="EB10" s="961"/>
      <c r="EC10" s="961"/>
      <c r="ED10" s="961"/>
      <c r="EE10" s="961"/>
      <c r="EF10" s="961"/>
      <c r="EG10" s="1175"/>
      <c r="EH10" s="1175"/>
      <c r="EI10" s="1175"/>
      <c r="EJ10" s="1175"/>
      <c r="EK10" s="1175"/>
      <c r="EL10" s="1175"/>
      <c r="EM10" s="1175"/>
      <c r="EN10" s="1175"/>
      <c r="EO10" s="1175"/>
      <c r="EP10" s="1175"/>
      <c r="EQ10" s="1175"/>
      <c r="ER10" s="1175"/>
      <c r="ES10" s="1175"/>
      <c r="ET10" s="1175"/>
      <c r="EU10" s="1175"/>
      <c r="EV10" s="424"/>
      <c r="EW10" s="1175"/>
      <c r="EX10" s="1175"/>
      <c r="EY10" s="1175"/>
      <c r="EZ10" s="424"/>
      <c r="FA10" s="424"/>
      <c r="FB10" s="424"/>
      <c r="FC10" s="424"/>
      <c r="FD10" s="424"/>
      <c r="FE10" s="424"/>
      <c r="FF10" s="424"/>
      <c r="FG10" s="424"/>
      <c r="FH10" s="424"/>
      <c r="FI10" s="424"/>
      <c r="FJ10" s="424"/>
      <c r="FK10" s="424"/>
      <c r="FL10" s="424"/>
      <c r="FM10" s="424"/>
      <c r="FN10" s="424"/>
      <c r="FO10" s="424"/>
      <c r="FP10" s="424"/>
      <c r="FQ10" s="424"/>
      <c r="FR10" s="424"/>
      <c r="FS10" s="424"/>
      <c r="FT10" s="424"/>
      <c r="FU10" s="424"/>
      <c r="FV10" s="424"/>
      <c r="FW10" s="425"/>
      <c r="FX10" s="426"/>
      <c r="FY10" s="426"/>
      <c r="FZ10" s="426"/>
    </row>
    <row r="11" spans="1:182" s="407" customFormat="1" ht="15.65" customHeight="1">
      <c r="A11" s="754" t="str">
        <f>IF('1'!$A$1=1,B11,C11)</f>
        <v xml:space="preserve">у % до загального обсягу </v>
      </c>
      <c r="B11" s="747" t="s">
        <v>35</v>
      </c>
      <c r="C11" s="644" t="s">
        <v>192</v>
      </c>
      <c r="D11" s="405">
        <v>100</v>
      </c>
      <c r="E11" s="406">
        <v>100</v>
      </c>
      <c r="F11" s="406">
        <v>100</v>
      </c>
      <c r="G11" s="406">
        <v>100</v>
      </c>
      <c r="H11" s="406">
        <v>100</v>
      </c>
      <c r="I11" s="406">
        <v>100</v>
      </c>
      <c r="J11" s="405">
        <v>100</v>
      </c>
      <c r="K11" s="406">
        <v>100</v>
      </c>
      <c r="L11" s="406">
        <v>100</v>
      </c>
      <c r="M11" s="406">
        <v>100</v>
      </c>
      <c r="N11" s="406">
        <v>100</v>
      </c>
      <c r="O11" s="406">
        <v>100</v>
      </c>
      <c r="P11" s="406">
        <v>100</v>
      </c>
      <c r="Q11" s="406">
        <v>100</v>
      </c>
      <c r="R11" s="406">
        <f t="shared" ref="R11:AD11" si="5">R10/D10*100</f>
        <v>43.595399401291949</v>
      </c>
      <c r="S11" s="406">
        <f t="shared" si="5"/>
        <v>45.321442832423799</v>
      </c>
      <c r="T11" s="406">
        <f t="shared" si="5"/>
        <v>43.160982764943164</v>
      </c>
      <c r="U11" s="406">
        <f t="shared" si="5"/>
        <v>46.448722203783603</v>
      </c>
      <c r="V11" s="406">
        <f t="shared" si="5"/>
        <v>49.047758570172867</v>
      </c>
      <c r="W11" s="406">
        <f t="shared" si="5"/>
        <v>50.302196276469068</v>
      </c>
      <c r="X11" s="405">
        <f t="shared" si="5"/>
        <v>53.757239303183304</v>
      </c>
      <c r="Y11" s="406">
        <f t="shared" si="5"/>
        <v>55.068513870761308</v>
      </c>
      <c r="Z11" s="406">
        <f t="shared" si="5"/>
        <v>56.330694095087551</v>
      </c>
      <c r="AA11" s="406">
        <f t="shared" si="5"/>
        <v>56.762178988948463</v>
      </c>
      <c r="AB11" s="406">
        <f t="shared" si="5"/>
        <v>57.6074774890279</v>
      </c>
      <c r="AC11" s="406">
        <f t="shared" si="5"/>
        <v>60.021417950675882</v>
      </c>
      <c r="AD11" s="406">
        <f t="shared" si="5"/>
        <v>61.782501941141469</v>
      </c>
      <c r="AE11" s="406">
        <f t="shared" ref="AE11:AK11" si="6">AE10/Q10*100</f>
        <v>61.617079141421385</v>
      </c>
      <c r="AF11" s="406">
        <f t="shared" si="6"/>
        <v>34.80303577882183</v>
      </c>
      <c r="AG11" s="406">
        <f t="shared" si="6"/>
        <v>38.854625550660792</v>
      </c>
      <c r="AH11" s="406">
        <f t="shared" si="6"/>
        <v>42.112715944491647</v>
      </c>
      <c r="AI11" s="406">
        <f t="shared" si="6"/>
        <v>30.725259021078955</v>
      </c>
      <c r="AJ11" s="406">
        <f t="shared" si="6"/>
        <v>27.718040621266425</v>
      </c>
      <c r="AK11" s="406">
        <f t="shared" si="6"/>
        <v>30.568546524881139</v>
      </c>
      <c r="AL11" s="405">
        <f t="shared" ref="AL11:AS11" si="7">AL10/J10*100</f>
        <v>14.147768558068377</v>
      </c>
      <c r="AM11" s="406">
        <f t="shared" si="7"/>
        <v>13.355644054550883</v>
      </c>
      <c r="AN11" s="406">
        <f t="shared" si="7"/>
        <v>13.551086771430453</v>
      </c>
      <c r="AO11" s="406">
        <f t="shared" si="7"/>
        <v>13.297681776789801</v>
      </c>
      <c r="AP11" s="406">
        <f t="shared" si="7"/>
        <v>12.730528720113595</v>
      </c>
      <c r="AQ11" s="406">
        <f t="shared" si="7"/>
        <v>10.958713267902514</v>
      </c>
      <c r="AR11" s="406">
        <f t="shared" si="7"/>
        <v>11.652737481653721</v>
      </c>
      <c r="AS11" s="406">
        <f t="shared" si="7"/>
        <v>11.944853322451518</v>
      </c>
      <c r="AT11" s="406">
        <f t="shared" ref="AT11:BF11" si="8">AT10/D10*100</f>
        <v>20.529383960926424</v>
      </c>
      <c r="AU11" s="406">
        <f t="shared" si="8"/>
        <v>19.313190469852255</v>
      </c>
      <c r="AV11" s="406">
        <f t="shared" si="8"/>
        <v>20.083119423053418</v>
      </c>
      <c r="AW11" s="406">
        <f t="shared" si="8"/>
        <v>21.075340192499169</v>
      </c>
      <c r="AX11" s="406">
        <f t="shared" si="8"/>
        <v>22.472897743920306</v>
      </c>
      <c r="AY11" s="406">
        <f t="shared" si="8"/>
        <v>24.540512555009062</v>
      </c>
      <c r="AZ11" s="405">
        <f t="shared" si="8"/>
        <v>22.651859289754256</v>
      </c>
      <c r="BA11" s="406">
        <f t="shared" si="8"/>
        <v>22.080419513191963</v>
      </c>
      <c r="BB11" s="406">
        <f t="shared" si="8"/>
        <v>20.57953868574479</v>
      </c>
      <c r="BC11" s="406">
        <f t="shared" si="8"/>
        <v>20.64366121860694</v>
      </c>
      <c r="BD11" s="406">
        <f t="shared" si="8"/>
        <v>20.832160116963593</v>
      </c>
      <c r="BE11" s="406">
        <f t="shared" si="8"/>
        <v>21.720974980442453</v>
      </c>
      <c r="BF11" s="406">
        <f t="shared" si="8"/>
        <v>20.025519887913333</v>
      </c>
      <c r="BG11" s="406">
        <f t="shared" ref="BG11:BM11" si="9">BG10/Q10*100</f>
        <v>19.890458126151557</v>
      </c>
      <c r="BH11" s="406">
        <f t="shared" si="9"/>
        <v>13.516443801951572</v>
      </c>
      <c r="BI11" s="406">
        <f t="shared" si="9"/>
        <v>11.365638766519824</v>
      </c>
      <c r="BJ11" s="406">
        <f t="shared" si="9"/>
        <v>10.676862078731238</v>
      </c>
      <c r="BK11" s="406">
        <f t="shared" si="9"/>
        <v>10.575205430510897</v>
      </c>
      <c r="BL11" s="406">
        <f t="shared" si="9"/>
        <v>10.931899641577061</v>
      </c>
      <c r="BM11" s="406">
        <f t="shared" si="9"/>
        <v>10.240977707830549</v>
      </c>
      <c r="BN11" s="405">
        <f t="shared" ref="BN11:BU11" si="10">BN10/J10*100</f>
        <v>5.1559107609468562</v>
      </c>
      <c r="BO11" s="406">
        <f t="shared" si="10"/>
        <v>5.0972283089058301</v>
      </c>
      <c r="BP11" s="406">
        <f t="shared" si="10"/>
        <v>4.4660545063919708</v>
      </c>
      <c r="BQ11" s="406">
        <f t="shared" si="10"/>
        <v>4.6383248996127602</v>
      </c>
      <c r="BR11" s="406">
        <f t="shared" si="10"/>
        <v>4.0082516330359708</v>
      </c>
      <c r="BS11" s="406">
        <f t="shared" si="10"/>
        <v>3.3820637462806835</v>
      </c>
      <c r="BT11" s="406">
        <f t="shared" si="10"/>
        <v>3.7290442062019711</v>
      </c>
      <c r="BU11" s="406">
        <f t="shared" si="10"/>
        <v>4.43643205706001</v>
      </c>
      <c r="BV11" s="406">
        <f t="shared" ref="BV11:CI11" si="11">BV10/D10*100</f>
        <v>14.447770600283599</v>
      </c>
      <c r="BW11" s="406">
        <f t="shared" si="11"/>
        <v>11.965925728736856</v>
      </c>
      <c r="BX11" s="406">
        <f t="shared" si="11"/>
        <v>12.920180906979587</v>
      </c>
      <c r="BY11" s="406">
        <f t="shared" si="11"/>
        <v>11.99800862927315</v>
      </c>
      <c r="BZ11" s="406">
        <f t="shared" si="11"/>
        <v>8.6434222092001178</v>
      </c>
      <c r="CA11" s="406">
        <f t="shared" si="11"/>
        <v>3.8312192596427646</v>
      </c>
      <c r="CB11" s="405">
        <f t="shared" si="11"/>
        <v>3.1831988648655019</v>
      </c>
      <c r="CC11" s="406">
        <f t="shared" si="11"/>
        <v>3.3034528391378117</v>
      </c>
      <c r="CD11" s="406">
        <f t="shared" si="11"/>
        <v>3.924136414531207</v>
      </c>
      <c r="CE11" s="406">
        <f t="shared" si="11"/>
        <v>3.812907345025411</v>
      </c>
      <c r="CF11" s="406">
        <f t="shared" si="11"/>
        <v>4.0707112046112339</v>
      </c>
      <c r="CG11" s="406">
        <f t="shared" si="11"/>
        <v>3.2628894261939503</v>
      </c>
      <c r="CH11" s="406">
        <f t="shared" si="11"/>
        <v>2.2388407296352879</v>
      </c>
      <c r="CI11" s="406">
        <f t="shared" si="11"/>
        <v>1.5956408729704914</v>
      </c>
      <c r="CJ11" s="1213"/>
      <c r="CK11" s="1213"/>
      <c r="CL11" s="959"/>
      <c r="CM11" s="959"/>
      <c r="CN11" s="959"/>
      <c r="CO11" s="959"/>
      <c r="CP11" s="959"/>
      <c r="CQ11" s="959"/>
      <c r="CR11" s="959"/>
      <c r="CS11" s="959"/>
      <c r="CT11" s="959"/>
      <c r="CU11" s="959"/>
      <c r="CV11" s="959"/>
      <c r="CW11" s="959"/>
      <c r="CX11" s="959"/>
      <c r="CY11" s="959"/>
      <c r="CZ11" s="959"/>
      <c r="DA11" s="959"/>
      <c r="DB11" s="959"/>
      <c r="DC11" s="959"/>
      <c r="DD11" s="959"/>
      <c r="DE11" s="959"/>
      <c r="DF11" s="959"/>
      <c r="DG11" s="959"/>
      <c r="DH11" s="959"/>
      <c r="DI11" s="959"/>
      <c r="DJ11" s="959"/>
      <c r="DK11" s="959"/>
      <c r="DL11" s="959"/>
      <c r="DM11" s="959"/>
      <c r="DN11" s="959"/>
      <c r="DO11" s="959"/>
      <c r="DP11" s="959"/>
      <c r="DQ11" s="959"/>
      <c r="DR11" s="959"/>
      <c r="DS11" s="959"/>
      <c r="DT11" s="959"/>
      <c r="DU11" s="959"/>
      <c r="DV11" s="959"/>
      <c r="DW11" s="959"/>
      <c r="DX11" s="959"/>
      <c r="DY11" s="959"/>
      <c r="DZ11" s="959"/>
      <c r="EA11" s="959"/>
      <c r="EB11" s="959"/>
      <c r="EC11" s="959"/>
      <c r="ED11" s="959"/>
      <c r="EE11" s="959"/>
      <c r="EF11" s="959"/>
      <c r="EG11" s="1173"/>
      <c r="EH11" s="1173"/>
      <c r="EI11" s="1173"/>
      <c r="EJ11" s="1173"/>
      <c r="EK11" s="1173"/>
      <c r="EL11" s="1173"/>
      <c r="EM11" s="1173"/>
      <c r="EN11" s="1173"/>
      <c r="EO11" s="1173"/>
      <c r="EP11" s="1173"/>
      <c r="EQ11" s="1173"/>
      <c r="ER11" s="1173"/>
      <c r="ES11" s="1173"/>
      <c r="ET11" s="1173"/>
      <c r="EU11" s="1173"/>
      <c r="EV11" s="408"/>
      <c r="EW11" s="1173"/>
      <c r="EX11" s="1173"/>
      <c r="EY11" s="1173"/>
      <c r="EZ11" s="408"/>
      <c r="FA11" s="408"/>
      <c r="FB11" s="408"/>
      <c r="FC11" s="408"/>
      <c r="FD11" s="408"/>
      <c r="FE11" s="408"/>
      <c r="FF11" s="408"/>
      <c r="FG11" s="408"/>
      <c r="FH11" s="408"/>
      <c r="FI11" s="408"/>
      <c r="FJ11" s="408"/>
      <c r="FK11" s="408"/>
      <c r="FL11" s="408"/>
      <c r="FM11" s="408"/>
      <c r="FN11" s="408"/>
      <c r="FO11" s="408"/>
      <c r="FP11" s="408"/>
      <c r="FQ11" s="408"/>
      <c r="FR11" s="408"/>
      <c r="FS11" s="408"/>
      <c r="FT11" s="408"/>
      <c r="FU11" s="408"/>
      <c r="FV11" s="408"/>
      <c r="FW11" s="409"/>
      <c r="FX11" s="410"/>
      <c r="FY11" s="410"/>
      <c r="FZ11" s="410"/>
    </row>
    <row r="12" spans="1:182" s="423" customFormat="1" ht="30" customHeight="1">
      <c r="A12" s="757" t="str">
        <f>IF('1'!$A$1=1,B12,C12)</f>
        <v>Мінеральні продукти</v>
      </c>
      <c r="B12" s="750" t="s">
        <v>8</v>
      </c>
      <c r="C12" s="645" t="s">
        <v>134</v>
      </c>
      <c r="D12" s="419">
        <v>26514</v>
      </c>
      <c r="E12" s="420">
        <v>26440</v>
      </c>
      <c r="F12" s="420">
        <v>21180</v>
      </c>
      <c r="G12" s="420">
        <v>15254</v>
      </c>
      <c r="H12" s="420">
        <v>11186</v>
      </c>
      <c r="I12" s="420">
        <v>8074</v>
      </c>
      <c r="J12" s="419">
        <v>11971.14385095</v>
      </c>
      <c r="K12" s="420">
        <v>13587.47776862</v>
      </c>
      <c r="L12" s="420">
        <v>12154.73341918</v>
      </c>
      <c r="M12" s="420">
        <v>7896.8906071999991</v>
      </c>
      <c r="N12" s="420">
        <v>13998.52296968</v>
      </c>
      <c r="O12" s="420">
        <v>12715.478651410001</v>
      </c>
      <c r="P12" s="420">
        <v>10375.373589210001</v>
      </c>
      <c r="Q12" s="420">
        <v>8931.2729719700001</v>
      </c>
      <c r="R12" s="420">
        <v>1764</v>
      </c>
      <c r="S12" s="420">
        <v>1971</v>
      </c>
      <c r="T12" s="420">
        <v>2994</v>
      </c>
      <c r="U12" s="420">
        <v>4053</v>
      </c>
      <c r="V12" s="420">
        <v>4208</v>
      </c>
      <c r="W12" s="420">
        <v>3190</v>
      </c>
      <c r="X12" s="419">
        <v>4361.3399607299998</v>
      </c>
      <c r="Y12" s="420">
        <v>4371.2921666700004</v>
      </c>
      <c r="Z12" s="420">
        <v>3639.0812584299997</v>
      </c>
      <c r="AA12" s="420">
        <v>2374.88043788</v>
      </c>
      <c r="AB12" s="420">
        <v>4997.3748247000003</v>
      </c>
      <c r="AC12" s="420">
        <v>7156.4450907700002</v>
      </c>
      <c r="AD12" s="420">
        <v>7117.6568390199991</v>
      </c>
      <c r="AE12" s="420">
        <v>6179.1712257900008</v>
      </c>
      <c r="AF12" s="421">
        <v>953</v>
      </c>
      <c r="AG12" s="421">
        <v>866</v>
      </c>
      <c r="AH12" s="421">
        <v>581</v>
      </c>
      <c r="AI12" s="421">
        <v>425</v>
      </c>
      <c r="AJ12" s="421">
        <v>545</v>
      </c>
      <c r="AK12" s="421">
        <v>312</v>
      </c>
      <c r="AL12" s="422">
        <v>888.64482032000001</v>
      </c>
      <c r="AM12" s="421">
        <v>1137.4487623399998</v>
      </c>
      <c r="AN12" s="421">
        <v>1055.27254801</v>
      </c>
      <c r="AO12" s="421">
        <v>725.18765901999996</v>
      </c>
      <c r="AP12" s="421">
        <v>713.14300913000011</v>
      </c>
      <c r="AQ12" s="421">
        <v>464.60304284000006</v>
      </c>
      <c r="AR12" s="421">
        <v>502.03798173000001</v>
      </c>
      <c r="AS12" s="421">
        <v>638.74538491999999</v>
      </c>
      <c r="AT12" s="421">
        <v>100</v>
      </c>
      <c r="AU12" s="421">
        <v>160</v>
      </c>
      <c r="AV12" s="421">
        <v>211</v>
      </c>
      <c r="AW12" s="421">
        <v>251</v>
      </c>
      <c r="AX12" s="421">
        <v>180</v>
      </c>
      <c r="AY12" s="421">
        <v>121</v>
      </c>
      <c r="AZ12" s="422">
        <v>198.58840724999999</v>
      </c>
      <c r="BA12" s="421">
        <v>154.91769062</v>
      </c>
      <c r="BB12" s="421">
        <v>228.10354835999999</v>
      </c>
      <c r="BC12" s="421">
        <v>225.50859928999998</v>
      </c>
      <c r="BD12" s="421">
        <v>462.28902748000002</v>
      </c>
      <c r="BE12" s="421">
        <v>1837.0599661799997</v>
      </c>
      <c r="BF12" s="421">
        <v>2255.4003014200002</v>
      </c>
      <c r="BG12" s="421">
        <v>1617.5624911700002</v>
      </c>
      <c r="BH12" s="421">
        <v>322</v>
      </c>
      <c r="BI12" s="421">
        <v>190</v>
      </c>
      <c r="BJ12" s="421">
        <v>114</v>
      </c>
      <c r="BK12" s="421">
        <v>156</v>
      </c>
      <c r="BL12" s="421">
        <v>196</v>
      </c>
      <c r="BM12" s="421">
        <v>147</v>
      </c>
      <c r="BN12" s="422">
        <v>254.84078480000002</v>
      </c>
      <c r="BO12" s="421">
        <v>195.06303804999999</v>
      </c>
      <c r="BP12" s="421">
        <v>189.27925428</v>
      </c>
      <c r="BQ12" s="421">
        <v>126.57802018999999</v>
      </c>
      <c r="BR12" s="421">
        <v>284.29229716999998</v>
      </c>
      <c r="BS12" s="421">
        <v>100.22524795000001</v>
      </c>
      <c r="BT12" s="421">
        <v>120.15968955000001</v>
      </c>
      <c r="BU12" s="421">
        <v>207.27572622</v>
      </c>
      <c r="BV12" s="420">
        <v>23422</v>
      </c>
      <c r="BW12" s="420">
        <v>23131</v>
      </c>
      <c r="BX12" s="420">
        <v>17255</v>
      </c>
      <c r="BY12" s="420">
        <v>10248</v>
      </c>
      <c r="BZ12" s="420">
        <v>5907</v>
      </c>
      <c r="CA12" s="420">
        <v>4206</v>
      </c>
      <c r="CB12" s="419">
        <v>6150.7936641499991</v>
      </c>
      <c r="CC12" s="420">
        <v>7693.0480948599998</v>
      </c>
      <c r="CD12" s="420">
        <v>6971.4457593500001</v>
      </c>
      <c r="CE12" s="420">
        <v>4444.7538883300003</v>
      </c>
      <c r="CF12" s="420">
        <v>7449.1916097800004</v>
      </c>
      <c r="CG12" s="420">
        <v>2957.8113803400006</v>
      </c>
      <c r="CH12" s="420">
        <v>317.45285879000005</v>
      </c>
      <c r="CI12" s="1218">
        <v>188.67600040000002</v>
      </c>
      <c r="CJ12" s="1215"/>
      <c r="CK12" s="1215"/>
      <c r="CL12" s="961"/>
      <c r="CM12" s="961"/>
      <c r="CN12" s="961"/>
      <c r="CO12" s="961"/>
      <c r="CP12" s="961"/>
      <c r="CQ12" s="961"/>
      <c r="CR12" s="961"/>
      <c r="CS12" s="961"/>
      <c r="CT12" s="961"/>
      <c r="CU12" s="961"/>
      <c r="CV12" s="961"/>
      <c r="CW12" s="961"/>
      <c r="CX12" s="961"/>
      <c r="CY12" s="961"/>
      <c r="CZ12" s="961"/>
      <c r="DA12" s="961"/>
      <c r="DB12" s="961"/>
      <c r="DC12" s="961"/>
      <c r="DD12" s="961"/>
      <c r="DE12" s="961"/>
      <c r="DF12" s="961"/>
      <c r="DG12" s="961"/>
      <c r="DH12" s="961"/>
      <c r="DI12" s="961"/>
      <c r="DJ12" s="961"/>
      <c r="DK12" s="961"/>
      <c r="DL12" s="961"/>
      <c r="DM12" s="961"/>
      <c r="DN12" s="961"/>
      <c r="DO12" s="961"/>
      <c r="DP12" s="961"/>
      <c r="DQ12" s="961"/>
      <c r="DR12" s="961"/>
      <c r="DS12" s="961"/>
      <c r="DT12" s="961"/>
      <c r="DU12" s="961"/>
      <c r="DV12" s="961"/>
      <c r="DW12" s="961"/>
      <c r="DX12" s="961"/>
      <c r="DY12" s="961"/>
      <c r="DZ12" s="961"/>
      <c r="EA12" s="961"/>
      <c r="EB12" s="961"/>
      <c r="EC12" s="961"/>
      <c r="ED12" s="961"/>
      <c r="EE12" s="961"/>
      <c r="EF12" s="961"/>
      <c r="EG12" s="1175"/>
      <c r="EH12" s="1175"/>
      <c r="EI12" s="1175"/>
      <c r="EJ12" s="1175"/>
      <c r="EK12" s="1175"/>
      <c r="EL12" s="1175"/>
      <c r="EM12" s="1175"/>
      <c r="EN12" s="1175"/>
      <c r="EO12" s="1175"/>
      <c r="EP12" s="1175"/>
      <c r="EQ12" s="1175"/>
      <c r="ER12" s="1175"/>
      <c r="ES12" s="1175"/>
      <c r="ET12" s="1175"/>
      <c r="EU12" s="1175"/>
      <c r="EV12" s="424"/>
      <c r="EW12" s="1175"/>
      <c r="EX12" s="1175"/>
      <c r="EY12" s="1175"/>
      <c r="EZ12" s="424"/>
      <c r="FA12" s="424"/>
      <c r="FB12" s="424"/>
      <c r="FC12" s="424"/>
      <c r="FD12" s="424"/>
      <c r="FE12" s="424"/>
      <c r="FF12" s="424"/>
      <c r="FG12" s="424"/>
      <c r="FH12" s="424"/>
      <c r="FI12" s="424"/>
      <c r="FJ12" s="424"/>
      <c r="FK12" s="424"/>
      <c r="FL12" s="424"/>
      <c r="FM12" s="424"/>
      <c r="FN12" s="424"/>
      <c r="FO12" s="424"/>
      <c r="FP12" s="424"/>
      <c r="FQ12" s="424"/>
      <c r="FR12" s="424"/>
      <c r="FS12" s="424"/>
      <c r="FT12" s="424"/>
      <c r="FU12" s="424"/>
      <c r="FV12" s="424"/>
      <c r="FW12" s="425"/>
      <c r="FX12" s="426"/>
      <c r="FY12" s="426"/>
      <c r="FZ12" s="426"/>
    </row>
    <row r="13" spans="1:182" s="407" customFormat="1" ht="15.65" customHeight="1">
      <c r="A13" s="754" t="str">
        <f>IF('1'!$A$1=1,B13,C13)</f>
        <v xml:space="preserve">у % до загального обсягу </v>
      </c>
      <c r="B13" s="747" t="s">
        <v>35</v>
      </c>
      <c r="C13" s="644" t="s">
        <v>192</v>
      </c>
      <c r="D13" s="405">
        <v>100</v>
      </c>
      <c r="E13" s="406">
        <v>100</v>
      </c>
      <c r="F13" s="406">
        <v>100</v>
      </c>
      <c r="G13" s="406">
        <v>100</v>
      </c>
      <c r="H13" s="406">
        <v>100</v>
      </c>
      <c r="I13" s="406">
        <v>100</v>
      </c>
      <c r="J13" s="405">
        <v>100</v>
      </c>
      <c r="K13" s="406">
        <v>100</v>
      </c>
      <c r="L13" s="406">
        <v>100</v>
      </c>
      <c r="M13" s="406">
        <v>100</v>
      </c>
      <c r="N13" s="406">
        <v>100</v>
      </c>
      <c r="O13" s="406">
        <v>100</v>
      </c>
      <c r="P13" s="406">
        <v>100</v>
      </c>
      <c r="Q13" s="406">
        <v>100</v>
      </c>
      <c r="R13" s="406">
        <f t="shared" ref="R13:AE13" si="12">R12/D12*100</f>
        <v>6.6530889341479975</v>
      </c>
      <c r="S13" s="406">
        <f t="shared" si="12"/>
        <v>7.4546142208774588</v>
      </c>
      <c r="T13" s="406">
        <f t="shared" si="12"/>
        <v>14.13597733711048</v>
      </c>
      <c r="U13" s="406">
        <f t="shared" si="12"/>
        <v>26.570079979021894</v>
      </c>
      <c r="V13" s="406">
        <f t="shared" si="12"/>
        <v>37.618451635973535</v>
      </c>
      <c r="W13" s="406">
        <f t="shared" si="12"/>
        <v>39.509536784741144</v>
      </c>
      <c r="X13" s="405">
        <f t="shared" si="12"/>
        <v>36.432107199045099</v>
      </c>
      <c r="Y13" s="406">
        <f t="shared" si="12"/>
        <v>32.171476127566592</v>
      </c>
      <c r="Z13" s="406">
        <f t="shared" si="12"/>
        <v>29.939622144962719</v>
      </c>
      <c r="AA13" s="406">
        <f t="shared" si="12"/>
        <v>30.073614489666351</v>
      </c>
      <c r="AB13" s="406">
        <f t="shared" si="12"/>
        <v>35.699300815693405</v>
      </c>
      <c r="AC13" s="406">
        <f t="shared" si="12"/>
        <v>56.281366096874628</v>
      </c>
      <c r="AD13" s="406">
        <f t="shared" si="12"/>
        <v>68.601451097838975</v>
      </c>
      <c r="AE13" s="406">
        <f t="shared" si="12"/>
        <v>69.185783988271055</v>
      </c>
      <c r="AF13" s="406">
        <f t="shared" ref="AF13:AR13" si="13">AF12/D12*100</f>
        <v>3.5943275250810891</v>
      </c>
      <c r="AG13" s="406">
        <f t="shared" si="13"/>
        <v>3.2753403933434191</v>
      </c>
      <c r="AH13" s="406">
        <f t="shared" si="13"/>
        <v>2.7431539187913123</v>
      </c>
      <c r="AI13" s="406">
        <f t="shared" si="13"/>
        <v>2.7861544512914649</v>
      </c>
      <c r="AJ13" s="406">
        <f t="shared" si="13"/>
        <v>4.8721616306096909</v>
      </c>
      <c r="AK13" s="406">
        <f t="shared" si="13"/>
        <v>3.8642556353728015</v>
      </c>
      <c r="AL13" s="405">
        <f t="shared" si="13"/>
        <v>7.4232239741190584</v>
      </c>
      <c r="AM13" s="406">
        <f t="shared" si="13"/>
        <v>8.3713017361243764</v>
      </c>
      <c r="AN13" s="406">
        <f t="shared" si="13"/>
        <v>8.6819884206164044</v>
      </c>
      <c r="AO13" s="406">
        <f t="shared" si="13"/>
        <v>9.1832050751571686</v>
      </c>
      <c r="AP13" s="406">
        <f t="shared" si="13"/>
        <v>5.0944161085753628</v>
      </c>
      <c r="AQ13" s="406">
        <f t="shared" si="13"/>
        <v>3.6538384088945079</v>
      </c>
      <c r="AR13" s="406">
        <f t="shared" si="13"/>
        <v>4.8387460693666071</v>
      </c>
      <c r="AS13" s="406">
        <f t="shared" ref="AS13:AY13" si="14">AS12/Q12*100</f>
        <v>7.1517843752469012</v>
      </c>
      <c r="AT13" s="406">
        <f t="shared" si="14"/>
        <v>5.6689342403628125</v>
      </c>
      <c r="AU13" s="406">
        <f t="shared" si="14"/>
        <v>8.1177067478437337</v>
      </c>
      <c r="AV13" s="406">
        <f t="shared" si="14"/>
        <v>7.0474281897127593</v>
      </c>
      <c r="AW13" s="406">
        <f t="shared" si="14"/>
        <v>6.1929434986429808</v>
      </c>
      <c r="AX13" s="406">
        <f t="shared" si="14"/>
        <v>4.2775665399239537</v>
      </c>
      <c r="AY13" s="406">
        <f t="shared" si="14"/>
        <v>3.7931034482758621</v>
      </c>
      <c r="AZ13" s="405">
        <f t="shared" ref="AZ13:BG13" si="15">AZ12/J12*100</f>
        <v>1.6588924978479853</v>
      </c>
      <c r="BA13" s="406">
        <f t="shared" si="15"/>
        <v>1.1401504624925991</v>
      </c>
      <c r="BB13" s="406">
        <f t="shared" si="15"/>
        <v>1.8766643454315155</v>
      </c>
      <c r="BC13" s="406">
        <f t="shared" si="15"/>
        <v>2.8556632034941987</v>
      </c>
      <c r="BD13" s="406">
        <f t="shared" si="15"/>
        <v>3.3024128937123698</v>
      </c>
      <c r="BE13" s="406">
        <f t="shared" si="15"/>
        <v>14.447430698775076</v>
      </c>
      <c r="BF13" s="406">
        <f t="shared" si="15"/>
        <v>21.7380153305085</v>
      </c>
      <c r="BG13" s="406">
        <f t="shared" si="15"/>
        <v>18.111219937477838</v>
      </c>
      <c r="BH13" s="406">
        <f t="shared" ref="BH13:BU13" si="16">BH12/D12*100</f>
        <v>1.2144527419476503</v>
      </c>
      <c r="BI13" s="406">
        <f t="shared" si="16"/>
        <v>0.71860816944024208</v>
      </c>
      <c r="BJ13" s="406">
        <f t="shared" si="16"/>
        <v>0.53824362606232301</v>
      </c>
      <c r="BK13" s="406">
        <f t="shared" si="16"/>
        <v>1.0226825750622788</v>
      </c>
      <c r="BL13" s="406">
        <f t="shared" si="16"/>
        <v>1.7521902377972465</v>
      </c>
      <c r="BM13" s="406">
        <f t="shared" si="16"/>
        <v>1.8206589051275701</v>
      </c>
      <c r="BN13" s="405">
        <f t="shared" si="16"/>
        <v>2.1287922689173637</v>
      </c>
      <c r="BO13" s="406">
        <f t="shared" si="16"/>
        <v>1.4356088846783179</v>
      </c>
      <c r="BP13" s="406">
        <f t="shared" si="16"/>
        <v>1.5572472694573454</v>
      </c>
      <c r="BQ13" s="406">
        <f t="shared" si="16"/>
        <v>1.6028843058126236</v>
      </c>
      <c r="BR13" s="406">
        <f t="shared" si="16"/>
        <v>2.0308735270553959</v>
      </c>
      <c r="BS13" s="406">
        <f t="shared" si="16"/>
        <v>0.78821451160146594</v>
      </c>
      <c r="BT13" s="406">
        <f t="shared" si="16"/>
        <v>1.1581239799881671</v>
      </c>
      <c r="BU13" s="406">
        <f t="shared" si="16"/>
        <v>2.3207859268271869</v>
      </c>
      <c r="BV13" s="406">
        <f t="shared" ref="BV13:CI13" si="17">BV12/D12*100</f>
        <v>88.338236403409525</v>
      </c>
      <c r="BW13" s="406">
        <f t="shared" si="17"/>
        <v>87.484871406959158</v>
      </c>
      <c r="BX13" s="406">
        <f t="shared" si="17"/>
        <v>81.468366383380555</v>
      </c>
      <c r="BY13" s="406">
        <f t="shared" si="17"/>
        <v>67.182378392552778</v>
      </c>
      <c r="BZ13" s="406">
        <f t="shared" si="17"/>
        <v>52.807080278920083</v>
      </c>
      <c r="CA13" s="406">
        <f t="shared" si="17"/>
        <v>52.093138469160273</v>
      </c>
      <c r="CB13" s="405">
        <f t="shared" si="17"/>
        <v>51.380166680244912</v>
      </c>
      <c r="CC13" s="406">
        <f t="shared" si="17"/>
        <v>56.618661872823338</v>
      </c>
      <c r="CD13" s="406">
        <f t="shared" si="17"/>
        <v>57.355809616927964</v>
      </c>
      <c r="CE13" s="406">
        <f t="shared" si="17"/>
        <v>56.284860832154507</v>
      </c>
      <c r="CF13" s="406">
        <f t="shared" si="17"/>
        <v>53.214125703936929</v>
      </c>
      <c r="CG13" s="406">
        <f t="shared" si="17"/>
        <v>23.261502468190713</v>
      </c>
      <c r="CH13" s="406">
        <f t="shared" si="17"/>
        <v>3.0596764160872154</v>
      </c>
      <c r="CI13" s="406">
        <f t="shared" si="17"/>
        <v>2.112532009626654</v>
      </c>
      <c r="CJ13" s="1213"/>
      <c r="CK13" s="1213"/>
      <c r="CL13" s="959"/>
      <c r="CM13" s="959"/>
      <c r="CN13" s="959"/>
      <c r="CO13" s="959"/>
      <c r="CP13" s="959"/>
      <c r="CQ13" s="959"/>
      <c r="CR13" s="959"/>
      <c r="CS13" s="959"/>
      <c r="CT13" s="959"/>
      <c r="CU13" s="959"/>
      <c r="CV13" s="959"/>
      <c r="CW13" s="959"/>
      <c r="CX13" s="959"/>
      <c r="CY13" s="959"/>
      <c r="CZ13" s="959"/>
      <c r="DA13" s="959"/>
      <c r="DB13" s="959"/>
      <c r="DC13" s="959"/>
      <c r="DD13" s="959"/>
      <c r="DE13" s="959"/>
      <c r="DF13" s="959"/>
      <c r="DG13" s="959"/>
      <c r="DH13" s="959"/>
      <c r="DI13" s="959"/>
      <c r="DJ13" s="959"/>
      <c r="DK13" s="959"/>
      <c r="DL13" s="959"/>
      <c r="DM13" s="959"/>
      <c r="DN13" s="959"/>
      <c r="DO13" s="959"/>
      <c r="DP13" s="959"/>
      <c r="DQ13" s="959"/>
      <c r="DR13" s="959"/>
      <c r="DS13" s="959"/>
      <c r="DT13" s="959"/>
      <c r="DU13" s="959"/>
      <c r="DV13" s="959"/>
      <c r="DW13" s="959"/>
      <c r="DX13" s="959"/>
      <c r="DY13" s="959"/>
      <c r="DZ13" s="959"/>
      <c r="EA13" s="959"/>
      <c r="EB13" s="959"/>
      <c r="EC13" s="959"/>
      <c r="ED13" s="959"/>
      <c r="EE13" s="959"/>
      <c r="EF13" s="959"/>
      <c r="EG13" s="1173"/>
      <c r="EH13" s="1173"/>
      <c r="EI13" s="1173"/>
      <c r="EJ13" s="1173"/>
      <c r="EK13" s="1173"/>
      <c r="EL13" s="1173"/>
      <c r="EM13" s="1173"/>
      <c r="EN13" s="1173"/>
      <c r="EO13" s="1173"/>
      <c r="EP13" s="1173"/>
      <c r="EQ13" s="1173"/>
      <c r="ER13" s="1173"/>
      <c r="ES13" s="1173"/>
      <c r="ET13" s="1173"/>
      <c r="EU13" s="1173"/>
      <c r="EV13" s="408"/>
      <c r="EW13" s="1173"/>
      <c r="EX13" s="1173"/>
      <c r="EY13" s="1173"/>
      <c r="EZ13" s="408"/>
      <c r="FA13" s="408"/>
      <c r="FB13" s="408"/>
      <c r="FC13" s="408"/>
      <c r="FD13" s="408"/>
      <c r="FE13" s="408"/>
      <c r="FF13" s="408"/>
      <c r="FG13" s="408"/>
      <c r="FH13" s="408"/>
      <c r="FI13" s="408"/>
      <c r="FJ13" s="408"/>
      <c r="FK13" s="408"/>
      <c r="FL13" s="408"/>
      <c r="FM13" s="408"/>
      <c r="FN13" s="408"/>
      <c r="FO13" s="408"/>
      <c r="FP13" s="408"/>
      <c r="FQ13" s="408"/>
      <c r="FR13" s="408"/>
      <c r="FS13" s="408"/>
      <c r="FT13" s="408"/>
      <c r="FU13" s="408"/>
      <c r="FV13" s="408"/>
      <c r="FW13" s="409"/>
      <c r="FX13" s="410"/>
      <c r="FY13" s="410"/>
      <c r="FZ13" s="410"/>
    </row>
    <row r="14" spans="1:182" s="423" customFormat="1" ht="44" customHeight="1">
      <c r="A14" s="756" t="str">
        <f>IF('1'!$A$1=1,B14,C14)</f>
        <v>Продукція хімічної та пов'язаних з нею галузей промисловості</v>
      </c>
      <c r="B14" s="749" t="s">
        <v>9</v>
      </c>
      <c r="C14" s="52" t="s">
        <v>135</v>
      </c>
      <c r="D14" s="419">
        <v>12505</v>
      </c>
      <c r="E14" s="420">
        <v>13155</v>
      </c>
      <c r="F14" s="420">
        <v>13042</v>
      </c>
      <c r="G14" s="420">
        <v>10310</v>
      </c>
      <c r="H14" s="420">
        <v>7540</v>
      </c>
      <c r="I14" s="420">
        <v>8294</v>
      </c>
      <c r="J14" s="419">
        <v>9575.1317033900013</v>
      </c>
      <c r="K14" s="420">
        <v>10439.036482860001</v>
      </c>
      <c r="L14" s="420">
        <v>10870.02178474</v>
      </c>
      <c r="M14" s="420">
        <v>10669.121446589999</v>
      </c>
      <c r="N14" s="420">
        <v>14392.70455008</v>
      </c>
      <c r="O14" s="420">
        <v>9351.6619724800003</v>
      </c>
      <c r="P14" s="420">
        <v>11151.590594390002</v>
      </c>
      <c r="Q14" s="420">
        <v>11915.381659799999</v>
      </c>
      <c r="R14" s="420">
        <v>6727</v>
      </c>
      <c r="S14" s="420">
        <v>6993</v>
      </c>
      <c r="T14" s="420">
        <v>7143</v>
      </c>
      <c r="U14" s="420">
        <v>5525</v>
      </c>
      <c r="V14" s="420">
        <v>3876</v>
      </c>
      <c r="W14" s="420">
        <v>4363</v>
      </c>
      <c r="X14" s="419">
        <v>5025.4804150400005</v>
      </c>
      <c r="Y14" s="420">
        <v>5652.0156937900001</v>
      </c>
      <c r="Z14" s="420">
        <v>6051.3558547000002</v>
      </c>
      <c r="AA14" s="420">
        <v>6230.5695905399998</v>
      </c>
      <c r="AB14" s="420">
        <v>7807.2807187099997</v>
      </c>
      <c r="AC14" s="420">
        <v>5538.8590392200003</v>
      </c>
      <c r="AD14" s="420">
        <v>6913.5942189500001</v>
      </c>
      <c r="AE14" s="420">
        <v>7299.2852669499998</v>
      </c>
      <c r="AF14" s="421">
        <v>445</v>
      </c>
      <c r="AG14" s="421">
        <v>456</v>
      </c>
      <c r="AH14" s="421">
        <v>541</v>
      </c>
      <c r="AI14" s="421">
        <v>451</v>
      </c>
      <c r="AJ14" s="421">
        <v>308</v>
      </c>
      <c r="AK14" s="421">
        <v>354</v>
      </c>
      <c r="AL14" s="422">
        <v>390.10026862000001</v>
      </c>
      <c r="AM14" s="421">
        <v>408.35734991999999</v>
      </c>
      <c r="AN14" s="421">
        <v>444.40295215000003</v>
      </c>
      <c r="AO14" s="421">
        <v>424.82839213</v>
      </c>
      <c r="AP14" s="421">
        <v>480.61652727000001</v>
      </c>
      <c r="AQ14" s="421">
        <v>379.55129971999997</v>
      </c>
      <c r="AR14" s="421">
        <v>497.56524900999995</v>
      </c>
      <c r="AS14" s="421">
        <v>586.89229490999992</v>
      </c>
      <c r="AT14" s="420">
        <v>2291</v>
      </c>
      <c r="AU14" s="420">
        <v>2563</v>
      </c>
      <c r="AV14" s="420">
        <v>2387</v>
      </c>
      <c r="AW14" s="420">
        <v>2081</v>
      </c>
      <c r="AX14" s="420">
        <v>1514</v>
      </c>
      <c r="AY14" s="420">
        <v>1755</v>
      </c>
      <c r="AZ14" s="419">
        <v>1912.1616154599999</v>
      </c>
      <c r="BA14" s="420">
        <v>2354.4296592299997</v>
      </c>
      <c r="BB14" s="420">
        <v>2571.28713565</v>
      </c>
      <c r="BC14" s="420">
        <v>2665.8779939999999</v>
      </c>
      <c r="BD14" s="420">
        <v>3797.7456880099999</v>
      </c>
      <c r="BE14" s="420">
        <v>2797.6054384099998</v>
      </c>
      <c r="BF14" s="420">
        <v>3212.0377457199997</v>
      </c>
      <c r="BG14" s="420">
        <v>3585.1178991500001</v>
      </c>
      <c r="BH14" s="421">
        <v>52</v>
      </c>
      <c r="BI14" s="421">
        <v>69</v>
      </c>
      <c r="BJ14" s="421">
        <v>36</v>
      </c>
      <c r="BK14" s="421">
        <v>46</v>
      </c>
      <c r="BL14" s="421">
        <v>31</v>
      </c>
      <c r="BM14" s="421">
        <v>27</v>
      </c>
      <c r="BN14" s="422">
        <v>32.940310119999999</v>
      </c>
      <c r="BO14" s="421">
        <v>45.465956069999997</v>
      </c>
      <c r="BP14" s="421">
        <v>105.76746150000001</v>
      </c>
      <c r="BQ14" s="421">
        <v>68.312518089999998</v>
      </c>
      <c r="BR14" s="421">
        <v>95.665003070000012</v>
      </c>
      <c r="BS14" s="421">
        <v>75.411543219999999</v>
      </c>
      <c r="BT14" s="421">
        <v>185.68323862</v>
      </c>
      <c r="BU14" s="421">
        <v>175.51255924000003</v>
      </c>
      <c r="BV14" s="420">
        <v>2984</v>
      </c>
      <c r="BW14" s="420">
        <v>3061</v>
      </c>
      <c r="BX14" s="420">
        <v>2924</v>
      </c>
      <c r="BY14" s="420">
        <v>2197</v>
      </c>
      <c r="BZ14" s="420">
        <v>1807</v>
      </c>
      <c r="CA14" s="420">
        <v>1791.1097303399999</v>
      </c>
      <c r="CB14" s="419">
        <v>2205.1903682800003</v>
      </c>
      <c r="CC14" s="420">
        <v>1967.7678551199999</v>
      </c>
      <c r="CD14" s="420">
        <v>1685.3715245600001</v>
      </c>
      <c r="CE14" s="420">
        <v>1270.60085637</v>
      </c>
      <c r="CF14" s="420">
        <v>2197.0648571400002</v>
      </c>
      <c r="CG14" s="420">
        <v>552.66894776999993</v>
      </c>
      <c r="CH14" s="420">
        <v>334.08041730000002</v>
      </c>
      <c r="CI14" s="420">
        <v>257.03224221000005</v>
      </c>
      <c r="CJ14" s="1215"/>
      <c r="CK14" s="1215"/>
      <c r="CL14" s="961"/>
      <c r="CM14" s="961"/>
      <c r="CN14" s="961"/>
      <c r="CO14" s="961"/>
      <c r="CP14" s="961"/>
      <c r="CQ14" s="961"/>
      <c r="CR14" s="961"/>
      <c r="CS14" s="961"/>
      <c r="CT14" s="961"/>
      <c r="CU14" s="961"/>
      <c r="CV14" s="961"/>
      <c r="CW14" s="961"/>
      <c r="CX14" s="961"/>
      <c r="CY14" s="961"/>
      <c r="CZ14" s="961"/>
      <c r="DA14" s="961"/>
      <c r="DB14" s="961"/>
      <c r="DC14" s="961"/>
      <c r="DD14" s="961"/>
      <c r="DE14" s="961"/>
      <c r="DF14" s="961"/>
      <c r="DG14" s="961"/>
      <c r="DH14" s="961"/>
      <c r="DI14" s="961"/>
      <c r="DJ14" s="961"/>
      <c r="DK14" s="961"/>
      <c r="DL14" s="961"/>
      <c r="DM14" s="961"/>
      <c r="DN14" s="961"/>
      <c r="DO14" s="961"/>
      <c r="DP14" s="961"/>
      <c r="DQ14" s="961"/>
      <c r="DR14" s="961"/>
      <c r="DS14" s="961"/>
      <c r="DT14" s="961"/>
      <c r="DU14" s="961"/>
      <c r="DV14" s="961"/>
      <c r="DW14" s="961"/>
      <c r="DX14" s="961"/>
      <c r="DY14" s="961"/>
      <c r="DZ14" s="961"/>
      <c r="EA14" s="961"/>
      <c r="EB14" s="961"/>
      <c r="EC14" s="961"/>
      <c r="ED14" s="961"/>
      <c r="EE14" s="961"/>
      <c r="EF14" s="961"/>
      <c r="EG14" s="1175"/>
      <c r="EH14" s="1175"/>
      <c r="EI14" s="1175"/>
      <c r="EJ14" s="1175"/>
      <c r="EK14" s="1175"/>
      <c r="EL14" s="1175"/>
      <c r="EM14" s="1175"/>
      <c r="EN14" s="1175"/>
      <c r="EO14" s="1175"/>
      <c r="EP14" s="1175"/>
      <c r="EQ14" s="1175"/>
      <c r="ER14" s="1175"/>
      <c r="ES14" s="1175"/>
      <c r="ET14" s="1175"/>
      <c r="EU14" s="1175"/>
      <c r="EV14" s="424"/>
      <c r="EW14" s="1175"/>
      <c r="EX14" s="1175"/>
      <c r="EY14" s="1175"/>
      <c r="EZ14" s="424"/>
      <c r="FA14" s="424"/>
      <c r="FB14" s="424"/>
      <c r="FC14" s="424"/>
      <c r="FD14" s="424"/>
      <c r="FE14" s="424"/>
      <c r="FF14" s="424"/>
      <c r="FG14" s="424"/>
      <c r="FH14" s="424"/>
      <c r="FI14" s="424"/>
      <c r="FJ14" s="424"/>
      <c r="FK14" s="424"/>
      <c r="FL14" s="424"/>
      <c r="FM14" s="424"/>
      <c r="FN14" s="424"/>
      <c r="FO14" s="424"/>
      <c r="FP14" s="424"/>
      <c r="FQ14" s="424"/>
      <c r="FR14" s="424"/>
      <c r="FS14" s="424"/>
      <c r="FT14" s="424"/>
      <c r="FU14" s="424"/>
      <c r="FV14" s="424"/>
      <c r="FW14" s="425"/>
      <c r="FX14" s="426"/>
      <c r="FY14" s="426"/>
      <c r="FZ14" s="426"/>
    </row>
    <row r="15" spans="1:182" s="407" customFormat="1" ht="15.75" customHeight="1">
      <c r="A15" s="754" t="str">
        <f>IF('1'!$A$1=1,B15,C15)</f>
        <v xml:space="preserve">у % до загального обсягу </v>
      </c>
      <c r="B15" s="747" t="s">
        <v>35</v>
      </c>
      <c r="C15" s="644" t="s">
        <v>192</v>
      </c>
      <c r="D15" s="405">
        <v>100</v>
      </c>
      <c r="E15" s="406">
        <v>100</v>
      </c>
      <c r="F15" s="406">
        <v>100</v>
      </c>
      <c r="G15" s="406">
        <v>100</v>
      </c>
      <c r="H15" s="406">
        <v>100</v>
      </c>
      <c r="I15" s="406">
        <v>100</v>
      </c>
      <c r="J15" s="405">
        <v>100</v>
      </c>
      <c r="K15" s="406">
        <v>100</v>
      </c>
      <c r="L15" s="406">
        <v>100</v>
      </c>
      <c r="M15" s="406">
        <v>100</v>
      </c>
      <c r="N15" s="406">
        <v>100</v>
      </c>
      <c r="O15" s="406">
        <v>100</v>
      </c>
      <c r="P15" s="406">
        <v>100</v>
      </c>
      <c r="Q15" s="406">
        <v>100</v>
      </c>
      <c r="R15" s="406">
        <f t="shared" ref="R15:AE15" si="18">R14/D14*100</f>
        <v>53.794482207117156</v>
      </c>
      <c r="S15" s="406">
        <f t="shared" si="18"/>
        <v>53.158494868871152</v>
      </c>
      <c r="T15" s="406">
        <f t="shared" si="18"/>
        <v>54.769207176813374</v>
      </c>
      <c r="U15" s="406">
        <f t="shared" si="18"/>
        <v>53.588748787584869</v>
      </c>
      <c r="V15" s="406">
        <f t="shared" si="18"/>
        <v>51.405835543766578</v>
      </c>
      <c r="W15" s="406">
        <f t="shared" si="18"/>
        <v>52.604292259464671</v>
      </c>
      <c r="X15" s="405">
        <f t="shared" si="18"/>
        <v>52.484713220819387</v>
      </c>
      <c r="Y15" s="406">
        <f t="shared" si="18"/>
        <v>54.143078272311087</v>
      </c>
      <c r="Z15" s="406">
        <f t="shared" si="18"/>
        <v>55.670135483953331</v>
      </c>
      <c r="AA15" s="406">
        <f t="shared" si="18"/>
        <v>58.398150416887205</v>
      </c>
      <c r="AB15" s="406">
        <f t="shared" si="18"/>
        <v>54.244709127073719</v>
      </c>
      <c r="AC15" s="406">
        <f t="shared" si="18"/>
        <v>59.228606161340224</v>
      </c>
      <c r="AD15" s="406">
        <f t="shared" si="18"/>
        <v>61.996485258596223</v>
      </c>
      <c r="AE15" s="406">
        <f t="shared" si="18"/>
        <v>61.259349262611181</v>
      </c>
      <c r="AF15" s="406">
        <f t="shared" ref="AF15:AS15" si="19">AF14/D14*100</f>
        <v>3.5585765693722506</v>
      </c>
      <c r="AG15" s="406">
        <f t="shared" si="19"/>
        <v>3.46636259977195</v>
      </c>
      <c r="AH15" s="406">
        <f t="shared" si="19"/>
        <v>4.1481367888360685</v>
      </c>
      <c r="AI15" s="406">
        <f t="shared" si="19"/>
        <v>4.37439379243453</v>
      </c>
      <c r="AJ15" s="406">
        <f t="shared" si="19"/>
        <v>4.0848806366047743</v>
      </c>
      <c r="AK15" s="406">
        <f t="shared" si="19"/>
        <v>4.2681456474559925</v>
      </c>
      <c r="AL15" s="405">
        <f t="shared" si="19"/>
        <v>4.0740982025541026</v>
      </c>
      <c r="AM15" s="406">
        <f t="shared" si="19"/>
        <v>3.911829895321159</v>
      </c>
      <c r="AN15" s="406">
        <f t="shared" si="19"/>
        <v>4.0883354325368515</v>
      </c>
      <c r="AO15" s="406">
        <f t="shared" si="19"/>
        <v>3.9818498107525162</v>
      </c>
      <c r="AP15" s="406">
        <f t="shared" si="19"/>
        <v>3.3393065604707948</v>
      </c>
      <c r="AQ15" s="406">
        <f t="shared" si="19"/>
        <v>4.058650760014002</v>
      </c>
      <c r="AR15" s="406">
        <f t="shared" si="19"/>
        <v>4.461832101873509</v>
      </c>
      <c r="AS15" s="406">
        <f t="shared" si="19"/>
        <v>4.9255014372728949</v>
      </c>
      <c r="AT15" s="406">
        <f t="shared" ref="AT15:BG15" si="20">AT14/D14*100</f>
        <v>18.320671731307478</v>
      </c>
      <c r="AU15" s="406">
        <f t="shared" si="20"/>
        <v>19.483086278981375</v>
      </c>
      <c r="AV15" s="406">
        <f t="shared" si="20"/>
        <v>18.30240760619537</v>
      </c>
      <c r="AW15" s="406">
        <f t="shared" si="20"/>
        <v>20.184287099903006</v>
      </c>
      <c r="AX15" s="406">
        <f t="shared" si="20"/>
        <v>20.079575596816976</v>
      </c>
      <c r="AY15" s="406">
        <f t="shared" si="20"/>
        <v>21.159874608150471</v>
      </c>
      <c r="AZ15" s="405">
        <f t="shared" si="20"/>
        <v>19.970081610292777</v>
      </c>
      <c r="BA15" s="406">
        <f t="shared" si="20"/>
        <v>22.554089767726843</v>
      </c>
      <c r="BB15" s="406">
        <f t="shared" si="20"/>
        <v>23.654848045104472</v>
      </c>
      <c r="BC15" s="406">
        <f t="shared" si="20"/>
        <v>24.986855828246775</v>
      </c>
      <c r="BD15" s="406">
        <f t="shared" si="20"/>
        <v>26.386602148300824</v>
      </c>
      <c r="BE15" s="406">
        <f t="shared" si="20"/>
        <v>29.915596250621245</v>
      </c>
      <c r="BF15" s="406">
        <f t="shared" si="20"/>
        <v>28.803404487749667</v>
      </c>
      <c r="BG15" s="406">
        <f t="shared" si="20"/>
        <v>30.088149935183665</v>
      </c>
      <c r="BH15" s="406">
        <f t="shared" ref="BH15:BU15" si="21">BH14/D14*100</f>
        <v>0.41583366653338666</v>
      </c>
      <c r="BI15" s="406">
        <f t="shared" si="21"/>
        <v>0.52451539338654496</v>
      </c>
      <c r="BJ15" s="406">
        <f t="shared" si="21"/>
        <v>0.27603128354546852</v>
      </c>
      <c r="BK15" s="406">
        <f t="shared" si="21"/>
        <v>0.44616876818622697</v>
      </c>
      <c r="BL15" s="406">
        <f t="shared" si="21"/>
        <v>0.41114058355437666</v>
      </c>
      <c r="BM15" s="406">
        <f t="shared" si="21"/>
        <v>0.32553653243308417</v>
      </c>
      <c r="BN15" s="405">
        <f t="shared" si="21"/>
        <v>0.34401939461926917</v>
      </c>
      <c r="BO15" s="406">
        <f t="shared" si="21"/>
        <v>0.43553785969280956</v>
      </c>
      <c r="BP15" s="406">
        <f t="shared" si="21"/>
        <v>0.97301977488658609</v>
      </c>
      <c r="BQ15" s="406">
        <f t="shared" si="21"/>
        <v>0.64028250528382202</v>
      </c>
      <c r="BR15" s="406">
        <f t="shared" si="21"/>
        <v>0.66467704340855294</v>
      </c>
      <c r="BS15" s="406">
        <f t="shared" si="21"/>
        <v>0.80639723122927798</v>
      </c>
      <c r="BT15" s="406">
        <f t="shared" si="21"/>
        <v>1.6650829946484147</v>
      </c>
      <c r="BU15" s="406">
        <f t="shared" si="21"/>
        <v>1.4729915016666451</v>
      </c>
      <c r="BV15" s="406">
        <f t="shared" ref="BV15:CI15" si="22">BV14/D14*100</f>
        <v>23.862455017992804</v>
      </c>
      <c r="BW15" s="406">
        <f t="shared" si="22"/>
        <v>23.268719118206004</v>
      </c>
      <c r="BX15" s="406">
        <f t="shared" si="22"/>
        <v>22.419874252415273</v>
      </c>
      <c r="BY15" s="406">
        <f t="shared" si="22"/>
        <v>21.309408341416098</v>
      </c>
      <c r="BZ15" s="406">
        <f t="shared" si="22"/>
        <v>23.96551724137931</v>
      </c>
      <c r="CA15" s="406">
        <f t="shared" si="22"/>
        <v>21.595246326742224</v>
      </c>
      <c r="CB15" s="405">
        <f t="shared" si="22"/>
        <v>23.030392025827382</v>
      </c>
      <c r="CC15" s="406">
        <f t="shared" si="22"/>
        <v>18.850090794786524</v>
      </c>
      <c r="CD15" s="406">
        <f t="shared" si="22"/>
        <v>15.50476676068881</v>
      </c>
      <c r="CE15" s="406">
        <f t="shared" si="22"/>
        <v>11.909142310645473</v>
      </c>
      <c r="CF15" s="406">
        <f t="shared" si="22"/>
        <v>15.265128589940993</v>
      </c>
      <c r="CG15" s="406">
        <f t="shared" si="22"/>
        <v>5.9098473554368187</v>
      </c>
      <c r="CH15" s="406">
        <f t="shared" si="22"/>
        <v>2.9958095616249119</v>
      </c>
      <c r="CI15" s="406">
        <f t="shared" si="22"/>
        <v>2.1571465316731984</v>
      </c>
      <c r="CJ15" s="1213"/>
      <c r="CK15" s="1213"/>
      <c r="CL15" s="959"/>
      <c r="CM15" s="959"/>
      <c r="CN15" s="959"/>
      <c r="CO15" s="959"/>
      <c r="CP15" s="959"/>
      <c r="CQ15" s="959"/>
      <c r="CR15" s="959"/>
      <c r="CS15" s="959"/>
      <c r="CT15" s="959"/>
      <c r="CU15" s="959"/>
      <c r="CV15" s="959"/>
      <c r="CW15" s="959"/>
      <c r="CX15" s="959"/>
      <c r="CY15" s="959"/>
      <c r="CZ15" s="959"/>
      <c r="DA15" s="959"/>
      <c r="DB15" s="959"/>
      <c r="DC15" s="959"/>
      <c r="DD15" s="959"/>
      <c r="DE15" s="959"/>
      <c r="DF15" s="959"/>
      <c r="DG15" s="959"/>
      <c r="DH15" s="959"/>
      <c r="DI15" s="959"/>
      <c r="DJ15" s="959"/>
      <c r="DK15" s="959"/>
      <c r="DL15" s="959"/>
      <c r="DM15" s="959"/>
      <c r="DN15" s="959"/>
      <c r="DO15" s="959"/>
      <c r="DP15" s="959"/>
      <c r="DQ15" s="959"/>
      <c r="DR15" s="959"/>
      <c r="DS15" s="959"/>
      <c r="DT15" s="959"/>
      <c r="DU15" s="959"/>
      <c r="DV15" s="959"/>
      <c r="DW15" s="959"/>
      <c r="DX15" s="959"/>
      <c r="DY15" s="959"/>
      <c r="DZ15" s="959"/>
      <c r="EA15" s="959"/>
      <c r="EB15" s="959"/>
      <c r="EC15" s="959"/>
      <c r="ED15" s="959"/>
      <c r="EE15" s="959"/>
      <c r="EF15" s="959"/>
      <c r="EG15" s="1173"/>
      <c r="EH15" s="1173"/>
      <c r="EI15" s="1173"/>
      <c r="EJ15" s="1173"/>
      <c r="EK15" s="1173"/>
      <c r="EL15" s="1173"/>
      <c r="EM15" s="1173"/>
      <c r="EN15" s="1173"/>
      <c r="EO15" s="1173"/>
      <c r="EP15" s="1173"/>
      <c r="EQ15" s="1173"/>
      <c r="ER15" s="1173"/>
      <c r="ES15" s="1173"/>
      <c r="ET15" s="1173"/>
      <c r="EU15" s="1173"/>
      <c r="EV15" s="408"/>
      <c r="EW15" s="1173"/>
      <c r="EX15" s="1173"/>
      <c r="EY15" s="1173"/>
      <c r="EZ15" s="408"/>
      <c r="FA15" s="408"/>
      <c r="FB15" s="408"/>
      <c r="FC15" s="408"/>
      <c r="FD15" s="408"/>
      <c r="FE15" s="408"/>
      <c r="FF15" s="408"/>
      <c r="FG15" s="408"/>
      <c r="FH15" s="408"/>
      <c r="FI15" s="408"/>
      <c r="FJ15" s="408"/>
      <c r="FK15" s="408"/>
      <c r="FL15" s="408"/>
      <c r="FM15" s="408"/>
      <c r="FN15" s="408"/>
      <c r="FO15" s="408"/>
      <c r="FP15" s="408"/>
      <c r="FQ15" s="408"/>
      <c r="FR15" s="408"/>
      <c r="FS15" s="408"/>
      <c r="FT15" s="408"/>
      <c r="FU15" s="408"/>
      <c r="FV15" s="408"/>
      <c r="FW15" s="409"/>
      <c r="FX15" s="410"/>
      <c r="FY15" s="410"/>
      <c r="FZ15" s="410"/>
    </row>
    <row r="16" spans="1:182" s="423" customFormat="1" ht="30" customHeight="1">
      <c r="A16" s="756" t="str">
        <f>IF('1'!$A$1=1,B16,C16)</f>
        <v>Деревина та вироби з неї</v>
      </c>
      <c r="B16" s="749" t="s">
        <v>10</v>
      </c>
      <c r="C16" s="52" t="s">
        <v>136</v>
      </c>
      <c r="D16" s="419">
        <v>2094</v>
      </c>
      <c r="E16" s="420">
        <v>2071</v>
      </c>
      <c r="F16" s="420">
        <v>2199</v>
      </c>
      <c r="G16" s="420">
        <v>1467</v>
      </c>
      <c r="H16" s="420">
        <v>935</v>
      </c>
      <c r="I16" s="420">
        <v>1033</v>
      </c>
      <c r="J16" s="419">
        <v>1148.0856607999999</v>
      </c>
      <c r="K16" s="420">
        <v>1321.4851946799999</v>
      </c>
      <c r="L16" s="420">
        <v>1253.4631440799999</v>
      </c>
      <c r="M16" s="420">
        <v>1347.93914264</v>
      </c>
      <c r="N16" s="420">
        <v>1484.94121466</v>
      </c>
      <c r="O16" s="420">
        <v>906.17665086</v>
      </c>
      <c r="P16" s="420">
        <v>969.67882317999999</v>
      </c>
      <c r="Q16" s="420">
        <v>1104.95437859</v>
      </c>
      <c r="R16" s="420">
        <v>1360</v>
      </c>
      <c r="S16" s="420">
        <v>1342</v>
      </c>
      <c r="T16" s="420">
        <v>1460</v>
      </c>
      <c r="U16" s="420">
        <v>952</v>
      </c>
      <c r="V16" s="420">
        <v>619</v>
      </c>
      <c r="W16" s="420">
        <v>671</v>
      </c>
      <c r="X16" s="419">
        <v>725.43507589000001</v>
      </c>
      <c r="Y16" s="420">
        <v>820.75951182999995</v>
      </c>
      <c r="Z16" s="420">
        <v>794.65213526999992</v>
      </c>
      <c r="AA16" s="420">
        <v>790.75447597000004</v>
      </c>
      <c r="AB16" s="420">
        <v>1000.9486183399999</v>
      </c>
      <c r="AC16" s="420">
        <v>687.52146010999991</v>
      </c>
      <c r="AD16" s="420">
        <v>765.6936839199999</v>
      </c>
      <c r="AE16" s="420">
        <v>851.59687714000006</v>
      </c>
      <c r="AF16" s="421">
        <v>21</v>
      </c>
      <c r="AG16" s="421">
        <v>12</v>
      </c>
      <c r="AH16" s="421">
        <v>9</v>
      </c>
      <c r="AI16" s="421">
        <v>6</v>
      </c>
      <c r="AJ16" s="421">
        <v>3</v>
      </c>
      <c r="AK16" s="421">
        <v>4</v>
      </c>
      <c r="AL16" s="422">
        <v>6</v>
      </c>
      <c r="AM16" s="421">
        <v>7.3559137699999999</v>
      </c>
      <c r="AN16" s="421">
        <v>6</v>
      </c>
      <c r="AO16" s="421">
        <v>157</v>
      </c>
      <c r="AP16" s="421">
        <v>13.588524</v>
      </c>
      <c r="AQ16" s="421">
        <v>12.203099829999999</v>
      </c>
      <c r="AR16" s="421">
        <v>11.16887784</v>
      </c>
      <c r="AS16" s="421">
        <v>20.112078579999999</v>
      </c>
      <c r="AT16" s="421">
        <v>231</v>
      </c>
      <c r="AU16" s="421">
        <v>214</v>
      </c>
      <c r="AV16" s="421">
        <v>229</v>
      </c>
      <c r="AW16" s="421">
        <v>165</v>
      </c>
      <c r="AX16" s="421">
        <v>82</v>
      </c>
      <c r="AY16" s="421">
        <v>100</v>
      </c>
      <c r="AZ16" s="422">
        <v>106.90760698999999</v>
      </c>
      <c r="BA16" s="421">
        <v>125.85986704</v>
      </c>
      <c r="BB16" s="421">
        <v>121.98462902999999</v>
      </c>
      <c r="BC16" s="421">
        <v>120.40731005000001</v>
      </c>
      <c r="BD16" s="421">
        <v>160.95105776</v>
      </c>
      <c r="BE16" s="421">
        <v>148.66364458000001</v>
      </c>
      <c r="BF16" s="421">
        <v>179.51496666</v>
      </c>
      <c r="BG16" s="421">
        <v>218.40814746999999</v>
      </c>
      <c r="BH16" s="421">
        <v>1</v>
      </c>
      <c r="BI16" s="421">
        <v>1</v>
      </c>
      <c r="BJ16" s="421">
        <v>1</v>
      </c>
      <c r="BK16" s="421">
        <v>0</v>
      </c>
      <c r="BL16" s="421">
        <v>0</v>
      </c>
      <c r="BM16" s="421">
        <v>0</v>
      </c>
      <c r="BN16" s="816">
        <v>0.35806635000000003</v>
      </c>
      <c r="BO16" s="427">
        <v>0.30953794000000001</v>
      </c>
      <c r="BP16" s="421">
        <v>1</v>
      </c>
      <c r="BQ16" s="421">
        <v>2</v>
      </c>
      <c r="BR16" s="421">
        <v>3</v>
      </c>
      <c r="BS16" s="421">
        <v>1</v>
      </c>
      <c r="BT16" s="421">
        <v>1.5756433200000002</v>
      </c>
      <c r="BU16" s="421">
        <v>2</v>
      </c>
      <c r="BV16" s="421">
        <v>481</v>
      </c>
      <c r="BW16" s="421">
        <v>501</v>
      </c>
      <c r="BX16" s="421">
        <v>499</v>
      </c>
      <c r="BY16" s="421">
        <v>342</v>
      </c>
      <c r="BZ16" s="421">
        <v>230</v>
      </c>
      <c r="CA16" s="421">
        <v>256</v>
      </c>
      <c r="CB16" s="422">
        <v>307.53996742000004</v>
      </c>
      <c r="CC16" s="421">
        <v>365.60622932000001</v>
      </c>
      <c r="CD16" s="421">
        <v>329.07151246000001</v>
      </c>
      <c r="CE16" s="421">
        <v>277.02454401</v>
      </c>
      <c r="CF16" s="421">
        <v>306.06706785</v>
      </c>
      <c r="CG16" s="421">
        <v>56.779104360000005</v>
      </c>
      <c r="CH16" s="421">
        <v>11.66735458</v>
      </c>
      <c r="CI16" s="421">
        <v>12.47448971</v>
      </c>
      <c r="CJ16" s="1215"/>
      <c r="CK16" s="1215"/>
      <c r="CL16" s="961"/>
      <c r="CM16" s="961"/>
      <c r="CN16" s="961"/>
      <c r="CO16" s="961"/>
      <c r="CP16" s="961"/>
      <c r="CQ16" s="961"/>
      <c r="CR16" s="961"/>
      <c r="CS16" s="961"/>
      <c r="CT16" s="961"/>
      <c r="CU16" s="961"/>
      <c r="CV16" s="961"/>
      <c r="CW16" s="961"/>
      <c r="CX16" s="961"/>
      <c r="CY16" s="961"/>
      <c r="CZ16" s="961"/>
      <c r="DA16" s="961"/>
      <c r="DB16" s="961"/>
      <c r="DC16" s="961"/>
      <c r="DD16" s="961"/>
      <c r="DE16" s="961"/>
      <c r="DF16" s="961"/>
      <c r="DG16" s="961"/>
      <c r="DH16" s="961"/>
      <c r="DI16" s="961"/>
      <c r="DJ16" s="961"/>
      <c r="DK16" s="961"/>
      <c r="DL16" s="961"/>
      <c r="DM16" s="961"/>
      <c r="DN16" s="961"/>
      <c r="DO16" s="961"/>
      <c r="DP16" s="961"/>
      <c r="DQ16" s="961"/>
      <c r="DR16" s="961"/>
      <c r="DS16" s="961"/>
      <c r="DT16" s="961"/>
      <c r="DU16" s="961"/>
      <c r="DV16" s="961"/>
      <c r="DW16" s="961"/>
      <c r="DX16" s="961"/>
      <c r="DY16" s="961"/>
      <c r="DZ16" s="961"/>
      <c r="EA16" s="961"/>
      <c r="EB16" s="961"/>
      <c r="EC16" s="961"/>
      <c r="ED16" s="961"/>
      <c r="EE16" s="961"/>
      <c r="EF16" s="961"/>
      <c r="EG16" s="1175"/>
      <c r="EH16" s="1175"/>
      <c r="EI16" s="1175"/>
      <c r="EJ16" s="1175"/>
      <c r="EK16" s="1175"/>
      <c r="EL16" s="1175"/>
      <c r="EM16" s="1175"/>
      <c r="EN16" s="1175"/>
      <c r="EO16" s="1175"/>
      <c r="EP16" s="1175"/>
      <c r="EQ16" s="1175"/>
      <c r="ER16" s="1175"/>
      <c r="ES16" s="1175"/>
      <c r="ET16" s="1175"/>
      <c r="EU16" s="1175"/>
      <c r="EV16" s="424"/>
      <c r="EW16" s="1175"/>
      <c r="EX16" s="1175"/>
      <c r="EY16" s="1175"/>
      <c r="EZ16" s="424"/>
      <c r="FA16" s="424"/>
      <c r="FB16" s="424"/>
      <c r="FC16" s="424"/>
      <c r="FD16" s="424"/>
      <c r="FE16" s="424"/>
      <c r="FF16" s="424"/>
      <c r="FG16" s="424"/>
      <c r="FH16" s="424"/>
      <c r="FI16" s="424"/>
      <c r="FJ16" s="424"/>
      <c r="FK16" s="424"/>
      <c r="FL16" s="424"/>
      <c r="FM16" s="424"/>
      <c r="FN16" s="424"/>
      <c r="FO16" s="424"/>
      <c r="FP16" s="424"/>
      <c r="FQ16" s="424"/>
      <c r="FR16" s="424"/>
      <c r="FS16" s="424"/>
      <c r="FT16" s="424"/>
      <c r="FU16" s="424"/>
      <c r="FV16" s="424"/>
      <c r="FW16" s="425"/>
      <c r="FX16" s="426"/>
      <c r="FY16" s="426"/>
      <c r="FZ16" s="426"/>
    </row>
    <row r="17" spans="1:182" s="407" customFormat="1" ht="15" customHeight="1">
      <c r="A17" s="754" t="str">
        <f>IF('1'!$A$1=1,B17,C17)</f>
        <v xml:space="preserve">у % до загального обсягу </v>
      </c>
      <c r="B17" s="747" t="s">
        <v>35</v>
      </c>
      <c r="C17" s="644" t="s">
        <v>192</v>
      </c>
      <c r="D17" s="405">
        <v>100</v>
      </c>
      <c r="E17" s="406">
        <v>100</v>
      </c>
      <c r="F17" s="406">
        <v>100</v>
      </c>
      <c r="G17" s="406">
        <v>100</v>
      </c>
      <c r="H17" s="406">
        <v>100</v>
      </c>
      <c r="I17" s="406">
        <v>100</v>
      </c>
      <c r="J17" s="405">
        <v>100</v>
      </c>
      <c r="K17" s="406">
        <v>100</v>
      </c>
      <c r="L17" s="406">
        <v>100</v>
      </c>
      <c r="M17" s="406">
        <v>100</v>
      </c>
      <c r="N17" s="406">
        <v>100</v>
      </c>
      <c r="O17" s="406">
        <v>100</v>
      </c>
      <c r="P17" s="406">
        <v>100</v>
      </c>
      <c r="Q17" s="406">
        <v>100</v>
      </c>
      <c r="R17" s="406">
        <f t="shared" ref="R17:AE17" si="23">R16/D16*100</f>
        <v>64.947468958930273</v>
      </c>
      <c r="S17" s="406">
        <f t="shared" si="23"/>
        <v>64.79961371318204</v>
      </c>
      <c r="T17" s="406">
        <f t="shared" si="23"/>
        <v>66.393815370623017</v>
      </c>
      <c r="U17" s="406">
        <f t="shared" si="23"/>
        <v>64.894342194955684</v>
      </c>
      <c r="V17" s="406">
        <f t="shared" si="23"/>
        <v>66.203208556149733</v>
      </c>
      <c r="W17" s="406">
        <f t="shared" si="23"/>
        <v>64.956437560503389</v>
      </c>
      <c r="X17" s="405">
        <f t="shared" si="23"/>
        <v>63.186493887965476</v>
      </c>
      <c r="Y17" s="406">
        <f t="shared" si="23"/>
        <v>62.108869258179503</v>
      </c>
      <c r="Z17" s="406">
        <f t="shared" si="23"/>
        <v>63.396529768192586</v>
      </c>
      <c r="AA17" s="406">
        <f t="shared" si="23"/>
        <v>58.663959740887975</v>
      </c>
      <c r="AB17" s="406">
        <f t="shared" si="23"/>
        <v>67.406615727154048</v>
      </c>
      <c r="AC17" s="406">
        <f t="shared" si="23"/>
        <v>75.870577713243108</v>
      </c>
      <c r="AD17" s="406">
        <f t="shared" si="23"/>
        <v>78.963638847856458</v>
      </c>
      <c r="AE17" s="406">
        <f t="shared" si="23"/>
        <v>77.070772661826808</v>
      </c>
      <c r="AF17" s="406">
        <f t="shared" ref="AF17:AR17" si="24">AF16/D16*100</f>
        <v>1.002865329512894</v>
      </c>
      <c r="AG17" s="406">
        <f t="shared" si="24"/>
        <v>0.57943022694350554</v>
      </c>
      <c r="AH17" s="406">
        <f t="shared" si="24"/>
        <v>0.40927694406548432</v>
      </c>
      <c r="AI17" s="406">
        <f t="shared" si="24"/>
        <v>0.40899795501022501</v>
      </c>
      <c r="AJ17" s="406">
        <f t="shared" si="24"/>
        <v>0.32085561497326204</v>
      </c>
      <c r="AK17" s="406">
        <f t="shared" si="24"/>
        <v>0.38722168441432719</v>
      </c>
      <c r="AL17" s="405">
        <f t="shared" si="24"/>
        <v>0.52260908788104954</v>
      </c>
      <c r="AM17" s="406">
        <f t="shared" si="24"/>
        <v>0.55663989272170755</v>
      </c>
      <c r="AN17" s="406">
        <f t="shared" si="24"/>
        <v>0.47867382685621757</v>
      </c>
      <c r="AO17" s="406">
        <f t="shared" si="24"/>
        <v>11.6474101117435</v>
      </c>
      <c r="AP17" s="406">
        <f t="shared" si="24"/>
        <v>0.91508834597949384</v>
      </c>
      <c r="AQ17" s="406">
        <f t="shared" si="24"/>
        <v>1.3466579411882598</v>
      </c>
      <c r="AR17" s="406">
        <f t="shared" si="24"/>
        <v>1.1518120817955346</v>
      </c>
      <c r="AS17" s="406">
        <f t="shared" ref="AS17:AY17" si="25">AS16/Q16*100</f>
        <v>1.8201727573281743</v>
      </c>
      <c r="AT17" s="406">
        <f t="shared" si="25"/>
        <v>16.985294117647058</v>
      </c>
      <c r="AU17" s="406">
        <f t="shared" si="25"/>
        <v>15.946348733233979</v>
      </c>
      <c r="AV17" s="406">
        <f t="shared" si="25"/>
        <v>15.684931506849315</v>
      </c>
      <c r="AW17" s="406">
        <f t="shared" si="25"/>
        <v>17.331932773109244</v>
      </c>
      <c r="AX17" s="406">
        <f t="shared" si="25"/>
        <v>13.247172859450727</v>
      </c>
      <c r="AY17" s="406">
        <f t="shared" si="25"/>
        <v>14.903129657228018</v>
      </c>
      <c r="AZ17" s="405">
        <f t="shared" ref="AZ17:BG17" si="26">AZ16/J16*100</f>
        <v>9.3118144960982683</v>
      </c>
      <c r="BA17" s="406">
        <f t="shared" si="26"/>
        <v>9.524122369791451</v>
      </c>
      <c r="BB17" s="406">
        <f t="shared" si="26"/>
        <v>9.7318081992376921</v>
      </c>
      <c r="BC17" s="406">
        <f t="shared" si="26"/>
        <v>8.9326963095809226</v>
      </c>
      <c r="BD17" s="406">
        <f t="shared" si="26"/>
        <v>10.838884137029774</v>
      </c>
      <c r="BE17" s="406">
        <f t="shared" si="26"/>
        <v>16.405592048626712</v>
      </c>
      <c r="BF17" s="406">
        <f t="shared" si="26"/>
        <v>18.512827378377935</v>
      </c>
      <c r="BG17" s="406">
        <f t="shared" si="26"/>
        <v>19.766259286533099</v>
      </c>
      <c r="BH17" s="406">
        <f t="shared" ref="BH17:BU17" si="27">BH16/D16*100</f>
        <v>4.775549188156638E-2</v>
      </c>
      <c r="BI17" s="406">
        <f t="shared" si="27"/>
        <v>4.8285852245292124E-2</v>
      </c>
      <c r="BJ17" s="647">
        <f t="shared" si="27"/>
        <v>4.5475216007276033E-2</v>
      </c>
      <c r="BK17" s="406">
        <f t="shared" si="27"/>
        <v>0</v>
      </c>
      <c r="BL17" s="406">
        <f t="shared" si="27"/>
        <v>0</v>
      </c>
      <c r="BM17" s="406">
        <f t="shared" si="27"/>
        <v>0</v>
      </c>
      <c r="BN17" s="405">
        <f t="shared" si="27"/>
        <v>3.1188121429066108E-2</v>
      </c>
      <c r="BO17" s="406">
        <f t="shared" si="27"/>
        <v>2.3423489059592167E-2</v>
      </c>
      <c r="BP17" s="406">
        <f t="shared" si="27"/>
        <v>7.9778971142702923E-2</v>
      </c>
      <c r="BQ17" s="406">
        <f t="shared" si="27"/>
        <v>0.14837465110501274</v>
      </c>
      <c r="BR17" s="406">
        <f t="shared" si="27"/>
        <v>0.20202819952619441</v>
      </c>
      <c r="BS17" s="406">
        <f t="shared" si="27"/>
        <v>0.1103537592864435</v>
      </c>
      <c r="BT17" s="406">
        <f t="shared" si="27"/>
        <v>0.16249125817069801</v>
      </c>
      <c r="BU17" s="406">
        <f t="shared" si="27"/>
        <v>0.18100294806308126</v>
      </c>
      <c r="BV17" s="406">
        <f t="shared" ref="BV17:CI17" si="28">BV16/D16*100</f>
        <v>22.97039159503343</v>
      </c>
      <c r="BW17" s="406">
        <f t="shared" si="28"/>
        <v>24.19121197489136</v>
      </c>
      <c r="BX17" s="406">
        <f t="shared" si="28"/>
        <v>22.692132787630744</v>
      </c>
      <c r="BY17" s="406">
        <f t="shared" si="28"/>
        <v>23.312883435582819</v>
      </c>
      <c r="BZ17" s="406">
        <f t="shared" si="28"/>
        <v>24.598930481283425</v>
      </c>
      <c r="CA17" s="406">
        <f t="shared" si="28"/>
        <v>24.78218780251694</v>
      </c>
      <c r="CB17" s="405">
        <f t="shared" si="28"/>
        <v>26.787196976722321</v>
      </c>
      <c r="CC17" s="406">
        <f t="shared" si="28"/>
        <v>27.666312932740212</v>
      </c>
      <c r="CD17" s="406">
        <f t="shared" si="28"/>
        <v>26.25298669643195</v>
      </c>
      <c r="CE17" s="406">
        <f t="shared" si="28"/>
        <v>20.551710032504499</v>
      </c>
      <c r="CF17" s="406">
        <f t="shared" si="28"/>
        <v>20.611392883999031</v>
      </c>
      <c r="CG17" s="406">
        <f t="shared" si="28"/>
        <v>6.2657876150432958</v>
      </c>
      <c r="CH17" s="406">
        <f t="shared" si="28"/>
        <v>1.203218457606164</v>
      </c>
      <c r="CI17" s="406">
        <f t="shared" si="28"/>
        <v>1.1289597065462857</v>
      </c>
      <c r="CJ17" s="1213"/>
      <c r="CK17" s="1213"/>
      <c r="CL17" s="959"/>
      <c r="CM17" s="959"/>
      <c r="CN17" s="959"/>
      <c r="CO17" s="959"/>
      <c r="CP17" s="959"/>
      <c r="CQ17" s="959"/>
      <c r="CR17" s="959"/>
      <c r="CS17" s="959"/>
      <c r="CT17" s="959"/>
      <c r="CU17" s="959"/>
      <c r="CV17" s="959"/>
      <c r="CW17" s="959"/>
      <c r="CX17" s="959"/>
      <c r="CY17" s="959"/>
      <c r="CZ17" s="959"/>
      <c r="DA17" s="959"/>
      <c r="DB17" s="959"/>
      <c r="DC17" s="959"/>
      <c r="DD17" s="959"/>
      <c r="DE17" s="959"/>
      <c r="DF17" s="959"/>
      <c r="DG17" s="959"/>
      <c r="DH17" s="959"/>
      <c r="DI17" s="959"/>
      <c r="DJ17" s="959"/>
      <c r="DK17" s="959"/>
      <c r="DL17" s="959"/>
      <c r="DM17" s="959"/>
      <c r="DN17" s="959"/>
      <c r="DO17" s="959"/>
      <c r="DP17" s="959"/>
      <c r="DQ17" s="959"/>
      <c r="DR17" s="959"/>
      <c r="DS17" s="959"/>
      <c r="DT17" s="959"/>
      <c r="DU17" s="959"/>
      <c r="DV17" s="959"/>
      <c r="DW17" s="959"/>
      <c r="DX17" s="959"/>
      <c r="DY17" s="959"/>
      <c r="DZ17" s="959"/>
      <c r="EA17" s="959"/>
      <c r="EB17" s="959"/>
      <c r="EC17" s="959"/>
      <c r="ED17" s="959"/>
      <c r="EE17" s="959"/>
      <c r="EF17" s="959"/>
      <c r="EG17" s="1173"/>
      <c r="EH17" s="1175" t="s">
        <v>315</v>
      </c>
      <c r="EI17" s="1175" t="s">
        <v>316</v>
      </c>
      <c r="EJ17" s="1175"/>
      <c r="EK17" s="1175"/>
      <c r="EL17" s="1173"/>
      <c r="EM17" s="1173"/>
      <c r="EN17" s="1173"/>
      <c r="EO17" s="1173"/>
      <c r="EP17" s="1173"/>
      <c r="EQ17" s="1173"/>
      <c r="ER17" s="1173"/>
      <c r="ES17" s="1173"/>
      <c r="ET17" s="1173"/>
      <c r="EU17" s="1173"/>
      <c r="EV17" s="408"/>
      <c r="EW17" s="1173"/>
      <c r="EX17" s="1173"/>
      <c r="EY17" s="1173"/>
      <c r="EZ17" s="408"/>
      <c r="FA17" s="408"/>
      <c r="FB17" s="408"/>
      <c r="FC17" s="408"/>
      <c r="FD17" s="408"/>
      <c r="FE17" s="408"/>
      <c r="FF17" s="408"/>
      <c r="FG17" s="408"/>
      <c r="FH17" s="408"/>
      <c r="FI17" s="408"/>
      <c r="FJ17" s="408"/>
      <c r="FK17" s="408"/>
      <c r="FL17" s="408"/>
      <c r="FM17" s="408"/>
      <c r="FN17" s="408"/>
      <c r="FO17" s="408"/>
      <c r="FP17" s="408"/>
      <c r="FQ17" s="408"/>
      <c r="FR17" s="408"/>
      <c r="FS17" s="408"/>
      <c r="FT17" s="408"/>
      <c r="FU17" s="408"/>
      <c r="FV17" s="408"/>
      <c r="FW17" s="409"/>
      <c r="FX17" s="410"/>
      <c r="FY17" s="410"/>
      <c r="FZ17" s="410"/>
    </row>
    <row r="18" spans="1:182" s="423" customFormat="1" ht="30" customHeight="1">
      <c r="A18" s="756" t="str">
        <f>IF('1'!$A$1=1,B18,C18)</f>
        <v>Промислові вироби</v>
      </c>
      <c r="B18" s="749" t="s">
        <v>11</v>
      </c>
      <c r="C18" s="645" t="s">
        <v>137</v>
      </c>
      <c r="D18" s="419">
        <v>2951</v>
      </c>
      <c r="E18" s="420">
        <v>3982</v>
      </c>
      <c r="F18" s="420">
        <v>3881</v>
      </c>
      <c r="G18" s="420">
        <v>2615</v>
      </c>
      <c r="H18" s="420">
        <v>1750</v>
      </c>
      <c r="I18" s="420">
        <v>1957</v>
      </c>
      <c r="J18" s="419">
        <v>2127.4413388799999</v>
      </c>
      <c r="K18" s="420">
        <v>2575.2005775299999</v>
      </c>
      <c r="L18" s="420">
        <v>3103.67335465</v>
      </c>
      <c r="M18" s="420">
        <v>3007.9798948499997</v>
      </c>
      <c r="N18" s="420">
        <v>3670.8505275300004</v>
      </c>
      <c r="O18" s="420">
        <v>3299.96366597</v>
      </c>
      <c r="P18" s="420">
        <v>3187.4014996600004</v>
      </c>
      <c r="Q18" s="420">
        <v>3237.0293334499997</v>
      </c>
      <c r="R18" s="421">
        <v>827</v>
      </c>
      <c r="S18" s="421">
        <v>811</v>
      </c>
      <c r="T18" s="421">
        <v>903</v>
      </c>
      <c r="U18" s="421">
        <v>617</v>
      </c>
      <c r="V18" s="421">
        <v>431</v>
      </c>
      <c r="W18" s="421">
        <v>549.52460394000002</v>
      </c>
      <c r="X18" s="422">
        <v>626.11776285999997</v>
      </c>
      <c r="Y18" s="421">
        <v>689.00912890999996</v>
      </c>
      <c r="Z18" s="421">
        <v>771.44509932000005</v>
      </c>
      <c r="AA18" s="421">
        <v>762.51765558</v>
      </c>
      <c r="AB18" s="421">
        <v>889.02972462000002</v>
      </c>
      <c r="AC18" s="421">
        <v>787.88601277999987</v>
      </c>
      <c r="AD18" s="421">
        <v>899.69556547999991</v>
      </c>
      <c r="AE18" s="421">
        <v>907.78140901000006</v>
      </c>
      <c r="AF18" s="421">
        <v>47</v>
      </c>
      <c r="AG18" s="421">
        <v>65</v>
      </c>
      <c r="AH18" s="421">
        <v>66</v>
      </c>
      <c r="AI18" s="421">
        <v>70</v>
      </c>
      <c r="AJ18" s="421">
        <v>59</v>
      </c>
      <c r="AK18" s="421">
        <v>57</v>
      </c>
      <c r="AL18" s="422">
        <v>49.414469999999994</v>
      </c>
      <c r="AM18" s="421">
        <v>48.770536630000002</v>
      </c>
      <c r="AN18" s="421">
        <v>60.454962379999998</v>
      </c>
      <c r="AO18" s="421">
        <v>44.404442510000003</v>
      </c>
      <c r="AP18" s="421">
        <v>40.764786810000004</v>
      </c>
      <c r="AQ18" s="421">
        <v>79.388356590000001</v>
      </c>
      <c r="AR18" s="421">
        <v>39.615575239999998</v>
      </c>
      <c r="AS18" s="421">
        <v>46.260708379999997</v>
      </c>
      <c r="AT18" s="420">
        <v>1531</v>
      </c>
      <c r="AU18" s="420">
        <v>2583</v>
      </c>
      <c r="AV18" s="420">
        <v>2362</v>
      </c>
      <c r="AW18" s="420">
        <v>1535</v>
      </c>
      <c r="AX18" s="420">
        <v>987</v>
      </c>
      <c r="AY18" s="420">
        <v>1059</v>
      </c>
      <c r="AZ18" s="419">
        <v>1100.76764263</v>
      </c>
      <c r="BA18" s="420">
        <v>1457.5142509000002</v>
      </c>
      <c r="BB18" s="420">
        <v>1890.9401610300001</v>
      </c>
      <c r="BC18" s="420">
        <v>1841.2968703299998</v>
      </c>
      <c r="BD18" s="420">
        <v>2258.8992123799999</v>
      </c>
      <c r="BE18" s="420">
        <v>2267.6030381999999</v>
      </c>
      <c r="BF18" s="420">
        <v>2129.2134936000002</v>
      </c>
      <c r="BG18" s="420">
        <v>2170.75849599</v>
      </c>
      <c r="BH18" s="421">
        <v>16</v>
      </c>
      <c r="BI18" s="421">
        <v>19</v>
      </c>
      <c r="BJ18" s="421">
        <v>33</v>
      </c>
      <c r="BK18" s="421">
        <v>25</v>
      </c>
      <c r="BL18" s="421">
        <v>14</v>
      </c>
      <c r="BM18" s="421">
        <v>16</v>
      </c>
      <c r="BN18" s="422">
        <v>17.238196479999999</v>
      </c>
      <c r="BO18" s="421">
        <v>20.688307690000002</v>
      </c>
      <c r="BP18" s="421">
        <v>23.572176519999999</v>
      </c>
      <c r="BQ18" s="421">
        <v>22.502542570000003</v>
      </c>
      <c r="BR18" s="421">
        <v>32.742199069999998</v>
      </c>
      <c r="BS18" s="421">
        <v>14.666606890000001</v>
      </c>
      <c r="BT18" s="421">
        <v>23.98968327</v>
      </c>
      <c r="BU18" s="421">
        <v>41.997472950000002</v>
      </c>
      <c r="BV18" s="421">
        <v>529</v>
      </c>
      <c r="BW18" s="421">
        <v>503</v>
      </c>
      <c r="BX18" s="421">
        <v>517</v>
      </c>
      <c r="BY18" s="421">
        <v>368</v>
      </c>
      <c r="BZ18" s="421">
        <v>260</v>
      </c>
      <c r="CA18" s="421">
        <v>276</v>
      </c>
      <c r="CB18" s="422">
        <v>333.07815105999998</v>
      </c>
      <c r="CC18" s="421">
        <v>359.15795933999999</v>
      </c>
      <c r="CD18" s="421">
        <v>356.71598818000001</v>
      </c>
      <c r="CE18" s="421">
        <v>335.81472119</v>
      </c>
      <c r="CF18" s="421">
        <v>448.62052645</v>
      </c>
      <c r="CG18" s="421">
        <v>148.51047785999998</v>
      </c>
      <c r="CH18" s="421">
        <v>94.070187500000003</v>
      </c>
      <c r="CI18" s="421">
        <v>69.556790480000004</v>
      </c>
      <c r="CJ18" s="1215"/>
      <c r="CK18" s="1215"/>
      <c r="CL18" s="961"/>
      <c r="CM18" s="961"/>
      <c r="CN18" s="961"/>
      <c r="CO18" s="961"/>
      <c r="CP18" s="961"/>
      <c r="CQ18" s="961"/>
      <c r="CR18" s="961"/>
      <c r="CS18" s="961"/>
      <c r="CT18" s="961"/>
      <c r="CU18" s="961"/>
      <c r="CV18" s="961"/>
      <c r="CW18" s="961"/>
      <c r="CX18" s="961"/>
      <c r="CY18" s="961"/>
      <c r="CZ18" s="961"/>
      <c r="DA18" s="961"/>
      <c r="DB18" s="961"/>
      <c r="DC18" s="961"/>
      <c r="DD18" s="961"/>
      <c r="DE18" s="961"/>
      <c r="DF18" s="961"/>
      <c r="DG18" s="961"/>
      <c r="DH18" s="961"/>
      <c r="DI18" s="961"/>
      <c r="DJ18" s="961"/>
      <c r="DK18" s="961"/>
      <c r="DL18" s="961"/>
      <c r="DM18" s="961"/>
      <c r="DN18" s="961"/>
      <c r="DO18" s="961"/>
      <c r="DP18" s="961"/>
      <c r="DQ18" s="961"/>
      <c r="DR18" s="961"/>
      <c r="DS18" s="961"/>
      <c r="DT18" s="961"/>
      <c r="DU18" s="961"/>
      <c r="DV18" s="961"/>
      <c r="DW18" s="961"/>
      <c r="DX18" s="961"/>
      <c r="DY18" s="961"/>
      <c r="DZ18" s="961"/>
      <c r="EA18" s="961"/>
      <c r="EB18" s="961"/>
      <c r="EC18" s="961"/>
      <c r="ED18" s="961"/>
      <c r="EE18" s="961"/>
      <c r="EF18" s="961"/>
      <c r="EG18" s="1175"/>
      <c r="EH18" s="1175"/>
      <c r="EI18" s="1175"/>
      <c r="EJ18" s="1175"/>
      <c r="EK18" s="1175"/>
      <c r="EL18" s="1175"/>
      <c r="EM18" s="1175"/>
      <c r="EN18" s="1175"/>
      <c r="EO18" s="1175"/>
      <c r="EP18" s="1175"/>
      <c r="EQ18" s="1175"/>
      <c r="ER18" s="1175"/>
      <c r="ES18" s="1175"/>
      <c r="ET18" s="1175"/>
      <c r="EU18" s="1175"/>
      <c r="EV18" s="424"/>
      <c r="EW18" s="1175"/>
      <c r="EX18" s="1175"/>
      <c r="EY18" s="1175"/>
      <c r="EZ18" s="424"/>
      <c r="FA18" s="424"/>
      <c r="FB18" s="424"/>
      <c r="FC18" s="424"/>
      <c r="FD18" s="424"/>
      <c r="FE18" s="424"/>
      <c r="FF18" s="424"/>
      <c r="FG18" s="424"/>
      <c r="FH18" s="424"/>
      <c r="FI18" s="424"/>
      <c r="FJ18" s="424"/>
      <c r="FK18" s="424"/>
      <c r="FL18" s="424"/>
      <c r="FM18" s="424"/>
      <c r="FN18" s="424"/>
      <c r="FO18" s="424"/>
      <c r="FP18" s="424"/>
      <c r="FQ18" s="424"/>
      <c r="FR18" s="424"/>
      <c r="FS18" s="424"/>
      <c r="FT18" s="424"/>
      <c r="FU18" s="424"/>
      <c r="FV18" s="424"/>
      <c r="FW18" s="425"/>
      <c r="FX18" s="426"/>
      <c r="FY18" s="426"/>
      <c r="FZ18" s="426"/>
    </row>
    <row r="19" spans="1:182" s="407" customFormat="1" ht="12.75" customHeight="1">
      <c r="A19" s="754" t="str">
        <f>IF('1'!$A$1=1,B19,C19)</f>
        <v xml:space="preserve">у % до загального обсягу </v>
      </c>
      <c r="B19" s="747" t="s">
        <v>35</v>
      </c>
      <c r="C19" s="644" t="s">
        <v>192</v>
      </c>
      <c r="D19" s="405">
        <v>100</v>
      </c>
      <c r="E19" s="406">
        <v>100</v>
      </c>
      <c r="F19" s="406">
        <v>100</v>
      </c>
      <c r="G19" s="406">
        <v>100</v>
      </c>
      <c r="H19" s="406">
        <v>100</v>
      </c>
      <c r="I19" s="406">
        <v>100</v>
      </c>
      <c r="J19" s="405">
        <v>100</v>
      </c>
      <c r="K19" s="406">
        <v>100</v>
      </c>
      <c r="L19" s="406">
        <v>100</v>
      </c>
      <c r="M19" s="406">
        <v>100</v>
      </c>
      <c r="N19" s="406">
        <v>100</v>
      </c>
      <c r="O19" s="406">
        <v>100</v>
      </c>
      <c r="P19" s="406">
        <v>100</v>
      </c>
      <c r="Q19" s="406">
        <v>100</v>
      </c>
      <c r="R19" s="406">
        <f t="shared" ref="R19:AE19" si="29">R18/D18*100</f>
        <v>28.02439850898001</v>
      </c>
      <c r="S19" s="406">
        <f t="shared" si="29"/>
        <v>20.366649924660972</v>
      </c>
      <c r="T19" s="406">
        <f t="shared" si="29"/>
        <v>23.267199175470239</v>
      </c>
      <c r="U19" s="406">
        <f t="shared" si="29"/>
        <v>23.594646271510516</v>
      </c>
      <c r="V19" s="406">
        <f t="shared" si="29"/>
        <v>24.628571428571426</v>
      </c>
      <c r="W19" s="406">
        <f t="shared" si="29"/>
        <v>28.07994910270823</v>
      </c>
      <c r="X19" s="405">
        <f t="shared" si="29"/>
        <v>29.430553567677791</v>
      </c>
      <c r="Y19" s="406">
        <f t="shared" si="29"/>
        <v>26.755551972221991</v>
      </c>
      <c r="Z19" s="406">
        <f t="shared" si="29"/>
        <v>24.855872740738068</v>
      </c>
      <c r="AA19" s="406">
        <f t="shared" si="29"/>
        <v>25.34982553857877</v>
      </c>
      <c r="AB19" s="406">
        <f t="shared" si="29"/>
        <v>24.218630476850279</v>
      </c>
      <c r="AC19" s="406">
        <f t="shared" si="29"/>
        <v>23.875596598376685</v>
      </c>
      <c r="AD19" s="406">
        <f t="shared" si="29"/>
        <v>28.226615491520924</v>
      </c>
      <c r="AE19" s="406">
        <f t="shared" si="29"/>
        <v>28.043657177566999</v>
      </c>
      <c r="AF19" s="406">
        <f t="shared" ref="AF19:AS19" si="30">AF18/D18*100</f>
        <v>1.5926804473059979</v>
      </c>
      <c r="AG19" s="406">
        <f t="shared" si="30"/>
        <v>1.6323455549974886</v>
      </c>
      <c r="AH19" s="406">
        <f t="shared" si="30"/>
        <v>1.7005926307652668</v>
      </c>
      <c r="AI19" s="406">
        <f t="shared" si="30"/>
        <v>2.676864244741874</v>
      </c>
      <c r="AJ19" s="406">
        <f t="shared" si="30"/>
        <v>3.3714285714285719</v>
      </c>
      <c r="AK19" s="406">
        <f t="shared" si="30"/>
        <v>2.912621359223301</v>
      </c>
      <c r="AL19" s="405">
        <f t="shared" si="30"/>
        <v>2.3227183329066285</v>
      </c>
      <c r="AM19" s="406">
        <f t="shared" si="30"/>
        <v>1.8938539023153762</v>
      </c>
      <c r="AN19" s="406">
        <f t="shared" si="30"/>
        <v>1.9478519635265381</v>
      </c>
      <c r="AO19" s="406">
        <f t="shared" si="30"/>
        <v>1.4762213865200831</v>
      </c>
      <c r="AP19" s="406">
        <f t="shared" si="30"/>
        <v>1.1104997739428346</v>
      </c>
      <c r="AQ19" s="406">
        <f t="shared" si="30"/>
        <v>2.4057342633396659</v>
      </c>
      <c r="AR19" s="406">
        <f t="shared" si="30"/>
        <v>1.2428799837179529</v>
      </c>
      <c r="AS19" s="406">
        <f t="shared" si="30"/>
        <v>1.4291099528188613</v>
      </c>
      <c r="AT19" s="406">
        <f t="shared" ref="AT19:BF19" si="31">AT18/D18*100</f>
        <v>51.880718400542193</v>
      </c>
      <c r="AU19" s="406">
        <f t="shared" si="31"/>
        <v>64.866901054746364</v>
      </c>
      <c r="AV19" s="406">
        <f t="shared" si="31"/>
        <v>60.860602937387277</v>
      </c>
      <c r="AW19" s="406">
        <f t="shared" si="31"/>
        <v>58.699808795411087</v>
      </c>
      <c r="AX19" s="406">
        <f t="shared" si="31"/>
        <v>56.399999999999991</v>
      </c>
      <c r="AY19" s="406">
        <f t="shared" si="31"/>
        <v>54.113438937148693</v>
      </c>
      <c r="AZ19" s="405">
        <f t="shared" si="31"/>
        <v>51.741386355193399</v>
      </c>
      <c r="BA19" s="406">
        <f t="shared" si="31"/>
        <v>56.598086518680923</v>
      </c>
      <c r="BB19" s="406">
        <f t="shared" si="31"/>
        <v>60.925875404927744</v>
      </c>
      <c r="BC19" s="406">
        <f t="shared" si="31"/>
        <v>61.213735952241812</v>
      </c>
      <c r="BD19" s="406">
        <f t="shared" si="31"/>
        <v>61.536126176729454</v>
      </c>
      <c r="BE19" s="406">
        <f t="shared" si="31"/>
        <v>68.716000166427733</v>
      </c>
      <c r="BF19" s="406">
        <f t="shared" si="31"/>
        <v>66.800918987680816</v>
      </c>
      <c r="BG19" s="406">
        <f t="shared" ref="BG19:BM19" si="32">BG18/Q18*100</f>
        <v>67.060204662292108</v>
      </c>
      <c r="BH19" s="406">
        <f t="shared" si="32"/>
        <v>1.9347037484885126</v>
      </c>
      <c r="BI19" s="406">
        <f t="shared" si="32"/>
        <v>2.342786683107275</v>
      </c>
      <c r="BJ19" s="406">
        <f t="shared" si="32"/>
        <v>3.6544850498338874</v>
      </c>
      <c r="BK19" s="406">
        <f t="shared" si="32"/>
        <v>4.0518638573743919</v>
      </c>
      <c r="BL19" s="406">
        <f t="shared" si="32"/>
        <v>3.2482598607888629</v>
      </c>
      <c r="BM19" s="406">
        <f t="shared" si="32"/>
        <v>2.9116075759452191</v>
      </c>
      <c r="BN19" s="405">
        <f t="shared" ref="BN19:BU19" si="33">BN18/J18*100</f>
        <v>0.81027834539847376</v>
      </c>
      <c r="BO19" s="406">
        <f t="shared" si="33"/>
        <v>0.80336684724741581</v>
      </c>
      <c r="BP19" s="406">
        <f t="shared" si="33"/>
        <v>0.75949282757747627</v>
      </c>
      <c r="BQ19" s="406">
        <f t="shared" si="33"/>
        <v>0.74809484626299827</v>
      </c>
      <c r="BR19" s="406">
        <f t="shared" si="33"/>
        <v>0.89195130186984739</v>
      </c>
      <c r="BS19" s="406">
        <f t="shared" si="33"/>
        <v>0.44444752653629171</v>
      </c>
      <c r="BT19" s="406">
        <f t="shared" si="33"/>
        <v>0.75264077250885952</v>
      </c>
      <c r="BU19" s="406">
        <f t="shared" si="33"/>
        <v>1.2974078583723996</v>
      </c>
      <c r="BV19" s="406">
        <f t="shared" ref="BV19:CI19" si="34">BV18/D18*100</f>
        <v>17.926126736699423</v>
      </c>
      <c r="BW19" s="406">
        <f t="shared" si="34"/>
        <v>12.631843294826719</v>
      </c>
      <c r="BX19" s="406">
        <f t="shared" si="34"/>
        <v>13.321308940994589</v>
      </c>
      <c r="BY19" s="406">
        <f t="shared" si="34"/>
        <v>14.072657743785852</v>
      </c>
      <c r="BZ19" s="406">
        <f t="shared" si="34"/>
        <v>14.857142857142858</v>
      </c>
      <c r="CA19" s="406">
        <f t="shared" si="34"/>
        <v>14.103219213081248</v>
      </c>
      <c r="CB19" s="405">
        <f t="shared" si="34"/>
        <v>15.656278975727261</v>
      </c>
      <c r="CC19" s="406">
        <f t="shared" si="34"/>
        <v>13.94679554182478</v>
      </c>
      <c r="CD19" s="406">
        <f t="shared" si="34"/>
        <v>11.493348281820936</v>
      </c>
      <c r="CE19" s="406">
        <f t="shared" si="34"/>
        <v>11.164127850885992</v>
      </c>
      <c r="CF19" s="406">
        <f t="shared" si="34"/>
        <v>12.221160275677653</v>
      </c>
      <c r="CG19" s="406">
        <f t="shared" si="34"/>
        <v>4.5003670613550959</v>
      </c>
      <c r="CH19" s="406">
        <f t="shared" si="34"/>
        <v>2.9513127702937472</v>
      </c>
      <c r="CI19" s="406">
        <f t="shared" si="34"/>
        <v>2.148784682339191</v>
      </c>
      <c r="CJ19" s="1213"/>
      <c r="CK19" s="1213"/>
      <c r="CL19" s="959"/>
      <c r="CM19" s="959"/>
      <c r="CN19" s="959"/>
      <c r="CO19" s="959"/>
      <c r="CP19" s="959"/>
      <c r="CQ19" s="959"/>
      <c r="CR19" s="959"/>
      <c r="CS19" s="959"/>
      <c r="CT19" s="959"/>
      <c r="CU19" s="959"/>
      <c r="CV19" s="959"/>
      <c r="CW19" s="959"/>
      <c r="CX19" s="959"/>
      <c r="CY19" s="959"/>
      <c r="CZ19" s="959"/>
      <c r="DA19" s="959"/>
      <c r="DB19" s="959"/>
      <c r="DC19" s="959"/>
      <c r="DD19" s="959"/>
      <c r="DE19" s="959"/>
      <c r="DF19" s="959"/>
      <c r="DG19" s="959"/>
      <c r="DH19" s="959"/>
      <c r="DI19" s="959"/>
      <c r="DJ19" s="959"/>
      <c r="DK19" s="959"/>
      <c r="DL19" s="959"/>
      <c r="DM19" s="959"/>
      <c r="DN19" s="959"/>
      <c r="DO19" s="959"/>
      <c r="DP19" s="959"/>
      <c r="DQ19" s="959"/>
      <c r="DR19" s="959"/>
      <c r="DS19" s="959"/>
      <c r="DT19" s="959"/>
      <c r="DU19" s="959"/>
      <c r="DV19" s="959"/>
      <c r="DW19" s="959"/>
      <c r="DX19" s="959"/>
      <c r="DY19" s="959"/>
      <c r="DZ19" s="959"/>
      <c r="EA19" s="959"/>
      <c r="EB19" s="959"/>
      <c r="EC19" s="959"/>
      <c r="ED19" s="959"/>
      <c r="EE19" s="959"/>
      <c r="EF19" s="959"/>
      <c r="EG19" s="1173"/>
      <c r="EH19" s="1173"/>
      <c r="EI19" s="1173"/>
      <c r="EJ19" s="1173"/>
      <c r="EK19" s="1173"/>
      <c r="EL19" s="1173"/>
      <c r="EM19" s="1173"/>
      <c r="EN19" s="1173"/>
      <c r="EO19" s="1173"/>
      <c r="EP19" s="1173"/>
      <c r="EQ19" s="1173"/>
      <c r="ER19" s="1173"/>
      <c r="ES19" s="1173"/>
      <c r="ET19" s="1173"/>
      <c r="EU19" s="1173"/>
      <c r="EV19" s="408"/>
      <c r="EW19" s="1173"/>
      <c r="EX19" s="1173"/>
      <c r="EY19" s="1173"/>
      <c r="EZ19" s="408"/>
      <c r="FA19" s="408"/>
      <c r="FB19" s="408"/>
      <c r="FC19" s="408"/>
      <c r="FD19" s="408"/>
      <c r="FE19" s="408"/>
      <c r="FF19" s="408"/>
      <c r="FG19" s="408"/>
      <c r="FH19" s="408"/>
      <c r="FI19" s="408"/>
      <c r="FJ19" s="408"/>
      <c r="FK19" s="408"/>
      <c r="FL19" s="408"/>
      <c r="FM19" s="408"/>
      <c r="FN19" s="408"/>
      <c r="FO19" s="408"/>
      <c r="FP19" s="408"/>
      <c r="FQ19" s="408"/>
      <c r="FR19" s="408"/>
      <c r="FS19" s="408"/>
      <c r="FT19" s="408"/>
      <c r="FU19" s="408"/>
      <c r="FV19" s="408"/>
      <c r="FW19" s="409"/>
      <c r="FX19" s="410"/>
      <c r="FY19" s="410"/>
      <c r="FZ19" s="410"/>
    </row>
    <row r="20" spans="1:182" s="415" customFormat="1" ht="30" customHeight="1">
      <c r="A20" s="758" t="str">
        <f>IF('1'!$A$1=1,B20,C20)</f>
        <v>Чорні й кольорові метали та вироби з них</v>
      </c>
      <c r="B20" s="751" t="s">
        <v>12</v>
      </c>
      <c r="C20" s="52" t="s">
        <v>138</v>
      </c>
      <c r="D20" s="419">
        <v>5522</v>
      </c>
      <c r="E20" s="420">
        <v>5079</v>
      </c>
      <c r="F20" s="420">
        <v>4552</v>
      </c>
      <c r="G20" s="420">
        <v>3208</v>
      </c>
      <c r="H20" s="420">
        <v>1898</v>
      </c>
      <c r="I20" s="420">
        <v>2190</v>
      </c>
      <c r="J20" s="419">
        <v>2877.5086980999999</v>
      </c>
      <c r="K20" s="420">
        <v>3430.6418414599998</v>
      </c>
      <c r="L20" s="420">
        <v>3514.6177565000003</v>
      </c>
      <c r="M20" s="420">
        <v>3009.41314599</v>
      </c>
      <c r="N20" s="420">
        <v>4221.5279814599999</v>
      </c>
      <c r="O20" s="420">
        <v>2486.66499355</v>
      </c>
      <c r="P20" s="420">
        <v>3271.9488657100001</v>
      </c>
      <c r="Q20" s="420">
        <v>3797.9853010699999</v>
      </c>
      <c r="R20" s="420">
        <v>1843</v>
      </c>
      <c r="S20" s="420">
        <v>1590</v>
      </c>
      <c r="T20" s="420">
        <v>1583</v>
      </c>
      <c r="U20" s="420">
        <v>1143</v>
      </c>
      <c r="V20" s="420">
        <v>737</v>
      </c>
      <c r="W20" s="420">
        <v>839.85698708999996</v>
      </c>
      <c r="X20" s="419">
        <v>1027.34533676</v>
      </c>
      <c r="Y20" s="420">
        <v>1204.4940574</v>
      </c>
      <c r="Z20" s="420">
        <v>1293.9744212799999</v>
      </c>
      <c r="AA20" s="420">
        <v>1196.7581885</v>
      </c>
      <c r="AB20" s="420">
        <v>1534.0774017599999</v>
      </c>
      <c r="AC20" s="420">
        <v>1143.52237173</v>
      </c>
      <c r="AD20" s="420">
        <v>1496.5119011399997</v>
      </c>
      <c r="AE20" s="420">
        <v>1636.2352098700003</v>
      </c>
      <c r="AF20" s="421">
        <v>152</v>
      </c>
      <c r="AG20" s="421">
        <v>182</v>
      </c>
      <c r="AH20" s="421">
        <v>100</v>
      </c>
      <c r="AI20" s="421">
        <v>117</v>
      </c>
      <c r="AJ20" s="421">
        <v>70</v>
      </c>
      <c r="AK20" s="421">
        <v>86</v>
      </c>
      <c r="AL20" s="422">
        <v>174.86598304</v>
      </c>
      <c r="AM20" s="421">
        <v>118.24858522</v>
      </c>
      <c r="AN20" s="421">
        <v>145.96030634000002</v>
      </c>
      <c r="AO20" s="421">
        <v>83.705903290000009</v>
      </c>
      <c r="AP20" s="421">
        <v>156.15463928</v>
      </c>
      <c r="AQ20" s="421">
        <v>59.84416779</v>
      </c>
      <c r="AR20" s="421">
        <v>70.067208260000001</v>
      </c>
      <c r="AS20" s="421">
        <v>112.98517238000001</v>
      </c>
      <c r="AT20" s="420">
        <v>1122</v>
      </c>
      <c r="AU20" s="420">
        <v>1176</v>
      </c>
      <c r="AV20" s="420">
        <v>1118</v>
      </c>
      <c r="AW20" s="420">
        <v>888</v>
      </c>
      <c r="AX20" s="420">
        <v>520</v>
      </c>
      <c r="AY20" s="420">
        <v>645.51212604999989</v>
      </c>
      <c r="AZ20" s="419">
        <v>809.86635621000005</v>
      </c>
      <c r="BA20" s="420">
        <v>1067.0613087899999</v>
      </c>
      <c r="BB20" s="420">
        <v>1231.0782588100001</v>
      </c>
      <c r="BC20" s="420">
        <v>1070.4055907300001</v>
      </c>
      <c r="BD20" s="420">
        <v>1567.5726653900001</v>
      </c>
      <c r="BE20" s="420">
        <v>1069.8744293999998</v>
      </c>
      <c r="BF20" s="420">
        <v>1581.92831022</v>
      </c>
      <c r="BG20" s="420">
        <v>1962.9824663500001</v>
      </c>
      <c r="BH20" s="421">
        <v>45</v>
      </c>
      <c r="BI20" s="421">
        <v>23</v>
      </c>
      <c r="BJ20" s="421">
        <v>11</v>
      </c>
      <c r="BK20" s="421">
        <v>6</v>
      </c>
      <c r="BL20" s="421">
        <v>5</v>
      </c>
      <c r="BM20" s="421">
        <v>7</v>
      </c>
      <c r="BN20" s="422">
        <v>4</v>
      </c>
      <c r="BO20" s="421">
        <v>8.990630359999999</v>
      </c>
      <c r="BP20" s="421">
        <v>7.2251659699999999</v>
      </c>
      <c r="BQ20" s="421">
        <v>8.0504133299999996</v>
      </c>
      <c r="BR20" s="421">
        <v>16.63267622</v>
      </c>
      <c r="BS20" s="421">
        <v>11.02761748</v>
      </c>
      <c r="BT20" s="421">
        <v>7.2185701199999999</v>
      </c>
      <c r="BU20" s="421">
        <v>5.6575586799999993</v>
      </c>
      <c r="BV20" s="420">
        <v>2359</v>
      </c>
      <c r="BW20" s="420">
        <v>2107</v>
      </c>
      <c r="BX20" s="420">
        <v>1738</v>
      </c>
      <c r="BY20" s="420">
        <v>1053</v>
      </c>
      <c r="BZ20" s="420">
        <v>565</v>
      </c>
      <c r="CA20" s="420">
        <v>612.39314076999995</v>
      </c>
      <c r="CB20" s="419">
        <v>860.28527645999998</v>
      </c>
      <c r="CC20" s="420">
        <v>1031.5121057899999</v>
      </c>
      <c r="CD20" s="420">
        <v>835.73489274999997</v>
      </c>
      <c r="CE20" s="420">
        <v>649.17826234000006</v>
      </c>
      <c r="CF20" s="420">
        <v>946.05332163000003</v>
      </c>
      <c r="CG20" s="420">
        <v>201.95368925</v>
      </c>
      <c r="CH20" s="420">
        <v>115.58687994</v>
      </c>
      <c r="CI20" s="420">
        <v>79.456457849999993</v>
      </c>
      <c r="CJ20" s="1214"/>
      <c r="CK20" s="1214"/>
      <c r="CL20" s="960"/>
      <c r="CM20" s="960"/>
      <c r="CN20" s="960"/>
      <c r="CO20" s="960"/>
      <c r="CP20" s="960"/>
      <c r="CQ20" s="960"/>
      <c r="CR20" s="960"/>
      <c r="CS20" s="960"/>
      <c r="CT20" s="960"/>
      <c r="CU20" s="960"/>
      <c r="CV20" s="960"/>
      <c r="CW20" s="960"/>
      <c r="CX20" s="960"/>
      <c r="CY20" s="960"/>
      <c r="CZ20" s="960"/>
      <c r="DA20" s="960"/>
      <c r="DB20" s="960"/>
      <c r="DC20" s="960"/>
      <c r="DD20" s="960"/>
      <c r="DE20" s="960"/>
      <c r="DF20" s="960"/>
      <c r="DG20" s="960"/>
      <c r="DH20" s="960"/>
      <c r="DI20" s="960"/>
      <c r="DJ20" s="960"/>
      <c r="DK20" s="960"/>
      <c r="DL20" s="960"/>
      <c r="DM20" s="960"/>
      <c r="DN20" s="960"/>
      <c r="DO20" s="960"/>
      <c r="DP20" s="960"/>
      <c r="DQ20" s="960"/>
      <c r="DR20" s="960"/>
      <c r="DS20" s="960"/>
      <c r="DT20" s="960"/>
      <c r="DU20" s="960"/>
      <c r="DV20" s="960"/>
      <c r="DW20" s="960"/>
      <c r="DX20" s="960"/>
      <c r="DY20" s="960"/>
      <c r="DZ20" s="960"/>
      <c r="EA20" s="960"/>
      <c r="EB20" s="960"/>
      <c r="EC20" s="960"/>
      <c r="ED20" s="960"/>
      <c r="EE20" s="960"/>
      <c r="EF20" s="960"/>
      <c r="EG20" s="1174"/>
      <c r="EH20" s="1174"/>
      <c r="EI20" s="1174"/>
      <c r="EJ20" s="1174"/>
      <c r="EK20" s="1174"/>
      <c r="EL20" s="1174"/>
      <c r="EM20" s="1174"/>
      <c r="EN20" s="1174"/>
      <c r="EO20" s="1174"/>
      <c r="EP20" s="1174"/>
      <c r="EQ20" s="1174"/>
      <c r="ER20" s="1174"/>
      <c r="ES20" s="1174"/>
      <c r="ET20" s="1174"/>
      <c r="EU20" s="1174"/>
      <c r="EV20" s="416"/>
      <c r="EW20" s="1174"/>
      <c r="EX20" s="1174"/>
      <c r="EY20" s="1174"/>
      <c r="EZ20" s="416"/>
      <c r="FA20" s="416"/>
      <c r="FB20" s="416"/>
      <c r="FC20" s="416"/>
      <c r="FD20" s="416"/>
      <c r="FE20" s="416"/>
      <c r="FF20" s="416"/>
      <c r="FG20" s="416"/>
      <c r="FH20" s="416"/>
      <c r="FI20" s="416"/>
      <c r="FJ20" s="416"/>
      <c r="FK20" s="416"/>
      <c r="FL20" s="416"/>
      <c r="FM20" s="416"/>
      <c r="FN20" s="416"/>
      <c r="FO20" s="416"/>
      <c r="FP20" s="416"/>
      <c r="FQ20" s="416"/>
      <c r="FR20" s="416"/>
      <c r="FS20" s="416"/>
      <c r="FT20" s="416"/>
      <c r="FU20" s="416"/>
      <c r="FV20" s="416"/>
      <c r="FW20" s="417"/>
      <c r="FX20" s="418"/>
      <c r="FY20" s="418"/>
      <c r="FZ20" s="418"/>
    </row>
    <row r="21" spans="1:182" s="407" customFormat="1" ht="18" customHeight="1">
      <c r="A21" s="754" t="str">
        <f>IF('1'!$A$1=1,B21,C21)</f>
        <v xml:space="preserve">у % до загального обсягу </v>
      </c>
      <c r="B21" s="747" t="s">
        <v>35</v>
      </c>
      <c r="C21" s="644" t="s">
        <v>192</v>
      </c>
      <c r="D21" s="405">
        <v>100</v>
      </c>
      <c r="E21" s="406">
        <v>100</v>
      </c>
      <c r="F21" s="406">
        <v>100</v>
      </c>
      <c r="G21" s="406">
        <v>100</v>
      </c>
      <c r="H21" s="406">
        <v>100</v>
      </c>
      <c r="I21" s="406">
        <v>100</v>
      </c>
      <c r="J21" s="405">
        <v>100</v>
      </c>
      <c r="K21" s="406">
        <v>100</v>
      </c>
      <c r="L21" s="406">
        <v>100</v>
      </c>
      <c r="M21" s="406">
        <v>100</v>
      </c>
      <c r="N21" s="406">
        <v>100</v>
      </c>
      <c r="O21" s="406">
        <v>100</v>
      </c>
      <c r="P21" s="406">
        <v>100</v>
      </c>
      <c r="Q21" s="406">
        <v>100</v>
      </c>
      <c r="R21" s="406">
        <f t="shared" ref="R21:AE21" si="35">R20/D20*100</f>
        <v>33.37558855487142</v>
      </c>
      <c r="S21" s="406">
        <f t="shared" si="35"/>
        <v>31.305375073833432</v>
      </c>
      <c r="T21" s="406">
        <f t="shared" si="35"/>
        <v>34.77592267135325</v>
      </c>
      <c r="U21" s="406">
        <f t="shared" si="35"/>
        <v>35.629675810473813</v>
      </c>
      <c r="V21" s="406">
        <f t="shared" si="35"/>
        <v>38.83034773445732</v>
      </c>
      <c r="W21" s="406">
        <f t="shared" si="35"/>
        <v>38.349634113698627</v>
      </c>
      <c r="X21" s="405">
        <f t="shared" si="35"/>
        <v>35.702597091656038</v>
      </c>
      <c r="Y21" s="406">
        <f t="shared" si="35"/>
        <v>35.109874859084556</v>
      </c>
      <c r="Z21" s="406">
        <f t="shared" si="35"/>
        <v>36.816931766958135</v>
      </c>
      <c r="AA21" s="406">
        <f t="shared" si="35"/>
        <v>39.76716158413354</v>
      </c>
      <c r="AB21" s="406">
        <f t="shared" si="35"/>
        <v>36.339387266821923</v>
      </c>
      <c r="AC21" s="406">
        <f t="shared" si="35"/>
        <v>45.986185300235817</v>
      </c>
      <c r="AD21" s="406">
        <f t="shared" si="35"/>
        <v>45.737631074355512</v>
      </c>
      <c r="AE21" s="406">
        <f t="shared" si="35"/>
        <v>43.081662517467528</v>
      </c>
      <c r="AF21" s="406">
        <f t="shared" ref="AF21:AS21" si="36">AF20/D20*100</f>
        <v>2.7526258601955811</v>
      </c>
      <c r="AG21" s="406">
        <f t="shared" si="36"/>
        <v>3.5833825556211854</v>
      </c>
      <c r="AH21" s="406">
        <f t="shared" si="36"/>
        <v>2.1968365553602811</v>
      </c>
      <c r="AI21" s="406">
        <f t="shared" si="36"/>
        <v>3.6471321695760595</v>
      </c>
      <c r="AJ21" s="406">
        <f t="shared" si="36"/>
        <v>3.6880927291886199</v>
      </c>
      <c r="AK21" s="406">
        <f t="shared" si="36"/>
        <v>3.9269406392694064</v>
      </c>
      <c r="AL21" s="405">
        <f t="shared" si="36"/>
        <v>6.0769923356083293</v>
      </c>
      <c r="AM21" s="406">
        <f t="shared" si="36"/>
        <v>3.4468356268189217</v>
      </c>
      <c r="AN21" s="406">
        <f t="shared" si="36"/>
        <v>4.1529496648691957</v>
      </c>
      <c r="AO21" s="406">
        <f t="shared" si="36"/>
        <v>2.7814693174161524</v>
      </c>
      <c r="AP21" s="406">
        <f t="shared" si="36"/>
        <v>3.6990075623280481</v>
      </c>
      <c r="AQ21" s="406">
        <f t="shared" si="36"/>
        <v>2.4066035410972497</v>
      </c>
      <c r="AR21" s="406">
        <f t="shared" si="36"/>
        <v>2.1414518116191799</v>
      </c>
      <c r="AS21" s="406">
        <f t="shared" si="36"/>
        <v>2.9748712389215641</v>
      </c>
      <c r="AT21" s="406">
        <f t="shared" ref="AT21:BG21" si="37">AT20/D20*100</f>
        <v>20.318725099601593</v>
      </c>
      <c r="AU21" s="406">
        <f t="shared" si="37"/>
        <v>23.154164205552274</v>
      </c>
      <c r="AV21" s="406">
        <f t="shared" si="37"/>
        <v>24.560632688927946</v>
      </c>
      <c r="AW21" s="406">
        <f t="shared" si="37"/>
        <v>27.680798004987533</v>
      </c>
      <c r="AX21" s="406">
        <f t="shared" si="37"/>
        <v>27.397260273972602</v>
      </c>
      <c r="AY21" s="406">
        <f t="shared" si="37"/>
        <v>29.475439545662098</v>
      </c>
      <c r="AZ21" s="405">
        <f t="shared" si="37"/>
        <v>28.144705756919151</v>
      </c>
      <c r="BA21" s="406">
        <f t="shared" si="37"/>
        <v>31.103838817982933</v>
      </c>
      <c r="BB21" s="406">
        <f t="shared" si="37"/>
        <v>35.027372650502912</v>
      </c>
      <c r="BC21" s="406">
        <f t="shared" si="37"/>
        <v>35.568582271806058</v>
      </c>
      <c r="BD21" s="406">
        <f t="shared" si="37"/>
        <v>37.132826603884332</v>
      </c>
      <c r="BE21" s="406">
        <f t="shared" si="37"/>
        <v>43.024469808964142</v>
      </c>
      <c r="BF21" s="406">
        <f t="shared" si="37"/>
        <v>48.34819782175073</v>
      </c>
      <c r="BG21" s="406">
        <f t="shared" si="37"/>
        <v>51.684835794308427</v>
      </c>
      <c r="BH21" s="406">
        <f t="shared" ref="BH21:BU21" si="38">BH20/D20*100</f>
        <v>0.81492212966316546</v>
      </c>
      <c r="BI21" s="406">
        <f t="shared" si="38"/>
        <v>0.45284504823784211</v>
      </c>
      <c r="BJ21" s="406">
        <f t="shared" si="38"/>
        <v>0.24165202108963091</v>
      </c>
      <c r="BK21" s="406">
        <f t="shared" si="38"/>
        <v>0.18703241895261846</v>
      </c>
      <c r="BL21" s="406">
        <f t="shared" si="38"/>
        <v>0.26343519494204426</v>
      </c>
      <c r="BM21" s="406">
        <f t="shared" si="38"/>
        <v>0.31963470319634707</v>
      </c>
      <c r="BN21" s="405">
        <f t="shared" si="38"/>
        <v>0.13900913671055706</v>
      </c>
      <c r="BO21" s="406">
        <f t="shared" si="38"/>
        <v>0.26206846343871909</v>
      </c>
      <c r="BP21" s="406">
        <f t="shared" si="38"/>
        <v>0.20557473018616726</v>
      </c>
      <c r="BQ21" s="406">
        <f t="shared" si="38"/>
        <v>0.26750774783871267</v>
      </c>
      <c r="BR21" s="406">
        <f t="shared" si="38"/>
        <v>0.39399658827436346</v>
      </c>
      <c r="BS21" s="406">
        <f t="shared" si="38"/>
        <v>0.4434701702321715</v>
      </c>
      <c r="BT21" s="406">
        <f t="shared" si="38"/>
        <v>0.22061989402250631</v>
      </c>
      <c r="BU21" s="406">
        <f t="shared" si="38"/>
        <v>0.14896210046958594</v>
      </c>
      <c r="BV21" s="406">
        <f t="shared" ref="BV21:CI21" si="39">BV20/D20*100</f>
        <v>42.720028975009058</v>
      </c>
      <c r="BW21" s="406">
        <f t="shared" si="39"/>
        <v>41.48454420161449</v>
      </c>
      <c r="BX21" s="406">
        <f t="shared" si="39"/>
        <v>38.181019332161689</v>
      </c>
      <c r="BY21" s="406">
        <f t="shared" si="39"/>
        <v>32.82418952618454</v>
      </c>
      <c r="BZ21" s="406">
        <f t="shared" si="39"/>
        <v>29.768177028450999</v>
      </c>
      <c r="CA21" s="406">
        <f t="shared" si="39"/>
        <v>27.963157112785385</v>
      </c>
      <c r="CB21" s="405">
        <f t="shared" si="39"/>
        <v>29.896878401376881</v>
      </c>
      <c r="CC21" s="406">
        <f t="shared" si="39"/>
        <v>30.067612810056932</v>
      </c>
      <c r="CD21" s="406">
        <f t="shared" si="39"/>
        <v>23.778827475744016</v>
      </c>
      <c r="CE21" s="406">
        <f t="shared" si="39"/>
        <v>21.571589903002213</v>
      </c>
      <c r="CF21" s="406">
        <f t="shared" si="39"/>
        <v>22.410210847466917</v>
      </c>
      <c r="CG21" s="406">
        <f t="shared" si="39"/>
        <v>8.1214674985908708</v>
      </c>
      <c r="CH21" s="406">
        <f t="shared" si="39"/>
        <v>3.5326615630014775</v>
      </c>
      <c r="CI21" s="406">
        <f t="shared" si="39"/>
        <v>2.092068598254313</v>
      </c>
      <c r="CJ21" s="1213"/>
      <c r="CK21" s="1213"/>
      <c r="CL21" s="959"/>
      <c r="CM21" s="959"/>
      <c r="CN21" s="959"/>
      <c r="CO21" s="959"/>
      <c r="CP21" s="959"/>
      <c r="CQ21" s="959"/>
      <c r="CR21" s="959"/>
      <c r="CS21" s="959"/>
      <c r="CT21" s="959"/>
      <c r="CU21" s="959"/>
      <c r="CV21" s="959"/>
      <c r="CW21" s="959"/>
      <c r="CX21" s="959"/>
      <c r="CY21" s="959"/>
      <c r="CZ21" s="959"/>
      <c r="DA21" s="959"/>
      <c r="DB21" s="959"/>
      <c r="DC21" s="959"/>
      <c r="DD21" s="959"/>
      <c r="DE21" s="959"/>
      <c r="DF21" s="959"/>
      <c r="DG21" s="959"/>
      <c r="DH21" s="959"/>
      <c r="DI21" s="959"/>
      <c r="DJ21" s="959"/>
      <c r="DK21" s="959"/>
      <c r="DL21" s="959"/>
      <c r="DM21" s="959"/>
      <c r="DN21" s="959"/>
      <c r="DO21" s="959"/>
      <c r="DP21" s="959"/>
      <c r="DQ21" s="959"/>
      <c r="DR21" s="959"/>
      <c r="DS21" s="959"/>
      <c r="DT21" s="959"/>
      <c r="DU21" s="959"/>
      <c r="DV21" s="959"/>
      <c r="DW21" s="959"/>
      <c r="DX21" s="959"/>
      <c r="DY21" s="959"/>
      <c r="DZ21" s="959"/>
      <c r="EA21" s="959"/>
      <c r="EB21" s="959"/>
      <c r="EC21" s="959"/>
      <c r="ED21" s="959"/>
      <c r="EE21" s="959"/>
      <c r="EF21" s="959"/>
      <c r="EG21" s="1173"/>
      <c r="EH21" s="1173"/>
      <c r="EI21" s="1173"/>
      <c r="EJ21" s="1173"/>
      <c r="EK21" s="1173"/>
      <c r="EL21" s="1173"/>
      <c r="EM21" s="1173"/>
      <c r="EN21" s="1173"/>
      <c r="EO21" s="1173"/>
      <c r="EP21" s="1173"/>
      <c r="EQ21" s="1173"/>
      <c r="ER21" s="1173"/>
      <c r="ES21" s="1173"/>
      <c r="ET21" s="1173"/>
      <c r="EU21" s="1173"/>
      <c r="EV21" s="408"/>
      <c r="EW21" s="1173"/>
      <c r="EX21" s="1173"/>
      <c r="EY21" s="1173"/>
      <c r="EZ21" s="408"/>
      <c r="FA21" s="408"/>
      <c r="FB21" s="408"/>
      <c r="FC21" s="408"/>
      <c r="FD21" s="408"/>
      <c r="FE21" s="408"/>
      <c r="FF21" s="408"/>
      <c r="FG21" s="408"/>
      <c r="FH21" s="408"/>
      <c r="FI21" s="408"/>
      <c r="FJ21" s="408"/>
      <c r="FK21" s="408"/>
      <c r="FL21" s="408"/>
      <c r="FM21" s="408"/>
      <c r="FN21" s="408"/>
      <c r="FO21" s="408"/>
      <c r="FP21" s="408"/>
      <c r="FQ21" s="408"/>
      <c r="FR21" s="408"/>
      <c r="FS21" s="408"/>
      <c r="FT21" s="408"/>
      <c r="FU21" s="408"/>
      <c r="FV21" s="408"/>
      <c r="FW21" s="409"/>
      <c r="FX21" s="410"/>
      <c r="FY21" s="410"/>
      <c r="FZ21" s="410"/>
    </row>
    <row r="22" spans="1:182" s="423" customFormat="1" ht="30" customHeight="1">
      <c r="A22" s="757" t="str">
        <f>IF('1'!$A$1=1,B22,C22)</f>
        <v xml:space="preserve">Машини та  устаткування, транспортні засоби, прилади </v>
      </c>
      <c r="B22" s="750" t="s">
        <v>37</v>
      </c>
      <c r="C22" s="52" t="s">
        <v>139</v>
      </c>
      <c r="D22" s="419">
        <v>19208</v>
      </c>
      <c r="E22" s="420">
        <v>21012</v>
      </c>
      <c r="F22" s="420">
        <v>18154</v>
      </c>
      <c r="G22" s="420">
        <v>10724</v>
      </c>
      <c r="H22" s="420">
        <v>7502</v>
      </c>
      <c r="I22" s="420">
        <v>10353</v>
      </c>
      <c r="J22" s="419">
        <v>13568.989901139999</v>
      </c>
      <c r="K22" s="420">
        <v>15991.142003839999</v>
      </c>
      <c r="L22" s="420">
        <v>19353.903181739999</v>
      </c>
      <c r="M22" s="420">
        <v>17408.68674411</v>
      </c>
      <c r="N22" s="420">
        <v>21844.875710050001</v>
      </c>
      <c r="O22" s="420">
        <v>14826.74936267</v>
      </c>
      <c r="P22" s="420">
        <v>19587.894355520002</v>
      </c>
      <c r="Q22" s="420">
        <v>24563.153778920001</v>
      </c>
      <c r="R22" s="420">
        <v>8800</v>
      </c>
      <c r="S22" s="420">
        <v>8860</v>
      </c>
      <c r="T22" s="420">
        <v>8031</v>
      </c>
      <c r="U22" s="420">
        <v>4528</v>
      </c>
      <c r="V22" s="420">
        <v>3116</v>
      </c>
      <c r="W22" s="420">
        <v>4769</v>
      </c>
      <c r="X22" s="419">
        <v>6382.6176727100001</v>
      </c>
      <c r="Y22" s="420">
        <v>7114.4234134600001</v>
      </c>
      <c r="Z22" s="420">
        <v>8819.0634671400003</v>
      </c>
      <c r="AA22" s="420">
        <v>7902.6287266999998</v>
      </c>
      <c r="AB22" s="420">
        <v>9814.6809710599991</v>
      </c>
      <c r="AC22" s="420">
        <v>6709.41914163</v>
      </c>
      <c r="AD22" s="420">
        <v>8901.5734083299994</v>
      </c>
      <c r="AE22" s="420">
        <v>9907.8090223399995</v>
      </c>
      <c r="AF22" s="420">
        <v>1135</v>
      </c>
      <c r="AG22" s="420">
        <v>1376</v>
      </c>
      <c r="AH22" s="420">
        <v>1368</v>
      </c>
      <c r="AI22" s="420">
        <v>884</v>
      </c>
      <c r="AJ22" s="420">
        <v>642</v>
      </c>
      <c r="AK22" s="420">
        <v>974</v>
      </c>
      <c r="AL22" s="419">
        <v>1240.8685243899999</v>
      </c>
      <c r="AM22" s="420">
        <v>1407.2304072300001</v>
      </c>
      <c r="AN22" s="420">
        <v>1647.81467623</v>
      </c>
      <c r="AO22" s="420">
        <v>1713.9794970599999</v>
      </c>
      <c r="AP22" s="420">
        <v>2168.3906316000002</v>
      </c>
      <c r="AQ22" s="420">
        <v>1272.9476249100001</v>
      </c>
      <c r="AR22" s="420">
        <v>1676.9562741</v>
      </c>
      <c r="AS22" s="420">
        <v>2161.9626090800002</v>
      </c>
      <c r="AT22" s="420">
        <v>5699</v>
      </c>
      <c r="AU22" s="420">
        <v>7322</v>
      </c>
      <c r="AV22" s="420">
        <v>5606</v>
      </c>
      <c r="AW22" s="420">
        <v>3446</v>
      </c>
      <c r="AX22" s="420">
        <v>2447</v>
      </c>
      <c r="AY22" s="420">
        <v>3395</v>
      </c>
      <c r="AZ22" s="419">
        <v>4516.4778852300005</v>
      </c>
      <c r="BA22" s="420">
        <v>5947.3805411200001</v>
      </c>
      <c r="BB22" s="420">
        <v>7635.9190725600001</v>
      </c>
      <c r="BC22" s="420">
        <v>6828.6651462700011</v>
      </c>
      <c r="BD22" s="420">
        <v>8700.9074156900006</v>
      </c>
      <c r="BE22" s="420">
        <v>6582.8794357699999</v>
      </c>
      <c r="BF22" s="420">
        <v>8887.1117387599988</v>
      </c>
      <c r="BG22" s="420">
        <v>12374.521179629999</v>
      </c>
      <c r="BH22" s="421">
        <v>20</v>
      </c>
      <c r="BI22" s="421">
        <v>27</v>
      </c>
      <c r="BJ22" s="421">
        <v>38</v>
      </c>
      <c r="BK22" s="421">
        <v>26</v>
      </c>
      <c r="BL22" s="421">
        <v>25</v>
      </c>
      <c r="BM22" s="421">
        <v>37</v>
      </c>
      <c r="BN22" s="422">
        <v>43.323518569999997</v>
      </c>
      <c r="BO22" s="421">
        <v>48.561805769999999</v>
      </c>
      <c r="BP22" s="421">
        <v>53.864908560000003</v>
      </c>
      <c r="BQ22" s="421">
        <v>54.658274380000002</v>
      </c>
      <c r="BR22" s="421">
        <v>88.493972219999989</v>
      </c>
      <c r="BS22" s="421">
        <v>47.584263910000004</v>
      </c>
      <c r="BT22" s="421">
        <v>72.624647119999992</v>
      </c>
      <c r="BU22" s="421">
        <v>79.764780559999991</v>
      </c>
      <c r="BV22" s="420">
        <v>3542</v>
      </c>
      <c r="BW22" s="420">
        <v>3420</v>
      </c>
      <c r="BX22" s="420">
        <v>3088</v>
      </c>
      <c r="BY22" s="420">
        <v>1833</v>
      </c>
      <c r="BZ22" s="420">
        <v>1268</v>
      </c>
      <c r="CA22" s="420">
        <v>1173</v>
      </c>
      <c r="CB22" s="419">
        <v>1379.3744462200002</v>
      </c>
      <c r="CC22" s="420">
        <v>1462.5345419600001</v>
      </c>
      <c r="CD22" s="420">
        <v>1165.2817776500001</v>
      </c>
      <c r="CE22" s="420">
        <v>893.54107642000008</v>
      </c>
      <c r="CF22" s="420">
        <v>1055.44703656</v>
      </c>
      <c r="CG22" s="420">
        <v>195.00260617000001</v>
      </c>
      <c r="CH22" s="420">
        <v>36.884640169999997</v>
      </c>
      <c r="CI22" s="420">
        <v>25.422851549999997</v>
      </c>
      <c r="CJ22" s="1215"/>
      <c r="CK22" s="1215"/>
      <c r="CL22" s="961"/>
      <c r="CM22" s="961"/>
      <c r="CN22" s="961"/>
      <c r="CO22" s="961"/>
      <c r="CP22" s="961"/>
      <c r="CQ22" s="961"/>
      <c r="CR22" s="961"/>
      <c r="CS22" s="961"/>
      <c r="CT22" s="961"/>
      <c r="CU22" s="961"/>
      <c r="CV22" s="961"/>
      <c r="CW22" s="961"/>
      <c r="CX22" s="961"/>
      <c r="CY22" s="961"/>
      <c r="CZ22" s="961"/>
      <c r="DA22" s="961"/>
      <c r="DB22" s="961"/>
      <c r="DC22" s="961"/>
      <c r="DD22" s="961"/>
      <c r="DE22" s="961"/>
      <c r="DF22" s="961"/>
      <c r="DG22" s="961"/>
      <c r="DH22" s="961"/>
      <c r="DI22" s="961"/>
      <c r="DJ22" s="961"/>
      <c r="DK22" s="961"/>
      <c r="DL22" s="961"/>
      <c r="DM22" s="961"/>
      <c r="DN22" s="961"/>
      <c r="DO22" s="961"/>
      <c r="DP22" s="961"/>
      <c r="DQ22" s="961"/>
      <c r="DR22" s="961"/>
      <c r="DS22" s="961"/>
      <c r="DT22" s="961"/>
      <c r="DU22" s="961"/>
      <c r="DV22" s="961"/>
      <c r="DW22" s="961"/>
      <c r="DX22" s="961"/>
      <c r="DY22" s="961"/>
      <c r="DZ22" s="961"/>
      <c r="EA22" s="961"/>
      <c r="EB22" s="961"/>
      <c r="EC22" s="961"/>
      <c r="ED22" s="961"/>
      <c r="EE22" s="961"/>
      <c r="EF22" s="961"/>
      <c r="EG22" s="1175"/>
      <c r="EH22" s="1175"/>
      <c r="EI22" s="1175"/>
      <c r="EJ22" s="1175"/>
      <c r="EK22" s="1175"/>
      <c r="EL22" s="1175"/>
      <c r="EM22" s="1175"/>
      <c r="EN22" s="1175"/>
      <c r="EO22" s="1175"/>
      <c r="EP22" s="1175"/>
      <c r="EQ22" s="1175"/>
      <c r="ER22" s="1175"/>
      <c r="ES22" s="1175"/>
      <c r="ET22" s="1175"/>
      <c r="EU22" s="1175"/>
      <c r="EV22" s="424"/>
      <c r="EW22" s="1175"/>
      <c r="EX22" s="1175"/>
      <c r="EY22" s="1175"/>
      <c r="EZ22" s="424"/>
      <c r="FA22" s="424"/>
      <c r="FB22" s="424"/>
      <c r="FC22" s="424"/>
      <c r="FD22" s="424"/>
      <c r="FE22" s="424"/>
      <c r="FF22" s="424"/>
      <c r="FG22" s="424"/>
      <c r="FH22" s="424"/>
      <c r="FI22" s="424"/>
      <c r="FJ22" s="424"/>
      <c r="FK22" s="424"/>
      <c r="FL22" s="424"/>
      <c r="FM22" s="424"/>
      <c r="FN22" s="424"/>
      <c r="FO22" s="424"/>
      <c r="FP22" s="424"/>
      <c r="FQ22" s="424"/>
      <c r="FR22" s="424"/>
      <c r="FS22" s="424"/>
      <c r="FT22" s="424"/>
      <c r="FU22" s="424"/>
      <c r="FV22" s="424"/>
      <c r="FW22" s="425"/>
      <c r="FX22" s="426"/>
      <c r="FY22" s="426"/>
      <c r="FZ22" s="426"/>
    </row>
    <row r="23" spans="1:182" s="407" customFormat="1" ht="15" customHeight="1">
      <c r="A23" s="759" t="str">
        <f>IF('1'!A1=1,B23,C23)</f>
        <v xml:space="preserve">у % до загального обсягу </v>
      </c>
      <c r="B23" s="752" t="s">
        <v>35</v>
      </c>
      <c r="C23" s="646" t="s">
        <v>192</v>
      </c>
      <c r="D23" s="428">
        <v>100</v>
      </c>
      <c r="E23" s="429">
        <v>100</v>
      </c>
      <c r="F23" s="429">
        <v>100</v>
      </c>
      <c r="G23" s="429">
        <v>100</v>
      </c>
      <c r="H23" s="429">
        <v>100</v>
      </c>
      <c r="I23" s="429">
        <v>100</v>
      </c>
      <c r="J23" s="428">
        <v>100</v>
      </c>
      <c r="K23" s="429">
        <v>100</v>
      </c>
      <c r="L23" s="429">
        <v>100</v>
      </c>
      <c r="M23" s="429">
        <v>100</v>
      </c>
      <c r="N23" s="429">
        <v>100</v>
      </c>
      <c r="O23" s="429">
        <v>100</v>
      </c>
      <c r="P23" s="429">
        <v>100</v>
      </c>
      <c r="Q23" s="429">
        <v>100</v>
      </c>
      <c r="R23" s="429">
        <f t="shared" ref="R23:AD23" si="40">R22/D22*100</f>
        <v>45.814244064972925</v>
      </c>
      <c r="S23" s="429">
        <f t="shared" si="40"/>
        <v>42.166381115553023</v>
      </c>
      <c r="T23" s="429">
        <f t="shared" si="40"/>
        <v>44.238184422165915</v>
      </c>
      <c r="U23" s="429">
        <f t="shared" si="40"/>
        <v>42.223051100335695</v>
      </c>
      <c r="V23" s="429">
        <f t="shared" si="40"/>
        <v>41.535590509197547</v>
      </c>
      <c r="W23" s="429">
        <f t="shared" si="40"/>
        <v>46.063942818506717</v>
      </c>
      <c r="X23" s="428">
        <f t="shared" si="40"/>
        <v>47.03826680697702</v>
      </c>
      <c r="Y23" s="429">
        <f t="shared" si="40"/>
        <v>44.489776976225919</v>
      </c>
      <c r="Z23" s="429">
        <f t="shared" si="40"/>
        <v>45.567363773218631</v>
      </c>
      <c r="AA23" s="429">
        <f t="shared" si="40"/>
        <v>45.394743686646841</v>
      </c>
      <c r="AB23" s="429">
        <f t="shared" si="40"/>
        <v>44.92898518321455</v>
      </c>
      <c r="AC23" s="429">
        <f t="shared" si="40"/>
        <v>45.252124909608433</v>
      </c>
      <c r="AD23" s="429">
        <f t="shared" si="40"/>
        <v>45.444258820098625</v>
      </c>
      <c r="AE23" s="429">
        <f t="shared" ref="AE23:AK23" si="41">AE22/Q22*100</f>
        <v>40.336062345718979</v>
      </c>
      <c r="AF23" s="429">
        <f t="shared" si="41"/>
        <v>12.897727272727272</v>
      </c>
      <c r="AG23" s="429">
        <f t="shared" si="41"/>
        <v>15.530474040632052</v>
      </c>
      <c r="AH23" s="429">
        <f t="shared" si="41"/>
        <v>17.033993276055288</v>
      </c>
      <c r="AI23" s="429">
        <f t="shared" si="41"/>
        <v>19.522968197879859</v>
      </c>
      <c r="AJ23" s="429">
        <f t="shared" si="41"/>
        <v>20.603337612323493</v>
      </c>
      <c r="AK23" s="429">
        <f t="shared" si="41"/>
        <v>20.423568882365277</v>
      </c>
      <c r="AL23" s="428">
        <f t="shared" ref="AL23:AS23" si="42">AL22/J22*100</f>
        <v>9.1448850167229345</v>
      </c>
      <c r="AM23" s="429">
        <f t="shared" si="42"/>
        <v>8.8000619773877169</v>
      </c>
      <c r="AN23" s="429">
        <f t="shared" si="42"/>
        <v>8.5141206957399618</v>
      </c>
      <c r="AO23" s="429">
        <f t="shared" si="42"/>
        <v>9.8455416095065438</v>
      </c>
      <c r="AP23" s="429">
        <f t="shared" si="42"/>
        <v>9.9263125154903289</v>
      </c>
      <c r="AQ23" s="429">
        <f t="shared" si="42"/>
        <v>8.5854801600339989</v>
      </c>
      <c r="AR23" s="429">
        <f t="shared" si="42"/>
        <v>8.5611870457501329</v>
      </c>
      <c r="AS23" s="429">
        <f t="shared" si="42"/>
        <v>8.8016491226602511</v>
      </c>
      <c r="AT23" s="429">
        <f t="shared" ref="AT23:BG23" si="43">AT22/D22*100</f>
        <v>29.669929196168265</v>
      </c>
      <c r="AU23" s="429">
        <f t="shared" si="43"/>
        <v>34.846754235674851</v>
      </c>
      <c r="AV23" s="429">
        <f t="shared" si="43"/>
        <v>30.880246777569681</v>
      </c>
      <c r="AW23" s="429">
        <f t="shared" si="43"/>
        <v>32.133532264080564</v>
      </c>
      <c r="AX23" s="429">
        <f t="shared" si="43"/>
        <v>32.617968541722206</v>
      </c>
      <c r="AY23" s="429">
        <f t="shared" si="43"/>
        <v>32.792427315753883</v>
      </c>
      <c r="AZ23" s="428">
        <f t="shared" si="43"/>
        <v>33.285291817120068</v>
      </c>
      <c r="BA23" s="429">
        <f t="shared" si="43"/>
        <v>37.191718638305119</v>
      </c>
      <c r="BB23" s="429">
        <f t="shared" si="43"/>
        <v>39.45415558224105</v>
      </c>
      <c r="BC23" s="429">
        <f t="shared" si="43"/>
        <v>39.225619063887116</v>
      </c>
      <c r="BD23" s="429">
        <f t="shared" si="43"/>
        <v>39.830427653507051</v>
      </c>
      <c r="BE23" s="429">
        <f t="shared" si="43"/>
        <v>44.398669423414034</v>
      </c>
      <c r="BF23" s="429">
        <f t="shared" si="43"/>
        <v>45.370429191923584</v>
      </c>
      <c r="BG23" s="429">
        <f t="shared" si="43"/>
        <v>50.378389074165888</v>
      </c>
      <c r="BH23" s="429">
        <f t="shared" ref="BH23:BU23" si="44">BH22/D22*100</f>
        <v>0.10412328196584757</v>
      </c>
      <c r="BI23" s="429">
        <f t="shared" si="44"/>
        <v>0.12849800114220444</v>
      </c>
      <c r="BJ23" s="429">
        <f t="shared" si="44"/>
        <v>0.20932025999779663</v>
      </c>
      <c r="BK23" s="429">
        <f t="shared" si="44"/>
        <v>0.24244684819097351</v>
      </c>
      <c r="BL23" s="429">
        <f t="shared" si="44"/>
        <v>0.33324446814182884</v>
      </c>
      <c r="BM23" s="429">
        <f t="shared" si="44"/>
        <v>0.35738433304356226</v>
      </c>
      <c r="BN23" s="428">
        <f t="shared" si="44"/>
        <v>0.31928329879853601</v>
      </c>
      <c r="BO23" s="429">
        <f t="shared" si="44"/>
        <v>0.30367941050325686</v>
      </c>
      <c r="BP23" s="429">
        <f t="shared" si="44"/>
        <v>0.27831548010853135</v>
      </c>
      <c r="BQ23" s="429">
        <f t="shared" si="44"/>
        <v>0.31397126723813851</v>
      </c>
      <c r="BR23" s="429">
        <f t="shared" si="44"/>
        <v>0.40510174282789468</v>
      </c>
      <c r="BS23" s="429">
        <f t="shared" si="44"/>
        <v>0.32093524174493115</v>
      </c>
      <c r="BT23" s="429">
        <f t="shared" si="44"/>
        <v>0.37076290999871497</v>
      </c>
      <c r="BU23" s="429">
        <f t="shared" si="44"/>
        <v>0.32473346573457434</v>
      </c>
      <c r="BV23" s="429">
        <f t="shared" ref="BV23:CI23" si="45">BV22/D22*100</f>
        <v>18.440233236151606</v>
      </c>
      <c r="BW23" s="429">
        <f t="shared" si="45"/>
        <v>16.276413478012564</v>
      </c>
      <c r="BX23" s="429">
        <f t="shared" si="45"/>
        <v>17.010025338768315</v>
      </c>
      <c r="BY23" s="429">
        <f t="shared" si="45"/>
        <v>17.092502797463631</v>
      </c>
      <c r="BZ23" s="429">
        <f t="shared" si="45"/>
        <v>16.90215942415356</v>
      </c>
      <c r="CA23" s="429">
        <f t="shared" si="45"/>
        <v>11.330049261083744</v>
      </c>
      <c r="CB23" s="428">
        <f t="shared" si="45"/>
        <v>10.165638387748464</v>
      </c>
      <c r="CC23" s="429">
        <f t="shared" si="45"/>
        <v>9.1459042863154956</v>
      </c>
      <c r="CD23" s="429">
        <f t="shared" si="45"/>
        <v>6.0209135423877642</v>
      </c>
      <c r="CE23" s="429">
        <f t="shared" si="45"/>
        <v>5.1327310873826706</v>
      </c>
      <c r="CF23" s="429">
        <f t="shared" si="45"/>
        <v>4.8315543222542976</v>
      </c>
      <c r="CG23" s="429">
        <f t="shared" si="45"/>
        <v>1.3152080837150131</v>
      </c>
      <c r="CH23" s="429">
        <f t="shared" si="45"/>
        <v>0.18830324230131279</v>
      </c>
      <c r="CI23" s="429">
        <f t="shared" si="45"/>
        <v>0.10349994865813113</v>
      </c>
      <c r="CJ23" s="1213"/>
      <c r="CK23" s="1213"/>
      <c r="CL23" s="959"/>
      <c r="CM23" s="959"/>
      <c r="CN23" s="959"/>
      <c r="CO23" s="959"/>
      <c r="CP23" s="959"/>
      <c r="CQ23" s="959"/>
      <c r="CR23" s="959"/>
      <c r="CS23" s="959"/>
      <c r="CT23" s="959"/>
      <c r="CU23" s="959"/>
      <c r="CV23" s="959"/>
      <c r="CW23" s="959"/>
      <c r="CX23" s="959"/>
      <c r="CY23" s="959"/>
      <c r="CZ23" s="959"/>
      <c r="DA23" s="959"/>
      <c r="DB23" s="959"/>
      <c r="DC23" s="959"/>
      <c r="DD23" s="959"/>
      <c r="DE23" s="959"/>
      <c r="DF23" s="959"/>
      <c r="DG23" s="959"/>
      <c r="DH23" s="959"/>
      <c r="DI23" s="959"/>
      <c r="DJ23" s="959"/>
      <c r="DK23" s="959"/>
      <c r="DL23" s="959"/>
      <c r="DM23" s="959"/>
      <c r="DN23" s="959"/>
      <c r="DO23" s="959"/>
      <c r="DP23" s="959"/>
      <c r="DQ23" s="959"/>
      <c r="DR23" s="959"/>
      <c r="DS23" s="959"/>
      <c r="DT23" s="959"/>
      <c r="DU23" s="959"/>
      <c r="DV23" s="959"/>
      <c r="DW23" s="959"/>
      <c r="DX23" s="959"/>
      <c r="DY23" s="959"/>
      <c r="DZ23" s="959"/>
      <c r="EA23" s="959"/>
      <c r="EB23" s="959"/>
      <c r="EC23" s="959"/>
      <c r="ED23" s="959"/>
      <c r="EE23" s="959"/>
      <c r="EF23" s="959"/>
      <c r="EG23" s="1173"/>
      <c r="EH23" s="1173"/>
      <c r="EI23" s="1173"/>
      <c r="EJ23" s="1173"/>
      <c r="EK23" s="1173"/>
      <c r="EL23" s="1173"/>
      <c r="EM23" s="1173"/>
      <c r="EN23" s="1173"/>
      <c r="EO23" s="1173"/>
      <c r="EP23" s="1173"/>
      <c r="EQ23" s="1173"/>
      <c r="ER23" s="1173"/>
      <c r="ES23" s="1173"/>
      <c r="ET23" s="1173"/>
      <c r="EU23" s="1173"/>
      <c r="EV23" s="408"/>
      <c r="EW23" s="1173"/>
      <c r="EX23" s="1173"/>
      <c r="EY23" s="1173"/>
      <c r="EZ23" s="408"/>
      <c r="FA23" s="408"/>
      <c r="FB23" s="408"/>
      <c r="FC23" s="408"/>
      <c r="FD23" s="408"/>
      <c r="FE23" s="408"/>
      <c r="FF23" s="408"/>
      <c r="FG23" s="408"/>
      <c r="FH23" s="408"/>
      <c r="FI23" s="408"/>
      <c r="FJ23" s="408"/>
      <c r="FK23" s="408"/>
      <c r="FL23" s="408"/>
      <c r="FM23" s="408"/>
      <c r="FN23" s="408"/>
      <c r="FO23" s="408"/>
      <c r="FP23" s="408"/>
      <c r="FQ23" s="408"/>
      <c r="FR23" s="408"/>
      <c r="FS23" s="408"/>
      <c r="FT23" s="408"/>
      <c r="FU23" s="408"/>
      <c r="FV23" s="408"/>
      <c r="FW23" s="409"/>
      <c r="FX23" s="410"/>
      <c r="FY23" s="410"/>
      <c r="FZ23" s="410"/>
    </row>
    <row r="24" spans="1:182" s="119" customFormat="1" ht="15.75" customHeight="1">
      <c r="A24" s="430" t="str">
        <f>IF('1'!A1=1,B24,C24)</f>
        <v>Примітки:</v>
      </c>
      <c r="B24" s="376" t="s">
        <v>311</v>
      </c>
      <c r="C24" s="376" t="s">
        <v>312</v>
      </c>
      <c r="D24" s="431"/>
      <c r="E24" s="432"/>
      <c r="F24" s="432"/>
      <c r="G24" s="432"/>
      <c r="H24" s="432"/>
      <c r="I24" s="432"/>
      <c r="J24" s="432"/>
      <c r="K24" s="432"/>
      <c r="L24" s="432"/>
      <c r="M24" s="432"/>
      <c r="N24" s="432"/>
      <c r="O24" s="432"/>
      <c r="P24" s="432"/>
      <c r="Q24" s="432"/>
      <c r="R24" s="433"/>
      <c r="S24" s="433"/>
      <c r="T24" s="433"/>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V24" s="954"/>
      <c r="BW24" s="918"/>
      <c r="BX24" s="918"/>
      <c r="BY24" s="918"/>
      <c r="BZ24" s="918"/>
      <c r="CA24" s="918"/>
      <c r="CB24" s="918"/>
      <c r="CC24" s="918"/>
      <c r="CD24" s="918"/>
      <c r="CE24" s="918"/>
      <c r="CF24" s="918"/>
      <c r="CG24" s="918"/>
      <c r="CH24" s="918"/>
      <c r="CI24" s="918"/>
      <c r="CJ24" s="954"/>
      <c r="CK24" s="954"/>
      <c r="CL24" s="918"/>
      <c r="CM24" s="918"/>
      <c r="CN24" s="918"/>
      <c r="CO24" s="918"/>
      <c r="CP24" s="918"/>
      <c r="CQ24" s="918"/>
      <c r="CR24" s="918"/>
      <c r="CS24" s="918"/>
      <c r="CT24" s="918"/>
      <c r="CU24" s="918"/>
      <c r="CV24" s="918"/>
      <c r="CW24" s="918"/>
      <c r="CX24" s="918"/>
      <c r="CY24" s="918"/>
      <c r="CZ24" s="918"/>
      <c r="DA24" s="918"/>
      <c r="DB24" s="918"/>
      <c r="DC24" s="918"/>
      <c r="DD24" s="918"/>
      <c r="DE24" s="918"/>
      <c r="DF24" s="918"/>
      <c r="DG24" s="918"/>
      <c r="DH24" s="918"/>
      <c r="DI24" s="918"/>
      <c r="DJ24" s="918"/>
      <c r="DK24" s="918"/>
      <c r="DL24" s="918"/>
      <c r="DM24" s="918"/>
      <c r="DN24" s="918"/>
      <c r="DO24" s="918"/>
      <c r="DP24" s="918"/>
      <c r="DQ24" s="918"/>
      <c r="DR24" s="918"/>
      <c r="DS24" s="918"/>
      <c r="DT24" s="918"/>
      <c r="DU24" s="918"/>
      <c r="DV24" s="918"/>
      <c r="DW24" s="918"/>
      <c r="DX24" s="918"/>
      <c r="DY24" s="918"/>
      <c r="DZ24" s="918"/>
      <c r="EA24" s="918"/>
      <c r="EB24" s="918"/>
      <c r="EC24" s="918"/>
      <c r="ED24" s="918"/>
      <c r="EE24" s="918"/>
      <c r="EF24" s="918"/>
      <c r="EG24" s="184"/>
      <c r="EH24" s="184"/>
      <c r="EI24" s="184"/>
      <c r="EJ24" s="184"/>
      <c r="EK24" s="184"/>
      <c r="EL24" s="184"/>
      <c r="EM24" s="184"/>
      <c r="EN24" s="184"/>
      <c r="EO24" s="184"/>
      <c r="EP24" s="184"/>
      <c r="EQ24" s="184"/>
      <c r="ER24" s="184"/>
      <c r="ES24" s="184"/>
      <c r="ET24" s="184"/>
      <c r="EU24" s="184"/>
      <c r="EV24" s="14"/>
      <c r="EW24" s="184"/>
      <c r="EX24" s="184"/>
      <c r="EY24" s="18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5"/>
      <c r="FX24" s="120"/>
      <c r="FY24" s="120"/>
      <c r="FZ24" s="120"/>
    </row>
    <row r="25" spans="1:182" s="119" customFormat="1" ht="18.649999999999999" customHeight="1">
      <c r="A25" s="93" t="str">
        <f>IF('1'!A1=1,B25,C25)</f>
        <v xml:space="preserve"> З 2014 року дані подаються без урахування тимчасово окупованої російською федерацією території України.</v>
      </c>
      <c r="B25" s="890" t="s">
        <v>519</v>
      </c>
      <c r="C25" s="891" t="s">
        <v>620</v>
      </c>
      <c r="D25" s="89"/>
      <c r="E25" s="89"/>
      <c r="F25" s="89"/>
      <c r="G25" s="89"/>
      <c r="H25" s="89"/>
      <c r="I25" s="89"/>
      <c r="J25" s="89"/>
      <c r="K25" s="89"/>
      <c r="L25" s="89"/>
      <c r="M25" s="89"/>
      <c r="N25" s="89"/>
      <c r="O25" s="89"/>
      <c r="P25" s="89"/>
      <c r="Q25" s="89"/>
      <c r="R25" s="386"/>
      <c r="S25" s="386"/>
      <c r="T25" s="38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V25" s="954"/>
      <c r="BW25" s="918"/>
      <c r="BX25" s="918"/>
      <c r="BY25" s="918"/>
      <c r="BZ25" s="918"/>
      <c r="CA25" s="918"/>
      <c r="CB25" s="918"/>
      <c r="CC25" s="918"/>
      <c r="CD25" s="918"/>
      <c r="CE25" s="918"/>
      <c r="CF25" s="918"/>
      <c r="CG25" s="918"/>
      <c r="CH25" s="918"/>
      <c r="CI25" s="918"/>
      <c r="CJ25" s="954"/>
      <c r="CK25" s="954"/>
      <c r="CL25" s="918"/>
      <c r="CM25" s="918"/>
      <c r="CN25" s="918"/>
      <c r="CO25" s="918"/>
      <c r="CP25" s="918"/>
      <c r="CQ25" s="918"/>
      <c r="CR25" s="918"/>
      <c r="CS25" s="918"/>
      <c r="CT25" s="918"/>
      <c r="CU25" s="918"/>
      <c r="CV25" s="918"/>
      <c r="CW25" s="918"/>
      <c r="CX25" s="918"/>
      <c r="CY25" s="918"/>
      <c r="CZ25" s="918"/>
      <c r="DA25" s="918"/>
      <c r="DB25" s="918"/>
      <c r="DC25" s="918"/>
      <c r="DD25" s="918"/>
      <c r="DE25" s="918"/>
      <c r="DF25" s="918"/>
      <c r="DG25" s="918"/>
      <c r="DH25" s="918"/>
      <c r="DI25" s="918"/>
      <c r="DJ25" s="918"/>
      <c r="DK25" s="918"/>
      <c r="DL25" s="918"/>
      <c r="DM25" s="918"/>
      <c r="DN25" s="918"/>
      <c r="DO25" s="918"/>
      <c r="DP25" s="918"/>
      <c r="DQ25" s="918"/>
      <c r="DR25" s="918"/>
      <c r="DS25" s="918"/>
      <c r="DT25" s="918"/>
      <c r="DU25" s="918"/>
      <c r="DV25" s="918"/>
      <c r="DW25" s="918"/>
      <c r="DX25" s="918"/>
      <c r="DY25" s="918"/>
      <c r="DZ25" s="918"/>
      <c r="EA25" s="918"/>
      <c r="EB25" s="918"/>
      <c r="EC25" s="918"/>
      <c r="ED25" s="918"/>
      <c r="EE25" s="918"/>
      <c r="EF25" s="918"/>
      <c r="EG25" s="184"/>
      <c r="EH25" s="184"/>
      <c r="EI25" s="184"/>
      <c r="EJ25" s="184"/>
      <c r="EK25" s="184"/>
      <c r="EL25" s="184"/>
      <c r="EM25" s="184"/>
      <c r="EN25" s="184"/>
      <c r="EO25" s="184"/>
      <c r="EP25" s="184"/>
      <c r="EQ25" s="184"/>
      <c r="ER25" s="184"/>
      <c r="ES25" s="184"/>
      <c r="ET25" s="184"/>
      <c r="EU25" s="184"/>
      <c r="EV25" s="14"/>
      <c r="EW25" s="184"/>
      <c r="EX25" s="184"/>
      <c r="EY25" s="18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5"/>
      <c r="FX25" s="120"/>
      <c r="FY25" s="120"/>
      <c r="FZ25" s="120"/>
    </row>
    <row r="26" spans="1:182" ht="17.5" customHeight="1">
      <c r="A26" s="891" t="str">
        <f>IF('1'!$A$1=1,B26,C26)</f>
        <v xml:space="preserve"> Дані за 2024 рік було скориговано у зв'язку з уточненням звітної інформації.</v>
      </c>
      <c r="B26" s="891" t="s">
        <v>618</v>
      </c>
      <c r="C26" s="94" t="s">
        <v>619</v>
      </c>
    </row>
  </sheetData>
  <mergeCells count="9">
    <mergeCell ref="BH5:BU5"/>
    <mergeCell ref="BV5:CI5"/>
    <mergeCell ref="AF5:AS5"/>
    <mergeCell ref="U5:AE5"/>
    <mergeCell ref="A5:A6"/>
    <mergeCell ref="B5:B6"/>
    <mergeCell ref="C5:C6"/>
    <mergeCell ref="D5:Q5"/>
    <mergeCell ref="AT5:BG5"/>
  </mergeCells>
  <phoneticPr fontId="9" type="noConversion"/>
  <hyperlinks>
    <hyperlink ref="A1" location="'1'!A1" display="до змісту"/>
  </hyperlinks>
  <printOptions horizontalCentered="1" verticalCentered="1"/>
  <pageMargins left="7.874015748031496E-2" right="0.15748031496062992" top="0.43307086614173229" bottom="0.6692913385826772" header="0.23622047244094491" footer="0.51181102362204722"/>
  <pageSetup paperSize="9" scale="3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19</vt:i4>
      </vt:variant>
      <vt:variant>
        <vt:lpstr>Іменовані діапазони</vt:lpstr>
      </vt:variant>
      <vt:variant>
        <vt:i4>20</vt:i4>
      </vt:variant>
    </vt:vector>
  </HeadingPairs>
  <TitlesOfParts>
    <vt:vector size="39" baseType="lpstr">
      <vt:lpstr>1</vt:lpstr>
      <vt:lpstr>1.1 </vt:lpstr>
      <vt:lpstr>1.2</vt:lpstr>
      <vt:lpstr>1.3</vt:lpstr>
      <vt:lpstr>1.4</vt:lpstr>
      <vt:lpstr>1.5</vt:lpstr>
      <vt:lpstr>1.6</vt:lpstr>
      <vt:lpstr>1.7</vt:lpstr>
      <vt:lpstr>1.8</vt:lpstr>
      <vt:lpstr>1.9</vt:lpstr>
      <vt:lpstr>1.10</vt:lpstr>
      <vt:lpstr>1.11</vt:lpstr>
      <vt:lpstr>2.1</vt:lpstr>
      <vt:lpstr>2.2</vt:lpstr>
      <vt:lpstr>2.3</vt:lpstr>
      <vt:lpstr>2.4</vt:lpstr>
      <vt:lpstr>2.5</vt:lpstr>
      <vt:lpstr>3.1</vt:lpstr>
      <vt:lpstr>3.2</vt:lpstr>
      <vt:lpstr>'3.1'!Заголовки_для_друку</vt:lpstr>
      <vt:lpstr>'1'!Область_друку</vt:lpstr>
      <vt:lpstr>'1.1 '!Область_друку</vt:lpstr>
      <vt:lpstr>'1.10'!Область_друку</vt:lpstr>
      <vt:lpstr>'1.11'!Область_друку</vt:lpstr>
      <vt:lpstr>'1.2'!Область_друку</vt:lpstr>
      <vt:lpstr>'1.3'!Область_друку</vt:lpstr>
      <vt:lpstr>'1.4'!Область_друку</vt:lpstr>
      <vt:lpstr>'1.5'!Область_друку</vt:lpstr>
      <vt:lpstr>'1.6'!Область_друку</vt:lpstr>
      <vt:lpstr>'1.7'!Область_друку</vt:lpstr>
      <vt:lpstr>'1.8'!Область_друку</vt:lpstr>
      <vt:lpstr>'1.9'!Область_друку</vt:lpstr>
      <vt:lpstr>'2.1'!Область_друку</vt:lpstr>
      <vt:lpstr>'2.2'!Область_друку</vt:lpstr>
      <vt:lpstr>'2.3'!Область_друку</vt:lpstr>
      <vt:lpstr>'2.4'!Область_друку</vt:lpstr>
      <vt:lpstr>'2.5'!Область_друку</vt:lpstr>
      <vt:lpstr>'3.1'!Область_друку</vt:lpstr>
      <vt:lpstr>'3.2'!Область_друку</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Охріменко Людмила Василівна</cp:lastModifiedBy>
  <cp:lastPrinted>2025-12-30T09:17:18Z</cp:lastPrinted>
  <dcterms:created xsi:type="dcterms:W3CDTF">2015-06-18T22:28:42Z</dcterms:created>
  <dcterms:modified xsi:type="dcterms:W3CDTF">2025-12-30T11:11:25Z</dcterms:modified>
</cp:coreProperties>
</file>