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азмещение\"/>
    </mc:Choice>
  </mc:AlternateContent>
  <bookViews>
    <workbookView xWindow="-105" yWindow="-105" windowWidth="23250" windowHeight="12570" tabRatio="693"/>
  </bookViews>
  <sheets>
    <sheet name="0" sheetId="54" r:id="rId1"/>
    <sheet name="1" sheetId="84" r:id="rId2"/>
  </sheets>
  <calcPr calcId="162913"/>
</workbook>
</file>

<file path=xl/calcChain.xml><?xml version="1.0" encoding="utf-8"?>
<calcChain xmlns="http://schemas.openxmlformats.org/spreadsheetml/2006/main">
  <c r="D8" i="54" l="1"/>
  <c r="A55" i="84" l="1"/>
  <c r="A53" i="84"/>
  <c r="A52" i="84"/>
  <c r="F8" i="54" l="1"/>
  <c r="F2" i="54" l="1"/>
  <c r="I22" i="54"/>
  <c r="I20" i="54"/>
  <c r="F20" i="54"/>
  <c r="I18" i="54"/>
  <c r="I16" i="54"/>
  <c r="F16" i="54"/>
  <c r="I14" i="54"/>
  <c r="I12" i="54"/>
  <c r="F12" i="54"/>
  <c r="M11" i="54"/>
  <c r="M10" i="54"/>
  <c r="I10" i="54"/>
  <c r="M8" i="54"/>
  <c r="I8" i="54"/>
  <c r="M7" i="54"/>
  <c r="M6" i="54"/>
  <c r="I6" i="54"/>
  <c r="M5" i="54"/>
  <c r="I4" i="54"/>
  <c r="I2" i="54"/>
  <c r="A26" i="84"/>
  <c r="A3" i="84"/>
  <c r="B33" i="84" l="1"/>
  <c r="B10" i="84"/>
  <c r="B50" i="84" l="1"/>
  <c r="B49" i="84"/>
  <c r="B48" i="84"/>
  <c r="B47" i="84"/>
  <c r="B42" i="84"/>
  <c r="B39" i="84"/>
  <c r="B46" i="84"/>
  <c r="B45" i="84"/>
  <c r="B44" i="84"/>
  <c r="B43" i="84"/>
  <c r="B41" i="84"/>
  <c r="B40" i="84"/>
  <c r="B38" i="84"/>
  <c r="B37" i="84"/>
  <c r="B36" i="84"/>
  <c r="B35" i="84"/>
  <c r="B34" i="84"/>
  <c r="B32" i="84"/>
  <c r="B31" i="84"/>
  <c r="B30" i="84"/>
  <c r="B29" i="84"/>
  <c r="B28" i="84"/>
  <c r="B27" i="84"/>
  <c r="A27" i="84"/>
  <c r="A4" i="84" l="1"/>
  <c r="A54" i="84"/>
  <c r="B4" i="84" l="1"/>
  <c r="B25" i="84" l="1"/>
  <c r="B8" i="84"/>
  <c r="B7" i="84"/>
  <c r="B24" i="84"/>
  <c r="B22" i="84"/>
  <c r="B23" i="84"/>
  <c r="B21" i="84"/>
  <c r="B20" i="84"/>
  <c r="B19" i="84"/>
  <c r="B18" i="84"/>
  <c r="B17" i="84"/>
  <c r="B16" i="84"/>
  <c r="B15" i="84"/>
  <c r="B14" i="84"/>
  <c r="B13" i="84"/>
  <c r="B12" i="84"/>
  <c r="B11" i="84"/>
  <c r="B9" i="84"/>
  <c r="B6" i="84"/>
  <c r="B5" i="84"/>
  <c r="B3" i="54"/>
  <c r="A1" i="84" l="1"/>
</calcChain>
</file>

<file path=xl/sharedStrings.xml><?xml version="1.0" encoding="utf-8"?>
<sst xmlns="http://schemas.openxmlformats.org/spreadsheetml/2006/main" count="347" uniqueCount="5">
  <si>
    <t>…</t>
  </si>
  <si>
    <t>УКР</t>
  </si>
  <si>
    <t>ENG</t>
  </si>
  <si>
    <t>x</t>
  </si>
  <si>
    <t>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</si>
</sst>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164" formatCode="_-* #,##0.00_₴_-;\-* #,##0.00_₴_-;_-* &quot;-&quot;??_₴_-;_-@_-"/>
    <numFmt numFmtId="165" formatCode="_-* #,##0\ _г_р_н_._-;\-* #,##0\ _г_р_н_._-;_-* &quot;-&quot;\ _г_р_н_._-;_-@_-"/>
    <numFmt numFmtId="166" formatCode="_-* #,##0.00\ _г_р_н_._-;\-* #,##0.00\ _г_р_н_._-;_-* &quot;-&quot;??\ _г_р_н_._-;_-@_-"/>
    <numFmt numFmtId="167" formatCode="#,##0&quot;р.&quot;;[Red]\-#,##0&quot;р.&quot;"/>
    <numFmt numFmtId="168" formatCode="#,##0.00&quot;р.&quot;;\-#,##0.00&quot;р.&quot;"/>
    <numFmt numFmtId="169" formatCode="_-* #,##0_р_._-;\-* #,##0_р_._-;_-* &quot;-&quot;_р_._-;_-@_-"/>
    <numFmt numFmtId="170" formatCode="_-* #,##0.00_р_._-;\-* #,##0.00_р_._-;_-* &quot;-&quot;??_р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s>
  <fonts count="225">
    <font>
      <sz val="10"/>
      <name val="Times New Roman"/>
      <charset val="204"/>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12"/>
      <color indexed="10"/>
      <name val="Times New Roman"/>
      <family val="1"/>
      <charset val="204"/>
    </font>
    <font>
      <sz val="8"/>
      <color indexed="55"/>
      <name val="Arial Cyr"/>
      <charset val="204"/>
    </font>
    <font>
      <b/>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2"/>
      <color indexed="55"/>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sz val="10"/>
      <name val="Arial"/>
      <family val="2"/>
      <charset val="204"/>
    </font>
    <font>
      <b/>
      <i/>
      <sz val="12"/>
      <color indexed="10"/>
      <name val="Times New Roman"/>
      <family val="1"/>
      <charset val="204"/>
    </font>
    <font>
      <i/>
      <sz val="12"/>
      <color indexed="10"/>
      <name val="Times New Roman"/>
      <family val="1"/>
      <charset val="204"/>
    </font>
    <font>
      <b/>
      <sz val="12"/>
      <color theme="1"/>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u/>
      <sz val="11"/>
      <color theme="10"/>
      <name val="Calibri"/>
      <family val="2"/>
      <charset val="204"/>
      <scheme val="minor"/>
    </font>
    <font>
      <sz val="11"/>
      <color theme="1"/>
      <name val="Times New Roman"/>
      <family val="1"/>
      <charset val="204"/>
    </font>
    <font>
      <b/>
      <i/>
      <u/>
      <sz val="10"/>
      <color rgb="FFFF0000"/>
      <name val="Arial"/>
      <family val="2"/>
      <charset val="204"/>
    </font>
    <font>
      <sz val="10"/>
      <color theme="1"/>
      <name val="Times New Roman"/>
      <family val="1"/>
      <charset val="204"/>
    </font>
    <font>
      <b/>
      <sz val="26"/>
      <color rgb="FF0070C0"/>
      <name val="Times New Roman"/>
      <family val="1"/>
      <charset val="204"/>
    </font>
    <font>
      <b/>
      <sz val="14"/>
      <name val="Times New Roman"/>
      <family val="1"/>
      <charset val="204"/>
    </font>
    <font>
      <sz val="12"/>
      <color rgb="FF000000"/>
      <name val="Times New Roman"/>
      <family val="1"/>
      <charset val="204"/>
    </font>
    <font>
      <b/>
      <sz val="22"/>
      <name val="Times New Roman"/>
      <family val="1"/>
      <charset val="204"/>
    </font>
    <font>
      <b/>
      <sz val="24"/>
      <name val="Times New Roman"/>
      <family val="1"/>
      <charset val="204"/>
    </font>
    <font>
      <b/>
      <sz val="14"/>
      <color indexed="9"/>
      <name val="Times New Roman"/>
      <family val="1"/>
      <charset val="204"/>
    </font>
    <font>
      <sz val="10"/>
      <color rgb="FFF0FEE6"/>
      <name val="Arial Cyr"/>
      <charset val="204"/>
    </font>
    <font>
      <b/>
      <sz val="16"/>
      <name val="Times New Roman"/>
      <family val="1"/>
      <charset val="204"/>
    </font>
    <font>
      <sz val="10"/>
      <color rgb="FF000000"/>
      <name val="Times New Roman"/>
      <family val="1"/>
      <charset val="204"/>
    </font>
    <font>
      <b/>
      <i/>
      <u/>
      <sz val="11"/>
      <color rgb="FFFF0000"/>
      <name val="Times New Roman"/>
      <family val="1"/>
      <charset val="204"/>
    </font>
    <font>
      <sz val="11"/>
      <name val="Times New Roman"/>
      <family val="1"/>
      <charset val="204"/>
    </font>
    <font>
      <b/>
      <sz val="11"/>
      <color theme="1"/>
      <name val="Times New Roman"/>
      <family val="1"/>
      <charset val="204"/>
    </font>
    <font>
      <u/>
      <sz val="12"/>
      <color theme="10"/>
      <name val="Times New Roman"/>
      <family val="1"/>
      <charset val="204"/>
    </font>
    <font>
      <b/>
      <sz val="11"/>
      <name val="Times New Roman"/>
      <family val="1"/>
      <charset val="204"/>
    </font>
    <font>
      <sz val="14"/>
      <name val="Times New Roman"/>
      <family val="1"/>
      <charset val="204"/>
    </font>
    <font>
      <i/>
      <sz val="14"/>
      <color indexed="10"/>
      <name val="Times New Roman"/>
      <family val="1"/>
      <charset val="204"/>
    </font>
    <font>
      <i/>
      <sz val="14"/>
      <name val="Times New Roman"/>
      <family val="1"/>
      <charset val="204"/>
    </font>
    <font>
      <b/>
      <sz val="14"/>
      <color rgb="FF000000"/>
      <name val="Times New Roman"/>
      <family val="1"/>
      <charset val="204"/>
    </font>
    <font>
      <sz val="14"/>
      <color indexed="55"/>
      <name val="Times New Roman"/>
      <family val="1"/>
      <charset val="204"/>
    </font>
    <font>
      <b/>
      <i/>
      <u/>
      <sz val="12"/>
      <color rgb="FFFF0000"/>
      <name val="Times New Roman"/>
      <family val="1"/>
      <charset val="204"/>
    </font>
    <font>
      <sz val="14"/>
      <name val="Arial Cyr"/>
      <charset val="204"/>
    </font>
    <font>
      <u/>
      <sz val="12"/>
      <name val="Times New Roman"/>
      <family val="1"/>
      <charset val="204"/>
    </font>
    <font>
      <u/>
      <sz val="14"/>
      <color theme="10"/>
      <name val="Times New Roman"/>
      <family val="1"/>
      <charset val="204"/>
    </font>
    <font>
      <u/>
      <sz val="11"/>
      <color theme="10"/>
      <name val="Times New Roman"/>
      <family val="1"/>
      <charset val="204"/>
    </font>
    <font>
      <b/>
      <i/>
      <sz val="14"/>
      <name val="Times New Roman"/>
      <family val="1"/>
      <charset val="204"/>
    </font>
    <font>
      <sz val="14"/>
      <color theme="1"/>
      <name val="Times New Roman"/>
      <family val="1"/>
      <charset val="204"/>
    </font>
    <font>
      <sz val="14"/>
      <color indexed="10"/>
      <name val="Arial Cyr"/>
      <charset val="204"/>
    </font>
    <font>
      <b/>
      <i/>
      <sz val="14"/>
      <color indexed="10"/>
      <name val="Times New Roman"/>
      <family val="1"/>
      <charset val="204"/>
    </font>
    <font>
      <b/>
      <sz val="14"/>
      <color indexed="55"/>
      <name val="Times New Roman"/>
      <family val="1"/>
      <charset val="204"/>
    </font>
    <font>
      <b/>
      <u/>
      <sz val="14"/>
      <name val="Times New Roman"/>
      <family val="1"/>
      <charset val="204"/>
    </font>
    <font>
      <sz val="9"/>
      <color theme="1"/>
      <name val="Calibri"/>
      <family val="2"/>
      <charset val="204"/>
      <scheme val="min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rgb="FFC4D79B"/>
        <bgColor indexed="64"/>
      </patternFill>
    </fill>
    <fill>
      <patternFill patternType="solid">
        <fgColor rgb="FFEBF1DE"/>
        <bgColor indexed="64"/>
      </patternFill>
    </fill>
    <fill>
      <patternFill patternType="solid">
        <fgColor theme="6" tint="0.39997558519241921"/>
        <bgColor indexed="64"/>
      </patternFill>
    </fill>
  </fills>
  <borders count="55">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right/>
      <top style="thick">
        <color rgb="FF005B2B"/>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thin">
        <color theme="6" tint="-0.499984740745262"/>
      </left>
      <right style="thin">
        <color indexed="64"/>
      </right>
      <top style="thin">
        <color indexed="64"/>
      </top>
      <bottom/>
      <diagonal/>
    </border>
    <border>
      <left style="thin">
        <color theme="6" tint="-0.499984740745262"/>
      </left>
      <right style="thin">
        <color indexed="64"/>
      </right>
      <top/>
      <bottom/>
      <diagonal/>
    </border>
    <border>
      <left style="thin">
        <color theme="6" tint="-0.499984740745262"/>
      </left>
      <right style="thin">
        <color indexed="64"/>
      </right>
      <top/>
      <bottom style="thin">
        <color indexed="64"/>
      </bottom>
      <diagonal/>
    </border>
    <border>
      <left style="thick">
        <color rgb="FF005B2B"/>
      </left>
      <right style="thick">
        <color rgb="FF005B2B"/>
      </right>
      <top style="thick">
        <color rgb="FF005B2B"/>
      </top>
      <bottom style="thick">
        <color rgb="FF005B2B"/>
      </bottom>
      <diagonal/>
    </border>
    <border>
      <left/>
      <right/>
      <top/>
      <bottom style="thick">
        <color rgb="FF005B2B"/>
      </bottom>
      <diagonal/>
    </border>
    <border>
      <left/>
      <right style="thick">
        <color rgb="FF005B2B"/>
      </right>
      <top/>
      <bottom/>
      <diagonal/>
    </border>
    <border>
      <left style="thin">
        <color theme="6" tint="-0.499984740745262"/>
      </left>
      <right style="thin">
        <color theme="6" tint="-0.499984740745262"/>
      </right>
      <top/>
      <bottom/>
      <diagonal/>
    </border>
    <border>
      <left style="medium">
        <color theme="6" tint="-0.499984740745262"/>
      </left>
      <right/>
      <top/>
      <bottom/>
      <diagonal/>
    </border>
    <border>
      <left style="thick">
        <color rgb="FF005D29"/>
      </left>
      <right style="thick">
        <color rgb="FF005D29"/>
      </right>
      <top style="thick">
        <color rgb="FF005D29"/>
      </top>
      <bottom/>
      <diagonal/>
    </border>
    <border>
      <left/>
      <right style="thick">
        <color rgb="FF005B2B"/>
      </right>
      <top style="thick">
        <color rgb="FF005B2B"/>
      </top>
      <bottom/>
      <diagonal/>
    </border>
    <border>
      <left style="thick">
        <color rgb="FF005D29"/>
      </left>
      <right style="thick">
        <color rgb="FF005D29"/>
      </right>
      <top/>
      <bottom/>
      <diagonal/>
    </border>
    <border>
      <left style="thick">
        <color rgb="FF005D29"/>
      </left>
      <right style="thick">
        <color rgb="FF005D29"/>
      </right>
      <top/>
      <bottom style="thick">
        <color rgb="FF005D29"/>
      </bottom>
      <diagonal/>
    </border>
    <border>
      <left/>
      <right style="thick">
        <color rgb="FF005B2B"/>
      </right>
      <top/>
      <bottom style="thick">
        <color rgb="FF005B2B"/>
      </bottom>
      <diagonal/>
    </border>
    <border>
      <left/>
      <right/>
      <top/>
      <bottom style="thick">
        <color rgb="FF005D29"/>
      </bottom>
      <diagonal/>
    </border>
    <border>
      <left/>
      <right style="thick">
        <color rgb="FF005D29"/>
      </right>
      <top/>
      <bottom/>
      <diagonal/>
    </border>
    <border>
      <left style="thick">
        <color rgb="FF005D29"/>
      </left>
      <right/>
      <top style="thick">
        <color rgb="FF005D29"/>
      </top>
      <bottom/>
      <diagonal/>
    </border>
    <border>
      <left style="thin">
        <color theme="6" tint="-0.499984740745262"/>
      </left>
      <right/>
      <top/>
      <bottom/>
      <diagonal/>
    </border>
  </borders>
  <cellStyleXfs count="1831">
    <xf numFmtId="0" fontId="0" fillId="0" borderId="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49" fontId="25" fillId="0" borderId="0">
      <alignment horizontal="centerContinuous" vertical="top" wrapText="1"/>
    </xf>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0" fontId="36"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6"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6"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6"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6"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6"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6" borderId="0" applyNumberFormat="0" applyBorder="0" applyAlignment="0" applyProtection="0"/>
    <xf numFmtId="0" fontId="36" fillId="10"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181" fontId="55" fillId="0" borderId="0" applyFont="0" applyFill="0" applyBorder="0" applyAlignment="0" applyProtection="0"/>
    <xf numFmtId="182" fontId="55" fillId="0" borderId="0" applyFont="0" applyFill="0" applyBorder="0" applyAlignment="0" applyProtection="0"/>
    <xf numFmtId="0" fontId="36"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6"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6"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6"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6"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6"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3" borderId="0" applyNumberFormat="0" applyBorder="0" applyAlignment="0" applyProtection="0"/>
    <xf numFmtId="0" fontId="36" fillId="6" borderId="0" applyNumberFormat="0" applyBorder="0" applyAlignment="0" applyProtection="0"/>
    <xf numFmtId="0" fontId="36" fillId="10"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2" borderId="0" applyNumberFormat="0" applyBorder="0" applyAlignment="0" applyProtection="0"/>
    <xf numFmtId="183" fontId="54" fillId="0" borderId="0" applyFont="0" applyFill="0" applyBorder="0" applyAlignment="0" applyProtection="0"/>
    <xf numFmtId="0" fontId="37"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37"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37"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37"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37"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37"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37" fillId="6" borderId="0" applyNumberFormat="0" applyBorder="0" applyAlignment="0" applyProtection="0"/>
    <xf numFmtId="0" fontId="37" fillId="18"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6"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37"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37"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37"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37"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37"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7" fillId="0" borderId="1">
      <protection hidden="1"/>
    </xf>
    <xf numFmtId="0" fontId="58" fillId="22" borderId="1" applyNumberFormat="0" applyFont="0" applyBorder="0" applyAlignment="0" applyProtection="0">
      <protection hidden="1"/>
    </xf>
    <xf numFmtId="0" fontId="59" fillId="0" borderId="1">
      <protection hidden="1"/>
    </xf>
    <xf numFmtId="0" fontId="48"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0"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2" fillId="0" borderId="3" applyNumberFormat="0" applyFont="0" applyFill="0" applyAlignment="0" applyProtection="0"/>
    <xf numFmtId="0" fontId="45"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1" fontId="64" fillId="24" borderId="5">
      <alignment horizontal="right" vertical="center"/>
    </xf>
    <xf numFmtId="0" fontId="65" fillId="24" borderId="5">
      <alignment horizontal="right" vertical="center"/>
    </xf>
    <xf numFmtId="0" fontId="55" fillId="24" borderId="6"/>
    <xf numFmtId="0" fontId="64" fillId="25" borderId="5">
      <alignment horizontal="center" vertical="center"/>
    </xf>
    <xf numFmtId="1" fontId="64" fillId="24" borderId="5">
      <alignment horizontal="right" vertical="center"/>
    </xf>
    <xf numFmtId="0" fontId="55" fillId="24" borderId="0"/>
    <xf numFmtId="0" fontId="55" fillId="24" borderId="0"/>
    <xf numFmtId="0" fontId="66" fillId="24" borderId="5">
      <alignment horizontal="left" vertical="center"/>
    </xf>
    <xf numFmtId="0" fontId="66" fillId="24" borderId="7">
      <alignment vertical="center"/>
    </xf>
    <xf numFmtId="0" fontId="67" fillId="24" borderId="8">
      <alignment vertical="center"/>
    </xf>
    <xf numFmtId="0" fontId="66" fillId="24" borderId="5"/>
    <xf numFmtId="0" fontId="65" fillId="24" borderId="5">
      <alignment horizontal="right" vertical="center"/>
    </xf>
    <xf numFmtId="0" fontId="68" fillId="26" borderId="5">
      <alignment horizontal="left" vertical="center"/>
    </xf>
    <xf numFmtId="0" fontId="68" fillId="26" borderId="5">
      <alignment horizontal="left" vertical="center"/>
    </xf>
    <xf numFmtId="0" fontId="11" fillId="24" borderId="5">
      <alignment horizontal="left" vertical="center"/>
    </xf>
    <xf numFmtId="0" fontId="69" fillId="24" borderId="6"/>
    <xf numFmtId="0" fontId="64" fillId="25" borderId="5">
      <alignment horizontal="left" vertical="center"/>
    </xf>
    <xf numFmtId="184" fontId="70" fillId="0" borderId="0"/>
    <xf numFmtId="184" fontId="70" fillId="0" borderId="0"/>
    <xf numFmtId="184" fontId="70" fillId="0" borderId="0"/>
    <xf numFmtId="184" fontId="70" fillId="0" borderId="0"/>
    <xf numFmtId="184" fontId="70" fillId="0" borderId="0"/>
    <xf numFmtId="184" fontId="70" fillId="0" borderId="0"/>
    <xf numFmtId="184" fontId="70" fillId="0" borderId="0"/>
    <xf numFmtId="184" fontId="70" fillId="0" borderId="0"/>
    <xf numFmtId="38" fontId="5" fillId="0" borderId="0" applyFont="0" applyFill="0" applyBorder="0" applyAlignment="0" applyProtection="0"/>
    <xf numFmtId="185" fontId="71" fillId="0" borderId="0" applyFont="0" applyFill="0" applyBorder="0" applyAlignment="0" applyProtection="0"/>
    <xf numFmtId="165" fontId="11" fillId="0" borderId="0" applyFont="0" applyFill="0" applyBorder="0" applyAlignment="0" applyProtection="0"/>
    <xf numFmtId="203" fontId="117" fillId="0" borderId="0" applyFont="0" applyFill="0" applyBorder="0" applyAlignment="0" applyProtection="0"/>
    <xf numFmtId="169" fontId="11" fillId="0" borderId="0" applyFont="0" applyFill="0" applyBorder="0" applyAlignment="0" applyProtection="0"/>
    <xf numFmtId="173" fontId="55"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0" fontId="71" fillId="0" borderId="0" applyFont="0" applyFill="0" applyBorder="0" applyAlignment="0" applyProtection="0"/>
    <xf numFmtId="178" fontId="72" fillId="0" borderId="0">
      <alignment horizontal="right" vertical="top"/>
    </xf>
    <xf numFmtId="205" fontId="117" fillId="0" borderId="0" applyFont="0" applyFill="0" applyBorder="0" applyAlignment="0" applyProtection="0"/>
    <xf numFmtId="3" fontId="73" fillId="0" borderId="0" applyFont="0" applyFill="0" applyBorder="0" applyAlignment="0" applyProtection="0"/>
    <xf numFmtId="0" fontId="74" fillId="0" borderId="0"/>
    <xf numFmtId="3" fontId="55" fillId="0" borderId="0" applyFill="0" applyBorder="0" applyAlignment="0" applyProtection="0"/>
    <xf numFmtId="0" fontId="75" fillId="0" borderId="0"/>
    <xf numFmtId="0" fontId="75" fillId="0" borderId="0"/>
    <xf numFmtId="172" fontId="5" fillId="0" borderId="0" applyFont="0" applyFill="0" applyBorder="0" applyAlignment="0" applyProtection="0"/>
    <xf numFmtId="204" fontId="117" fillId="0" borderId="0" applyFont="0" applyFill="0" applyBorder="0" applyAlignment="0" applyProtection="0"/>
    <xf numFmtId="186" fontId="73" fillId="0" borderId="0" applyFont="0" applyFill="0" applyBorder="0" applyAlignment="0" applyProtection="0"/>
    <xf numFmtId="175" fontId="6" fillId="0" borderId="0">
      <protection locked="0"/>
    </xf>
    <xf numFmtId="0" fontId="62" fillId="0" borderId="0" applyFont="0" applyFill="0" applyBorder="0" applyAlignment="0" applyProtection="0"/>
    <xf numFmtId="187" fontId="76" fillId="0" borderId="0" applyFont="0" applyFill="0" applyBorder="0" applyAlignment="0" applyProtection="0"/>
    <xf numFmtId="0" fontId="49"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0" fontId="79" fillId="0" borderId="0">
      <protection locked="0"/>
    </xf>
    <xf numFmtId="0" fontId="79" fillId="0" borderId="0">
      <protection locked="0"/>
    </xf>
    <xf numFmtId="0" fontId="80" fillId="0" borderId="0">
      <protection locked="0"/>
    </xf>
    <xf numFmtId="0" fontId="79" fillId="0" borderId="0">
      <protection locked="0"/>
    </xf>
    <xf numFmtId="0" fontId="81" fillId="0" borderId="0"/>
    <xf numFmtId="0" fontId="79" fillId="0" borderId="0">
      <protection locked="0"/>
    </xf>
    <xf numFmtId="0" fontId="82" fillId="0" borderId="0"/>
    <xf numFmtId="0" fontId="79" fillId="0" borderId="0">
      <protection locked="0"/>
    </xf>
    <xf numFmtId="0" fontId="82" fillId="0" borderId="0"/>
    <xf numFmtId="0" fontId="80" fillId="0" borderId="0">
      <protection locked="0"/>
    </xf>
    <xf numFmtId="0" fontId="82" fillId="0" borderId="0"/>
    <xf numFmtId="3" fontId="62" fillId="0" borderId="0" applyFont="0" applyFill="0" applyBorder="0" applyAlignment="0" applyProtection="0"/>
    <xf numFmtId="3" fontId="62" fillId="0" borderId="0" applyFont="0" applyFill="0" applyBorder="0" applyAlignment="0" applyProtection="0"/>
    <xf numFmtId="175" fontId="6" fillId="0" borderId="0">
      <protection locked="0"/>
    </xf>
    <xf numFmtId="0" fontId="82" fillId="0" borderId="0"/>
    <xf numFmtId="0" fontId="83" fillId="0" borderId="0"/>
    <xf numFmtId="0" fontId="82" fillId="0" borderId="0"/>
    <xf numFmtId="0" fontId="74" fillId="0" borderId="0"/>
    <xf numFmtId="0" fontId="52"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38" fontId="85" fillId="25" borderId="0" applyNumberFormat="0" applyBorder="0" applyAlignment="0" applyProtection="0"/>
    <xf numFmtId="0" fontId="41"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42"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43"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43"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175" fontId="7" fillId="0" borderId="0">
      <protection locked="0"/>
    </xf>
    <xf numFmtId="175" fontId="7" fillId="0" borderId="0">
      <protection locked="0"/>
    </xf>
    <xf numFmtId="0" fontId="89"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1" fillId="0" borderId="0" applyNumberFormat="0" applyFill="0" applyBorder="0" applyAlignment="0" applyProtection="0"/>
    <xf numFmtId="0" fontId="8" fillId="0" borderId="0"/>
    <xf numFmtId="0" fontId="11" fillId="0" borderId="0"/>
    <xf numFmtId="190" fontId="55" fillId="0" borderId="0" applyFont="0" applyFill="0" applyBorder="0" applyAlignment="0" applyProtection="0"/>
    <xf numFmtId="191" fontId="55" fillId="0" borderId="0" applyFont="0" applyFill="0" applyBorder="0" applyAlignment="0" applyProtection="0"/>
    <xf numFmtId="0" fontId="38" fillId="7" borderId="2" applyNumberFormat="0" applyAlignment="0" applyProtection="0"/>
    <xf numFmtId="10" fontId="85" fillId="24" borderId="5" applyNumberFormat="0" applyBorder="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74" fontId="93" fillId="0" borderId="0"/>
    <xf numFmtId="0" fontId="82" fillId="0" borderId="12"/>
    <xf numFmtId="0" fontId="50"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5" fillId="0" borderId="1">
      <alignment horizontal="left"/>
      <protection locked="0"/>
    </xf>
    <xf numFmtId="0" fontId="96" fillId="0" borderId="0" applyNumberFormat="0" applyFill="0" applyBorder="0" applyAlignment="0" applyProtection="0">
      <alignment vertical="top"/>
      <protection locked="0"/>
    </xf>
    <xf numFmtId="192" fontId="62" fillId="0" borderId="0" applyFont="0" applyFill="0" applyBorder="0" applyAlignment="0" applyProtection="0"/>
    <xf numFmtId="185" fontId="71" fillId="0" borderId="0" applyFont="0" applyFill="0" applyBorder="0" applyAlignment="0" applyProtection="0"/>
    <xf numFmtId="173" fontId="71" fillId="0" borderId="0" applyFont="0" applyFill="0" applyBorder="0" applyAlignment="0" applyProtection="0"/>
    <xf numFmtId="193" fontId="62" fillId="0" borderId="0" applyFont="0" applyFill="0" applyBorder="0" applyAlignment="0" applyProtection="0"/>
    <xf numFmtId="194" fontId="71" fillId="0" borderId="0" applyFont="0" applyFill="0" applyBorder="0" applyAlignment="0" applyProtection="0"/>
    <xf numFmtId="195" fontId="71" fillId="0" borderId="0" applyFont="0" applyFill="0" applyBorder="0" applyAlignment="0" applyProtection="0"/>
    <xf numFmtId="0" fontId="97" fillId="0" borderId="0"/>
    <xf numFmtId="0" fontId="47"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26" fillId="0" borderId="0" applyNumberFormat="0" applyFill="0" applyBorder="0" applyAlignment="0" applyProtection="0"/>
    <xf numFmtId="0" fontId="99" fillId="0" borderId="0"/>
    <xf numFmtId="0" fontId="19" fillId="0" borderId="0"/>
    <xf numFmtId="0" fontId="19" fillId="0" borderId="0"/>
    <xf numFmtId="0" fontId="75" fillId="0" borderId="0"/>
    <xf numFmtId="0" fontId="75" fillId="0" borderId="0"/>
    <xf numFmtId="0" fontId="75" fillId="0" borderId="0"/>
    <xf numFmtId="0" fontId="75" fillId="0" borderId="0"/>
    <xf numFmtId="0" fontId="31" fillId="0" borderId="0"/>
    <xf numFmtId="0" fontId="31" fillId="0" borderId="0"/>
    <xf numFmtId="0" fontId="31" fillId="0" borderId="0"/>
    <xf numFmtId="0" fontId="31" fillId="0" borderId="0"/>
    <xf numFmtId="0" fontId="31" fillId="0" borderId="0"/>
    <xf numFmtId="0" fontId="31" fillId="0" borderId="0"/>
    <xf numFmtId="0" fontId="55" fillId="0" borderId="0"/>
    <xf numFmtId="0" fontId="55" fillId="0" borderId="0"/>
    <xf numFmtId="0" fontId="31" fillId="0" borderId="0"/>
    <xf numFmtId="0" fontId="31" fillId="0" borderId="0"/>
    <xf numFmtId="0" fontId="31" fillId="0" borderId="0"/>
    <xf numFmtId="0" fontId="31" fillId="0" borderId="0"/>
    <xf numFmtId="0" fontId="31" fillId="0" borderId="0"/>
    <xf numFmtId="0" fontId="31" fillId="0" borderId="0"/>
    <xf numFmtId="0" fontId="11" fillId="0" borderId="0"/>
    <xf numFmtId="0" fontId="55" fillId="0" borderId="0"/>
    <xf numFmtId="0" fontId="54" fillId="0" borderId="0"/>
    <xf numFmtId="0" fontId="1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5" fillId="0" borderId="0"/>
    <xf numFmtId="196" fontId="71" fillId="0" borderId="0" applyFill="0" applyBorder="0" applyAlignment="0" applyProtection="0">
      <alignment horizontal="right"/>
    </xf>
    <xf numFmtId="0" fontId="78" fillId="0" borderId="0"/>
    <xf numFmtId="177" fontId="32" fillId="0" borderId="0"/>
    <xf numFmtId="177" fontId="19" fillId="0" borderId="0"/>
    <xf numFmtId="0" fontId="100" fillId="0" borderId="0"/>
    <xf numFmtId="0" fontId="11" fillId="10" borderId="14" applyNumberFormat="0" applyFont="0" applyAlignment="0" applyProtection="0"/>
    <xf numFmtId="0" fontId="19" fillId="10" borderId="14" applyNumberFormat="0" applyFont="0" applyAlignment="0" applyProtection="0"/>
    <xf numFmtId="0" fontId="31"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49" fontId="101" fillId="0" borderId="0"/>
    <xf numFmtId="173" fontId="9" fillId="0" borderId="0" applyFont="0" applyFill="0" applyBorder="0" applyAlignment="0" applyProtection="0"/>
    <xf numFmtId="0" fontId="39"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197" fontId="78" fillId="0" borderId="0" applyFont="0" applyFill="0" applyBorder="0" applyAlignment="0" applyProtection="0"/>
    <xf numFmtId="198" fontId="78" fillId="0" borderId="0" applyFont="0" applyFill="0" applyBorder="0" applyAlignment="0" applyProtection="0"/>
    <xf numFmtId="0" fontId="74" fillId="0" borderId="0"/>
    <xf numFmtId="10" fontId="55" fillId="0" borderId="0" applyFont="0" applyFill="0" applyBorder="0" applyAlignment="0" applyProtection="0"/>
    <xf numFmtId="9" fontId="5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55" fillId="0" borderId="0" applyFont="0" applyFill="0" applyBorder="0" applyAlignment="0" applyProtection="0"/>
    <xf numFmtId="200" fontId="54" fillId="0" borderId="0" applyFont="0" applyFill="0" applyBorder="0" applyAlignment="0" applyProtection="0"/>
    <xf numFmtId="201" fontId="54" fillId="0" borderId="0" applyFont="0" applyFill="0" applyBorder="0" applyAlignment="0" applyProtection="0"/>
    <xf numFmtId="2" fontId="62" fillId="0" borderId="0" applyFont="0" applyFill="0" applyBorder="0" applyAlignment="0" applyProtection="0"/>
    <xf numFmtId="202" fontId="71" fillId="0" borderId="0" applyFill="0" applyBorder="0" applyAlignment="0">
      <alignment horizontal="centerContinuous"/>
    </xf>
    <xf numFmtId="0" fontId="54" fillId="0" borderId="0"/>
    <xf numFmtId="0" fontId="103" fillId="0" borderId="1" applyNumberFormat="0" applyFill="0" applyBorder="0" applyAlignment="0" applyProtection="0">
      <protection hidden="1"/>
    </xf>
    <xf numFmtId="171" fontId="104" fillId="0" borderId="0"/>
    <xf numFmtId="0" fontId="105" fillId="0" borderId="0"/>
    <xf numFmtId="0" fontId="55" fillId="0" borderId="0" applyNumberFormat="0"/>
    <xf numFmtId="0" fontId="4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4" fillId="22" borderId="1"/>
    <xf numFmtId="175" fontId="6" fillId="0" borderId="16">
      <protection locked="0"/>
    </xf>
    <xf numFmtId="0" fontId="107" fillId="0" borderId="17" applyNumberFormat="0" applyFill="0" applyAlignment="0" applyProtection="0"/>
    <xf numFmtId="0" fontId="79" fillId="0" borderId="16">
      <protection locked="0"/>
    </xf>
    <xf numFmtId="0" fontId="97" fillId="0" borderId="0"/>
    <xf numFmtId="0" fontId="51"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171" fontId="111" fillId="0" borderId="0">
      <alignment horizontal="right"/>
    </xf>
    <xf numFmtId="0" fontId="37" fillId="27" borderId="0" applyNumberFormat="0" applyBorder="0" applyAlignment="0" applyProtection="0"/>
    <xf numFmtId="0" fontId="37" fillId="18" borderId="0" applyNumberFormat="0" applyBorder="0" applyAlignment="0" applyProtection="0"/>
    <xf numFmtId="0" fontId="37" fillId="12" borderId="0" applyNumberFormat="0" applyBorder="0" applyAlignment="0" applyProtection="0"/>
    <xf numFmtId="0" fontId="37" fillId="28"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8" borderId="0" applyNumberFormat="0" applyBorder="0" applyAlignment="0" applyProtection="0"/>
    <xf numFmtId="0" fontId="38" fillId="7" borderId="2" applyNumberFormat="0" applyAlignment="0" applyProtection="0"/>
    <xf numFmtId="0" fontId="38" fillId="13" borderId="2" applyNumberFormat="0" applyAlignment="0" applyProtection="0"/>
    <xf numFmtId="0" fontId="39" fillId="29" borderId="15" applyNumberFormat="0" applyAlignment="0" applyProtection="0"/>
    <xf numFmtId="0" fontId="118" fillId="29" borderId="2" applyNumberFormat="0" applyAlignment="0" applyProtection="0"/>
    <xf numFmtId="0" fontId="112" fillId="0" borderId="0" applyProtection="0"/>
    <xf numFmtId="176" fontId="27" fillId="0" borderId="0" applyFont="0" applyFill="0" applyBorder="0" applyAlignment="0" applyProtection="0"/>
    <xf numFmtId="0" fontId="52" fillId="4" borderId="0" applyNumberFormat="0" applyBorder="0" applyAlignment="0" applyProtection="0"/>
    <xf numFmtId="0" fontId="25" fillId="0" borderId="18">
      <alignment horizontal="centerContinuous" vertical="top" wrapText="1"/>
    </xf>
    <xf numFmtId="0" fontId="119" fillId="0" borderId="19" applyNumberFormat="0" applyFill="0" applyAlignment="0" applyProtection="0"/>
    <xf numFmtId="0" fontId="120" fillId="0" borderId="20" applyNumberFormat="0" applyFill="0" applyAlignment="0" applyProtection="0"/>
    <xf numFmtId="0" fontId="121" fillId="0" borderId="21" applyNumberFormat="0" applyFill="0" applyAlignment="0" applyProtection="0"/>
    <xf numFmtId="0" fontId="121" fillId="0" borderId="0" applyNumberFormat="0" applyFill="0" applyBorder="0" applyAlignment="0" applyProtection="0"/>
    <xf numFmtId="0" fontId="113" fillId="0" borderId="0" applyProtection="0"/>
    <xf numFmtId="0" fontId="114" fillId="0" borderId="0" applyProtection="0"/>
    <xf numFmtId="0" fontId="26" fillId="0" borderId="0">
      <alignment wrapText="1"/>
    </xf>
    <xf numFmtId="0" fontId="50" fillId="0" borderId="13" applyNumberFormat="0" applyFill="0" applyAlignment="0" applyProtection="0"/>
    <xf numFmtId="0" fontId="44" fillId="0" borderId="22" applyNumberFormat="0" applyFill="0" applyAlignment="0" applyProtection="0"/>
    <xf numFmtId="0" fontId="112" fillId="0" borderId="16" applyProtection="0"/>
    <xf numFmtId="0" fontId="45" fillId="23" borderId="4" applyNumberFormat="0" applyAlignment="0" applyProtection="0"/>
    <xf numFmtId="0" fontId="45" fillId="23" borderId="4" applyNumberFormat="0" applyAlignment="0" applyProtection="0"/>
    <xf numFmtId="0" fontId="46" fillId="0" borderId="0" applyNumberFormat="0" applyFill="0" applyBorder="0" applyAlignment="0" applyProtection="0"/>
    <xf numFmtId="0" fontId="122" fillId="0" borderId="0" applyNumberFormat="0" applyFill="0" applyBorder="0" applyAlignment="0" applyProtection="0"/>
    <xf numFmtId="0" fontId="123" fillId="13" borderId="0" applyNumberFormat="0" applyBorder="0" applyAlignment="0" applyProtection="0"/>
    <xf numFmtId="0" fontId="40" fillId="22" borderId="2" applyNumberFormat="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6" fillId="0" borderId="0"/>
    <xf numFmtId="0" fontId="36" fillId="0" borderId="0"/>
    <xf numFmtId="0" fontId="36" fillId="0" borderId="0"/>
    <xf numFmtId="0" fontId="36"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17" fillId="0" borderId="0"/>
    <xf numFmtId="0" fontId="36" fillId="0" borderId="0"/>
    <xf numFmtId="0" fontId="26" fillId="0" borderId="0"/>
    <xf numFmtId="0" fontId="36"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53" fillId="0" borderId="0"/>
    <xf numFmtId="0" fontId="17" fillId="0" borderId="0"/>
    <xf numFmtId="0" fontId="26" fillId="0" borderId="0"/>
    <xf numFmtId="0" fontId="11" fillId="0" borderId="0"/>
    <xf numFmtId="0" fontId="11" fillId="0" borderId="0"/>
    <xf numFmtId="0" fontId="36" fillId="0" borderId="0"/>
    <xf numFmtId="0" fontId="53" fillId="0" borderId="0"/>
    <xf numFmtId="0" fontId="53" fillId="0" borderId="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36" fillId="0" borderId="0"/>
    <xf numFmtId="0" fontId="26" fillId="0" borderId="0"/>
    <xf numFmtId="0" fontId="36" fillId="0" borderId="0"/>
    <xf numFmtId="0" fontId="36" fillId="0" borderId="0"/>
    <xf numFmtId="0" fontId="36" fillId="0" borderId="0"/>
    <xf numFmtId="0" fontId="11" fillId="0" borderId="0"/>
    <xf numFmtId="0" fontId="11" fillId="0" borderId="0"/>
    <xf numFmtId="0" fontId="44" fillId="0" borderId="17" applyNumberFormat="0" applyFill="0" applyAlignment="0" applyProtection="0"/>
    <xf numFmtId="0" fontId="48" fillId="5" borderId="0" applyNumberFormat="0" applyBorder="0" applyAlignment="0" applyProtection="0"/>
    <xf numFmtId="0" fontId="48" fillId="3" borderId="0" applyNumberFormat="0" applyBorder="0" applyAlignment="0" applyProtection="0"/>
    <xf numFmtId="0" fontId="49" fillId="0" borderId="0" applyNumberFormat="0" applyFill="0" applyBorder="0" applyAlignment="0" applyProtection="0"/>
    <xf numFmtId="0" fontId="117" fillId="10" borderId="14" applyNumberFormat="0" applyFont="0" applyAlignment="0" applyProtection="0"/>
    <xf numFmtId="0" fontId="36" fillId="10" borderId="14" applyNumberFormat="0" applyFont="0" applyAlignment="0" applyProtection="0"/>
    <xf numFmtId="0" fontId="11" fillId="10" borderId="1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6" fillId="0" borderId="0" applyFont="0" applyFill="0" applyBorder="0" applyAlignment="0" applyProtection="0"/>
    <xf numFmtId="0" fontId="39" fillId="22" borderId="15" applyNumberFormat="0" applyAlignment="0" applyProtection="0"/>
    <xf numFmtId="0" fontId="51" fillId="0" borderId="23" applyNumberFormat="0" applyFill="0" applyAlignment="0" applyProtection="0"/>
    <xf numFmtId="0" fontId="47" fillId="13" borderId="0" applyNumberFormat="0" applyBorder="0" applyAlignment="0" applyProtection="0"/>
    <xf numFmtId="0" fontId="32" fillId="0" borderId="0"/>
    <xf numFmtId="0" fontId="112" fillId="0" borderId="0"/>
    <xf numFmtId="0" fontId="51" fillId="0" borderId="0" applyNumberForma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2" fontId="112" fillId="0" borderId="0" applyProtection="0"/>
    <xf numFmtId="166" fontId="36" fillId="0" borderId="0" applyFont="0" applyFill="0" applyBorder="0" applyAlignment="0" applyProtection="0"/>
    <xf numFmtId="40" fontId="5" fillId="0" borderId="0" applyFont="0" applyFill="0" applyBorder="0" applyAlignment="0" applyProtection="0"/>
    <xf numFmtId="0" fontId="52" fillId="6" borderId="0" applyNumberFormat="0" applyBorder="0" applyAlignment="0" applyProtection="0"/>
    <xf numFmtId="49" fontId="25" fillId="0" borderId="5">
      <alignment horizontal="center" vertical="center" wrapText="1"/>
    </xf>
    <xf numFmtId="170" fontId="11" fillId="0" borderId="0" applyFont="0" applyFill="0" applyBorder="0" applyAlignment="0" applyProtection="0"/>
    <xf numFmtId="0" fontId="11" fillId="0" borderId="0"/>
    <xf numFmtId="0" fontId="2" fillId="0" borderId="0"/>
    <xf numFmtId="9" fontId="11" fillId="0" borderId="0" applyFon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5" fillId="0" borderId="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181" fontId="54" fillId="0" borderId="0" applyFont="0" applyFill="0" applyBorder="0" applyAlignment="0" applyProtection="0"/>
    <xf numFmtId="181" fontId="71" fillId="0" borderId="0" applyFont="0" applyFill="0" applyBorder="0" applyAlignment="0" applyProtection="0"/>
    <xf numFmtId="182" fontId="54" fillId="0" borderId="0" applyFont="0" applyFill="0" applyBorder="0" applyAlignment="0" applyProtection="0"/>
    <xf numFmtId="182" fontId="71" fillId="0" borderId="0" applyFont="0" applyFill="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2"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2" fontId="79" fillId="0" borderId="0">
      <protection locked="0"/>
    </xf>
    <xf numFmtId="2" fontId="80" fillId="0" borderId="0">
      <protection locked="0"/>
    </xf>
    <xf numFmtId="0" fontId="79" fillId="0" borderId="0">
      <protection locked="0"/>
    </xf>
    <xf numFmtId="0" fontId="79" fillId="0" borderId="0">
      <protection locked="0"/>
    </xf>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207" fontId="55" fillId="0" borderId="0"/>
    <xf numFmtId="0" fontId="129" fillId="24" borderId="5">
      <alignment horizontal="right" vertical="center"/>
    </xf>
    <xf numFmtId="0" fontId="65" fillId="24" borderId="5">
      <alignment horizontal="right" vertical="center"/>
    </xf>
    <xf numFmtId="0" fontId="55" fillId="24" borderId="6"/>
    <xf numFmtId="0" fontId="64" fillId="32" borderId="5">
      <alignment horizontal="center" vertical="center"/>
    </xf>
    <xf numFmtId="0" fontId="129" fillId="24" borderId="5">
      <alignment horizontal="right" vertical="center"/>
    </xf>
    <xf numFmtId="0" fontId="66" fillId="24" borderId="5">
      <alignment horizontal="left" vertical="center"/>
    </xf>
    <xf numFmtId="0" fontId="66" fillId="24" borderId="7">
      <alignment vertical="center"/>
    </xf>
    <xf numFmtId="0" fontId="67" fillId="24" borderId="8">
      <alignment vertical="center"/>
    </xf>
    <xf numFmtId="0" fontId="66" fillId="24" borderId="5"/>
    <xf numFmtId="0" fontId="65" fillId="24" borderId="5">
      <alignment horizontal="right" vertical="center"/>
    </xf>
    <xf numFmtId="0" fontId="68" fillId="26" borderId="5">
      <alignment horizontal="left" vertical="center"/>
    </xf>
    <xf numFmtId="0" fontId="68" fillId="26" borderId="5">
      <alignment horizontal="left" vertical="center"/>
    </xf>
    <xf numFmtId="0" fontId="130" fillId="24" borderId="5">
      <alignment horizontal="left" vertical="center"/>
    </xf>
    <xf numFmtId="0" fontId="69" fillId="24" borderId="6"/>
    <xf numFmtId="0" fontId="64" fillId="25" borderId="5">
      <alignment horizontal="left" vertical="center"/>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173" fontId="31" fillId="0" borderId="0" applyFont="0" applyFill="0" applyBorder="0" applyAlignment="0" applyProtection="0"/>
    <xf numFmtId="166" fontId="1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193" fontId="55" fillId="0" borderId="0" applyFont="0" applyFill="0" applyBorder="0" applyAlignment="0" applyProtection="0"/>
    <xf numFmtId="2" fontId="79" fillId="0" borderId="0">
      <protection locked="0"/>
    </xf>
    <xf numFmtId="0" fontId="55" fillId="0" borderId="0" applyFont="0" applyFill="0" applyBorder="0" applyAlignment="0" applyProtection="0"/>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49" fontId="26" fillId="0" borderId="5">
      <alignment horizontal="left" vertical="center"/>
      <protection locked="0"/>
    </xf>
    <xf numFmtId="171" fontId="132" fillId="0" borderId="0"/>
    <xf numFmtId="208" fontId="55" fillId="0" borderId="0" applyFont="0" applyFill="0" applyBorder="0" applyAlignment="0" applyProtection="0"/>
    <xf numFmtId="177" fontId="83"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4" fontId="55" fillId="0" borderId="0" applyFont="0" applyFill="0" applyBorder="0" applyAlignment="0" applyProtection="0"/>
    <xf numFmtId="174" fontId="55" fillId="0" borderId="0" applyFont="0" applyFill="0" applyBorder="0" applyAlignment="0" applyProtection="0"/>
    <xf numFmtId="174" fontId="55" fillId="0" borderId="0" applyFont="0" applyFill="0" applyBorder="0" applyAlignment="0" applyProtection="0"/>
    <xf numFmtId="0" fontId="81" fillId="0" borderId="0"/>
    <xf numFmtId="174" fontId="55" fillId="0" borderId="0" applyFont="0" applyFill="0" applyBorder="0" applyAlignment="0" applyProtection="0"/>
    <xf numFmtId="0" fontId="82" fillId="0" borderId="0"/>
    <xf numFmtId="174" fontId="55" fillId="0" borderId="0" applyFont="0" applyFill="0" applyBorder="0" applyAlignment="0" applyProtection="0"/>
    <xf numFmtId="0" fontId="82" fillId="0" borderId="0"/>
    <xf numFmtId="174" fontId="55" fillId="0" borderId="0" applyFont="0" applyFill="0" applyBorder="0" applyAlignment="0" applyProtection="0"/>
    <xf numFmtId="0" fontId="82" fillId="0" borderId="0"/>
    <xf numFmtId="174" fontId="55" fillId="0" borderId="0" applyFont="0" applyFill="0" applyBorder="0" applyAlignment="0" applyProtection="0"/>
    <xf numFmtId="0" fontId="78" fillId="0" borderId="0"/>
    <xf numFmtId="0" fontId="79" fillId="0" borderId="0">
      <protection locked="0"/>
    </xf>
    <xf numFmtId="209" fontId="79" fillId="0" borderId="0">
      <protection locked="0"/>
    </xf>
    <xf numFmtId="2" fontId="55" fillId="0" borderId="0" applyFont="0" applyFill="0" applyBorder="0" applyAlignment="0" applyProtection="0"/>
    <xf numFmtId="0" fontId="82" fillId="0" borderId="0"/>
    <xf numFmtId="0" fontId="83" fillId="0" borderId="0"/>
    <xf numFmtId="0" fontId="82" fillId="0" borderId="0"/>
    <xf numFmtId="209" fontId="79" fillId="0" borderId="0">
      <protection locked="0"/>
    </xf>
    <xf numFmtId="210" fontId="133" fillId="0" borderId="0" applyAlignment="0">
      <alignment wrapText="1"/>
    </xf>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211" fontId="134" fillId="0" borderId="0">
      <protection locked="0"/>
    </xf>
    <xf numFmtId="211" fontId="134" fillId="0" borderId="0">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174" fontId="54" fillId="0" borderId="0" applyFont="0" applyFill="0" applyBorder="0" applyAlignment="0" applyProtection="0"/>
    <xf numFmtId="174" fontId="71" fillId="0" borderId="0" applyFont="0" applyFill="0" applyBorder="0" applyAlignment="0" applyProtection="0"/>
    <xf numFmtId="3" fontId="54" fillId="0" borderId="0" applyFont="0" applyFill="0" applyBorder="0" applyAlignment="0" applyProtection="0"/>
    <xf numFmtId="3" fontId="71" fillId="0" borderId="0" applyFont="0" applyFill="0" applyBorder="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5" fontId="55" fillId="0" borderId="0"/>
    <xf numFmtId="0" fontId="82" fillId="0" borderId="12"/>
    <xf numFmtId="49" fontId="26" fillId="0" borderId="0" applyNumberFormat="0" applyFont="0" applyAlignment="0">
      <alignment vertical="top" wrapText="1"/>
      <protection locked="0"/>
    </xf>
    <xf numFmtId="49" fontId="26" fillId="0" borderId="0" applyNumberFormat="0" applyFont="0" applyAlignment="0">
      <alignment vertical="top" wrapText="1"/>
    </xf>
    <xf numFmtId="49" fontId="26" fillId="0" borderId="0" applyNumberFormat="0" applyFont="0" applyAlignment="0">
      <alignment vertical="top" wrapText="1"/>
    </xf>
    <xf numFmtId="49" fontId="26" fillId="0" borderId="0" applyNumberFormat="0" applyFont="0" applyAlignment="0">
      <alignment vertical="top" wrapText="1"/>
      <protection locked="0"/>
    </xf>
    <xf numFmtId="49" fontId="26" fillId="0" borderId="0" applyNumberFormat="0" applyFont="0" applyAlignment="0">
      <alignment vertical="top" wrapText="1"/>
    </xf>
    <xf numFmtId="49" fontId="26" fillId="0" borderId="0" applyNumberFormat="0" applyFont="0" applyAlignment="0">
      <alignment vertical="top" wrapText="1"/>
      <protection locked="0"/>
    </xf>
    <xf numFmtId="49" fontId="26" fillId="0" borderId="0" applyNumberFormat="0" applyFont="0" applyAlignment="0">
      <alignment vertical="top" wrapText="1"/>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26" fillId="0" borderId="0" applyNumberFormat="0" applyFont="0" applyAlignment="0">
      <alignment vertical="top" wrapText="1"/>
      <protection locked="0"/>
    </xf>
    <xf numFmtId="49" fontId="141" fillId="24" borderId="31">
      <alignment horizontal="left" vertical="center"/>
      <protection locked="0"/>
    </xf>
    <xf numFmtId="49" fontId="141" fillId="24" borderId="31">
      <alignment horizontal="left" vertical="center"/>
    </xf>
    <xf numFmtId="4" fontId="141" fillId="24" borderId="31">
      <alignment horizontal="right" vertical="center"/>
      <protection locked="0"/>
    </xf>
    <xf numFmtId="4" fontId="141" fillId="24" borderId="31">
      <alignment horizontal="right" vertical="center"/>
    </xf>
    <xf numFmtId="4" fontId="142" fillId="24" borderId="31">
      <alignment horizontal="right" vertical="center"/>
      <protection locked="0"/>
    </xf>
    <xf numFmtId="49" fontId="143" fillId="24" borderId="5">
      <alignment horizontal="left" vertical="center"/>
      <protection locked="0"/>
    </xf>
    <xf numFmtId="49" fontId="143" fillId="24" borderId="5">
      <alignment horizontal="left" vertical="center"/>
    </xf>
    <xf numFmtId="49" fontId="144" fillId="24" borderId="5">
      <alignment horizontal="left" vertical="center"/>
      <protection locked="0"/>
    </xf>
    <xf numFmtId="49" fontId="144" fillId="24" borderId="5">
      <alignment horizontal="left" vertical="center"/>
    </xf>
    <xf numFmtId="4" fontId="143" fillId="24" borderId="5">
      <alignment horizontal="right" vertical="center"/>
      <protection locked="0"/>
    </xf>
    <xf numFmtId="4" fontId="143" fillId="24" borderId="5">
      <alignment horizontal="right" vertical="center"/>
    </xf>
    <xf numFmtId="4" fontId="145" fillId="24" borderId="5">
      <alignment horizontal="right" vertical="center"/>
      <protection locked="0"/>
    </xf>
    <xf numFmtId="49" fontId="131" fillId="24" borderId="5">
      <alignment horizontal="left" vertical="center"/>
      <protection locked="0"/>
    </xf>
    <xf numFmtId="49" fontId="131" fillId="24" borderId="5">
      <alignment horizontal="left" vertical="center"/>
      <protection locked="0"/>
    </xf>
    <xf numFmtId="49" fontId="131" fillId="24" borderId="5">
      <alignment horizontal="left" vertical="center"/>
    </xf>
    <xf numFmtId="49" fontId="131" fillId="24" borderId="5">
      <alignment horizontal="left" vertical="center"/>
    </xf>
    <xf numFmtId="49" fontId="142" fillId="24" borderId="5">
      <alignment horizontal="left" vertical="center"/>
      <protection locked="0"/>
    </xf>
    <xf numFmtId="49" fontId="142" fillId="24" borderId="5">
      <alignment horizontal="left" vertical="center"/>
    </xf>
    <xf numFmtId="4" fontId="131" fillId="24" borderId="5">
      <alignment horizontal="right" vertical="center"/>
      <protection locked="0"/>
    </xf>
    <xf numFmtId="4" fontId="131" fillId="24" borderId="5">
      <alignment horizontal="right" vertical="center"/>
      <protection locked="0"/>
    </xf>
    <xf numFmtId="4" fontId="131" fillId="24" borderId="5">
      <alignment horizontal="right" vertical="center"/>
    </xf>
    <xf numFmtId="4" fontId="131" fillId="24" borderId="5">
      <alignment horizontal="right" vertical="center"/>
    </xf>
    <xf numFmtId="4" fontId="142" fillId="24" borderId="5">
      <alignment horizontal="right" vertical="center"/>
      <protection locked="0"/>
    </xf>
    <xf numFmtId="49" fontId="146" fillId="24" borderId="5">
      <alignment horizontal="left" vertical="center"/>
      <protection locked="0"/>
    </xf>
    <xf numFmtId="49" fontId="146" fillId="24" borderId="5">
      <alignment horizontal="left" vertical="center"/>
    </xf>
    <xf numFmtId="49" fontId="147" fillId="24" borderId="5">
      <alignment horizontal="left" vertical="center"/>
      <protection locked="0"/>
    </xf>
    <xf numFmtId="49" fontId="147" fillId="24" borderId="5">
      <alignment horizontal="left" vertical="center"/>
    </xf>
    <xf numFmtId="4" fontId="146" fillId="24" borderId="5">
      <alignment horizontal="right" vertical="center"/>
      <protection locked="0"/>
    </xf>
    <xf numFmtId="4" fontId="146" fillId="24" borderId="5">
      <alignment horizontal="right" vertical="center"/>
    </xf>
    <xf numFmtId="4" fontId="148" fillId="24" borderId="5">
      <alignment horizontal="right" vertical="center"/>
      <protection locked="0"/>
    </xf>
    <xf numFmtId="49" fontId="149" fillId="0" borderId="5">
      <alignment horizontal="left" vertical="center"/>
      <protection locked="0"/>
    </xf>
    <xf numFmtId="49" fontId="149" fillId="0" borderId="5">
      <alignment horizontal="left" vertical="center"/>
    </xf>
    <xf numFmtId="49" fontId="150" fillId="0" borderId="5">
      <alignment horizontal="left" vertical="center"/>
      <protection locked="0"/>
    </xf>
    <xf numFmtId="49" fontId="150" fillId="0" borderId="5">
      <alignment horizontal="left" vertical="center"/>
    </xf>
    <xf numFmtId="4" fontId="149" fillId="0" borderId="5">
      <alignment horizontal="right" vertical="center"/>
      <protection locked="0"/>
    </xf>
    <xf numFmtId="4" fontId="149" fillId="0" borderId="5">
      <alignment horizontal="right" vertical="center"/>
    </xf>
    <xf numFmtId="4" fontId="150" fillId="0" borderId="5">
      <alignment horizontal="right" vertical="center"/>
      <protection locked="0"/>
    </xf>
    <xf numFmtId="49" fontId="151" fillId="0" borderId="5">
      <alignment horizontal="left" vertical="center"/>
      <protection locked="0"/>
    </xf>
    <xf numFmtId="49" fontId="151" fillId="0" borderId="5">
      <alignment horizontal="left" vertical="center"/>
    </xf>
    <xf numFmtId="49" fontId="152" fillId="0" borderId="5">
      <alignment horizontal="left" vertical="center"/>
      <protection locked="0"/>
    </xf>
    <xf numFmtId="49" fontId="152" fillId="0" borderId="5">
      <alignment horizontal="left" vertical="center"/>
    </xf>
    <xf numFmtId="4" fontId="151" fillId="0" borderId="5">
      <alignment horizontal="right" vertical="center"/>
      <protection locked="0"/>
    </xf>
    <xf numFmtId="4" fontId="151" fillId="0" borderId="5">
      <alignment horizontal="right" vertical="center"/>
    </xf>
    <xf numFmtId="49" fontId="149" fillId="0" borderId="5">
      <alignment horizontal="left" vertical="center"/>
      <protection locked="0"/>
    </xf>
    <xf numFmtId="49" fontId="150" fillId="0" borderId="5">
      <alignment horizontal="left" vertical="center"/>
      <protection locked="0"/>
    </xf>
    <xf numFmtId="4" fontId="149" fillId="0" borderId="5">
      <alignment horizontal="right" vertical="center"/>
      <protection locked="0"/>
    </xf>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1" fontId="71" fillId="0" borderId="0" applyNumberFormat="0" applyAlignment="0">
      <alignment horizontal="center"/>
    </xf>
    <xf numFmtId="212" fontId="153" fillId="0" borderId="0" applyNumberFormat="0">
      <alignment horizontal="centerContinuous"/>
    </xf>
    <xf numFmtId="185" fontId="71" fillId="0" borderId="0" applyFont="0" applyFill="0" applyBorder="0" applyAlignment="0" applyProtection="0"/>
    <xf numFmtId="173" fontId="71" fillId="0" borderId="0" applyFont="0" applyFill="0" applyBorder="0" applyAlignment="0" applyProtection="0"/>
    <xf numFmtId="213" fontId="78" fillId="0" borderId="0" applyFont="0" applyFill="0" applyBorder="0" applyAlignment="0" applyProtection="0"/>
    <xf numFmtId="214" fontId="78" fillId="0" borderId="0" applyFont="0" applyFill="0" applyBorder="0" applyAlignment="0" applyProtection="0"/>
    <xf numFmtId="215" fontId="79" fillId="0" borderId="0">
      <protection locked="0"/>
    </xf>
    <xf numFmtId="194" fontId="71" fillId="0" borderId="0" applyFont="0" applyFill="0" applyBorder="0" applyAlignment="0" applyProtection="0"/>
    <xf numFmtId="195" fontId="71" fillId="0" borderId="0" applyFont="0" applyFill="0" applyBorder="0" applyAlignment="0" applyProtection="0"/>
    <xf numFmtId="216" fontId="79" fillId="0" borderId="0">
      <protection locked="0"/>
    </xf>
    <xf numFmtId="217" fontId="79" fillId="0" borderId="0">
      <protection locked="0"/>
    </xf>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154" fillId="0" borderId="0"/>
    <xf numFmtId="0" fontId="19" fillId="0" borderId="0"/>
    <xf numFmtId="0" fontId="155" fillId="0" borderId="0"/>
    <xf numFmtId="0" fontId="19" fillId="0" borderId="0"/>
    <xf numFmtId="0" fontId="83" fillId="0" borderId="0"/>
    <xf numFmtId="0" fontId="83" fillId="0" borderId="0"/>
    <xf numFmtId="0" fontId="31" fillId="0" borderId="0"/>
    <xf numFmtId="0" fontId="31" fillId="0" borderId="0"/>
    <xf numFmtId="0" fontId="71" fillId="0" borderId="0"/>
    <xf numFmtId="0" fontId="111" fillId="0" borderId="0"/>
    <xf numFmtId="0" fontId="55" fillId="0" borderId="0"/>
    <xf numFmtId="0" fontId="31" fillId="0" borderId="0"/>
    <xf numFmtId="0" fontId="3" fillId="0" borderId="0"/>
    <xf numFmtId="0" fontId="71" fillId="0" borderId="0"/>
    <xf numFmtId="0" fontId="71" fillId="0" borderId="0"/>
    <xf numFmtId="0" fontId="55" fillId="0" borderId="0"/>
    <xf numFmtId="0" fontId="156"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applyBorder="0"/>
    <xf numFmtId="0" fontId="55" fillId="0" borderId="0"/>
    <xf numFmtId="0" fontId="55" fillId="0" borderId="0"/>
    <xf numFmtId="0" fontId="71" fillId="0" borderId="0"/>
    <xf numFmtId="0" fontId="71" fillId="0" borderId="0"/>
    <xf numFmtId="0" fontId="11" fillId="0" borderId="0"/>
    <xf numFmtId="0" fontId="71" fillId="0" borderId="0"/>
    <xf numFmtId="0" fontId="157" fillId="0" borderId="0"/>
    <xf numFmtId="0" fontId="55" fillId="0" borderId="0"/>
    <xf numFmtId="0" fontId="71" fillId="0" borderId="0" applyBorder="0"/>
    <xf numFmtId="0" fontId="11" fillId="0" borderId="0"/>
    <xf numFmtId="0" fontId="31" fillId="0" borderId="0"/>
    <xf numFmtId="0" fontId="31" fillId="0" borderId="0"/>
    <xf numFmtId="218" fontId="158" fillId="0" borderId="0"/>
    <xf numFmtId="0" fontId="71" fillId="0" borderId="0"/>
    <xf numFmtId="0" fontId="36" fillId="0" borderId="0"/>
    <xf numFmtId="0" fontId="159" fillId="0" borderId="0"/>
    <xf numFmtId="0" fontId="159" fillId="0" borderId="0"/>
    <xf numFmtId="0" fontId="159" fillId="0" borderId="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4" fontId="124" fillId="32" borderId="5">
      <alignment horizontal="right" vertical="center"/>
      <protection locked="0"/>
    </xf>
    <xf numFmtId="4" fontId="124" fillId="30" borderId="5">
      <alignment horizontal="right" vertical="center"/>
      <protection locked="0"/>
    </xf>
    <xf numFmtId="4" fontId="124" fillId="25" borderId="5">
      <alignment horizontal="right" vertical="center"/>
      <protection locked="0"/>
    </xf>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9" fontId="7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1" fillId="0" borderId="0" applyFont="0" applyFill="0" applyBorder="0" applyAlignment="0" applyProtection="0"/>
    <xf numFmtId="199" fontId="71" fillId="0" borderId="0" applyFont="0" applyFill="0" applyBorder="0" applyAlignment="0" applyProtection="0"/>
    <xf numFmtId="219" fontId="79" fillId="0" borderId="0">
      <protection locked="0"/>
    </xf>
    <xf numFmtId="220" fontId="79" fillId="0" borderId="0">
      <protection locked="0"/>
    </xf>
    <xf numFmtId="221" fontId="55" fillId="0" borderId="0" applyFont="0" applyFill="0" applyBorder="0" applyAlignment="0" applyProtection="0"/>
    <xf numFmtId="219" fontId="79" fillId="0" borderId="0">
      <protection locked="0"/>
    </xf>
    <xf numFmtId="202" fontId="71" fillId="0" borderId="0" applyFill="0" applyBorder="0" applyAlignment="0">
      <alignment horizontal="centerContinuous"/>
    </xf>
    <xf numFmtId="220" fontId="79" fillId="0" borderId="0">
      <protection locked="0"/>
    </xf>
    <xf numFmtId="222" fontId="79" fillId="0" borderId="0">
      <protection locked="0"/>
    </xf>
    <xf numFmtId="49" fontId="131" fillId="0" borderId="5">
      <alignment horizontal="left" vertical="center" wrapText="1"/>
      <protection locked="0"/>
    </xf>
    <xf numFmtId="49" fontId="131" fillId="0" borderId="5">
      <alignment horizontal="left" vertical="center" wrapText="1"/>
      <protection locked="0"/>
    </xf>
    <xf numFmtId="4" fontId="160" fillId="33" borderId="32" applyNumberFormat="0" applyProtection="0">
      <alignment vertical="center"/>
    </xf>
    <xf numFmtId="4" fontId="161" fillId="33" borderId="32" applyNumberFormat="0" applyProtection="0">
      <alignment vertical="center"/>
    </xf>
    <xf numFmtId="4" fontId="162" fillId="0" borderId="0" applyNumberFormat="0" applyProtection="0">
      <alignment horizontal="left" vertical="center" indent="1"/>
    </xf>
    <xf numFmtId="4" fontId="163" fillId="34" borderId="32" applyNumberFormat="0" applyProtection="0">
      <alignment horizontal="left" vertical="center" indent="1"/>
    </xf>
    <xf numFmtId="4" fontId="164" fillId="35" borderId="32" applyNumberFormat="0" applyProtection="0">
      <alignment vertical="center"/>
    </xf>
    <xf numFmtId="4" fontId="165" fillId="32" borderId="32" applyNumberFormat="0" applyProtection="0">
      <alignment vertical="center"/>
    </xf>
    <xf numFmtId="4" fontId="164" fillId="36" borderId="32" applyNumberFormat="0" applyProtection="0">
      <alignment vertical="center"/>
    </xf>
    <xf numFmtId="4" fontId="166" fillId="35" borderId="32" applyNumberFormat="0" applyProtection="0">
      <alignment vertical="center"/>
    </xf>
    <xf numFmtId="4" fontId="167" fillId="37" borderId="32" applyNumberFormat="0" applyProtection="0">
      <alignment horizontal="left" vertical="center" indent="1"/>
    </xf>
    <xf numFmtId="4" fontId="167" fillId="30" borderId="32" applyNumberFormat="0" applyProtection="0">
      <alignment horizontal="left" vertical="center" indent="1"/>
    </xf>
    <xf numFmtId="4" fontId="168" fillId="34" borderId="32" applyNumberFormat="0" applyProtection="0">
      <alignment horizontal="left" vertical="center" indent="1"/>
    </xf>
    <xf numFmtId="4" fontId="169" fillId="31" borderId="32" applyNumberFormat="0" applyProtection="0">
      <alignment vertical="center"/>
    </xf>
    <xf numFmtId="4" fontId="170" fillId="24" borderId="32" applyNumberFormat="0" applyProtection="0">
      <alignment horizontal="left" vertical="center" indent="1"/>
    </xf>
    <xf numFmtId="4" fontId="171" fillId="30" borderId="32" applyNumberFormat="0" applyProtection="0">
      <alignment horizontal="left" vertical="center" indent="1"/>
    </xf>
    <xf numFmtId="4" fontId="172" fillId="34" borderId="32" applyNumberFormat="0" applyProtection="0">
      <alignment horizontal="left" vertical="center" indent="1"/>
    </xf>
    <xf numFmtId="4" fontId="173" fillId="24" borderId="32" applyNumberFormat="0" applyProtection="0">
      <alignment vertical="center"/>
    </xf>
    <xf numFmtId="4" fontId="174" fillId="24" borderId="32" applyNumberFormat="0" applyProtection="0">
      <alignment vertical="center"/>
    </xf>
    <xf numFmtId="4" fontId="167" fillId="30" borderId="32" applyNumberFormat="0" applyProtection="0">
      <alignment horizontal="left" vertical="center" indent="1"/>
    </xf>
    <xf numFmtId="4" fontId="175" fillId="24" borderId="32" applyNumberFormat="0" applyProtection="0">
      <alignment vertical="center"/>
    </xf>
    <xf numFmtId="4" fontId="176" fillId="24" borderId="32" applyNumberFormat="0" applyProtection="0">
      <alignment vertical="center"/>
    </xf>
    <xf numFmtId="4" fontId="85" fillId="0" borderId="0" applyNumberFormat="0" applyProtection="0">
      <alignment horizontal="left" vertical="center" indent="1"/>
    </xf>
    <xf numFmtId="4" fontId="177" fillId="24" borderId="32" applyNumberFormat="0" applyProtection="0">
      <alignment vertical="center"/>
    </xf>
    <xf numFmtId="4" fontId="178" fillId="24" borderId="32" applyNumberFormat="0" applyProtection="0">
      <alignment vertical="center"/>
    </xf>
    <xf numFmtId="4" fontId="167" fillId="38" borderId="32" applyNumberFormat="0" applyProtection="0">
      <alignment horizontal="left" vertical="center" indent="1"/>
    </xf>
    <xf numFmtId="4" fontId="179" fillId="31" borderId="32" applyNumberFormat="0" applyProtection="0">
      <alignment horizontal="left" indent="1"/>
    </xf>
    <xf numFmtId="4" fontId="180" fillId="24" borderId="32" applyNumberFormat="0" applyProtection="0">
      <alignment vertical="center"/>
    </xf>
    <xf numFmtId="38" fontId="78" fillId="0" borderId="28"/>
    <xf numFmtId="223" fontId="55" fillId="0" borderId="0">
      <protection locked="0"/>
    </xf>
    <xf numFmtId="38" fontId="78" fillId="0" borderId="0" applyFont="0" applyFill="0" applyBorder="0" applyAlignment="0" applyProtection="0"/>
    <xf numFmtId="40" fontId="78" fillId="0" borderId="0" applyFont="0" applyFill="0" applyBorder="0" applyAlignment="0" applyProtection="0"/>
    <xf numFmtId="0" fontId="181" fillId="0" borderId="0" applyNumberFormat="0" applyFill="0" applyBorder="0" applyAlignment="0" applyProtection="0"/>
    <xf numFmtId="0" fontId="55" fillId="0" borderId="0" applyNumberFormat="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2" fontId="134" fillId="0" borderId="0">
      <protection locked="0"/>
    </xf>
    <xf numFmtId="2" fontId="134" fillId="0" borderId="0">
      <protection locked="0"/>
    </xf>
    <xf numFmtId="220" fontId="79" fillId="0" borderId="0">
      <protection locked="0"/>
    </xf>
    <xf numFmtId="222" fontId="79" fillId="0" borderId="0">
      <protection locked="0"/>
    </xf>
    <xf numFmtId="0" fontId="78" fillId="0" borderId="0"/>
    <xf numFmtId="4" fontId="55"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82" fillId="0" borderId="0" applyNumberFormat="0" applyFont="0" applyFill="0" applyBorder="0" applyAlignment="0" applyProtection="0">
      <alignment vertical="top"/>
    </xf>
    <xf numFmtId="0" fontId="183" fillId="0" borderId="0" applyNumberFormat="0" applyFont="0" applyFill="0" applyBorder="0" applyAlignment="0" applyProtection="0">
      <alignment vertical="top"/>
    </xf>
    <xf numFmtId="0" fontId="183" fillId="0" borderId="0" applyNumberFormat="0" applyFont="0" applyFill="0" applyBorder="0" applyAlignment="0" applyProtection="0">
      <alignment vertical="top"/>
    </xf>
    <xf numFmtId="0" fontId="182" fillId="0" borderId="0" applyNumberFormat="0" applyFont="0" applyFill="0" applyBorder="0" applyAlignment="0" applyProtection="0"/>
    <xf numFmtId="0" fontId="182" fillId="0" borderId="0" applyNumberFormat="0" applyFont="0" applyFill="0" applyBorder="0" applyAlignment="0" applyProtection="0">
      <alignment horizontal="left" vertical="top"/>
    </xf>
    <xf numFmtId="0" fontId="182" fillId="0" borderId="0" applyNumberFormat="0" applyFont="0" applyFill="0" applyBorder="0" applyAlignment="0" applyProtection="0">
      <alignment horizontal="left" vertical="top"/>
    </xf>
    <xf numFmtId="0" fontId="182" fillId="0" borderId="0" applyNumberFormat="0" applyFont="0" applyFill="0" applyBorder="0" applyAlignment="0" applyProtection="0">
      <alignment horizontal="left" vertical="top"/>
    </xf>
    <xf numFmtId="0" fontId="71" fillId="0" borderId="0"/>
    <xf numFmtId="0" fontId="184" fillId="0" borderId="0">
      <alignment horizontal="left" wrapText="1"/>
    </xf>
    <xf numFmtId="0" fontId="185" fillId="0" borderId="18" applyNumberFormat="0" applyFont="0" applyFill="0" applyBorder="0" applyAlignment="0" applyProtection="0">
      <alignment horizontal="center" wrapText="1"/>
    </xf>
    <xf numFmtId="224" fontId="54" fillId="0" borderId="0" applyNumberFormat="0" applyFont="0" applyFill="0" applyBorder="0" applyAlignment="0" applyProtection="0">
      <alignment horizontal="right"/>
    </xf>
    <xf numFmtId="0" fontId="185" fillId="0" borderId="0" applyNumberFormat="0" applyFont="0" applyFill="0" applyBorder="0" applyAlignment="0" applyProtection="0">
      <alignment horizontal="left" indent="1"/>
    </xf>
    <xf numFmtId="225" fontId="185" fillId="0" borderId="0" applyNumberFormat="0" applyFont="0" applyFill="0" applyBorder="0" applyAlignment="0" applyProtection="0"/>
    <xf numFmtId="0" fontId="71" fillId="0" borderId="18" applyNumberFormat="0" applyFont="0" applyFill="0" applyAlignment="0" applyProtection="0">
      <alignment horizontal="center"/>
    </xf>
    <xf numFmtId="0" fontId="71" fillId="0" borderId="0" applyNumberFormat="0" applyFont="0" applyFill="0" applyBorder="0" applyAlignment="0" applyProtection="0">
      <alignment horizontal="left" wrapText="1" indent="1"/>
    </xf>
    <xf numFmtId="0" fontId="185" fillId="0" borderId="0" applyNumberFormat="0" applyFont="0" applyFill="0" applyBorder="0" applyAlignment="0" applyProtection="0">
      <alignment horizontal="left" indent="1"/>
    </xf>
    <xf numFmtId="0" fontId="71" fillId="0" borderId="0" applyNumberFormat="0" applyFont="0" applyFill="0" applyBorder="0" applyAlignment="0" applyProtection="0">
      <alignment horizontal="left" wrapText="1" indent="2"/>
    </xf>
    <xf numFmtId="226" fontId="71" fillId="0" borderId="0">
      <alignment horizontal="right"/>
    </xf>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8" borderId="0" applyNumberFormat="0" applyBorder="0" applyAlignment="0" applyProtection="0"/>
    <xf numFmtId="0" fontId="38" fillId="7" borderId="2" applyNumberFormat="0" applyAlignment="0" applyProtection="0"/>
    <xf numFmtId="0" fontId="38" fillId="7" borderId="2" applyNumberFormat="0" applyAlignment="0" applyProtection="0"/>
    <xf numFmtId="218" fontId="38" fillId="7" borderId="2" applyNumberFormat="0" applyAlignment="0" applyProtection="0"/>
    <xf numFmtId="0" fontId="39" fillId="22" borderId="15" applyNumberFormat="0" applyAlignment="0" applyProtection="0"/>
    <xf numFmtId="0" fontId="39" fillId="22" borderId="15" applyNumberFormat="0" applyAlignment="0" applyProtection="0"/>
    <xf numFmtId="0" fontId="40" fillId="22" borderId="2" applyNumberFormat="0" applyAlignment="0" applyProtection="0"/>
    <xf numFmtId="0" fontId="40" fillId="22" borderId="2" applyNumberFormat="0" applyAlignment="0" applyProtection="0"/>
    <xf numFmtId="0" fontId="112" fillId="0" borderId="0" applyProtection="0"/>
    <xf numFmtId="195" fontId="26" fillId="0" borderId="0" applyFont="0" applyFill="0" applyBorder="0" applyAlignment="0" applyProtection="0"/>
    <xf numFmtId="0" fontId="52" fillId="4" borderId="0" applyNumberFormat="0" applyBorder="0" applyAlignment="0" applyProtection="0"/>
    <xf numFmtId="0" fontId="41" fillId="0" borderId="9" applyNumberFormat="0" applyFill="0" applyAlignment="0" applyProtection="0"/>
    <xf numFmtId="0" fontId="41" fillId="0" borderId="9"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3" fillId="0" borderId="11" applyNumberFormat="0" applyFill="0" applyAlignment="0" applyProtection="0"/>
    <xf numFmtId="0" fontId="43" fillId="0" borderId="11"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13" fillId="0" borderId="0" applyProtection="0"/>
    <xf numFmtId="0" fontId="114" fillId="0" borderId="0" applyProtection="0"/>
    <xf numFmtId="0" fontId="50" fillId="0" borderId="13"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112" fillId="0" borderId="16" applyProtection="0"/>
    <xf numFmtId="0" fontId="45" fillId="23" borderId="4" applyNumberFormat="0" applyAlignment="0" applyProtection="0"/>
    <xf numFmtId="0" fontId="45" fillId="23" borderId="4" applyNumberFormat="0" applyAlignment="0" applyProtection="0"/>
    <xf numFmtId="0" fontId="45" fillId="23" borderId="4"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0" fillId="22" borderId="2" applyNumberFormat="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11" fillId="0" borderId="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53" fillId="0" borderId="0"/>
    <xf numFmtId="0" fontId="26" fillId="0" borderId="0"/>
    <xf numFmtId="0" fontId="53" fillId="0" borderId="0"/>
    <xf numFmtId="0" fontId="53" fillId="0" borderId="0"/>
    <xf numFmtId="0" fontId="11"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218" fontId="157" fillId="0" borderId="0"/>
    <xf numFmtId="218" fontId="157" fillId="0" borderId="0"/>
    <xf numFmtId="218" fontId="157" fillId="0" borderId="0"/>
    <xf numFmtId="0" fontId="1" fillId="0" borderId="0"/>
    <xf numFmtId="0" fontId="1" fillId="0" borderId="0"/>
    <xf numFmtId="0" fontId="26" fillId="0" borderId="0"/>
    <xf numFmtId="0" fontId="26" fillId="0" borderId="0" applyNumberFormat="0" applyFont="0" applyFill="0" applyBorder="0" applyAlignment="0" applyProtection="0">
      <alignment vertical="top"/>
    </xf>
    <xf numFmtId="0" fontId="11" fillId="0" borderId="0"/>
    <xf numFmtId="0" fontId="26" fillId="0" borderId="0" applyNumberFormat="0" applyFont="0" applyFill="0" applyBorder="0" applyAlignment="0" applyProtection="0">
      <alignment vertical="top"/>
    </xf>
    <xf numFmtId="0" fontId="1" fillId="0" borderId="0"/>
    <xf numFmtId="0" fontId="11" fillId="0" borderId="0"/>
    <xf numFmtId="0" fontId="36" fillId="0" borderId="0"/>
    <xf numFmtId="0" fontId="26" fillId="0" borderId="0"/>
    <xf numFmtId="0" fontId="44" fillId="0" borderId="17" applyNumberFormat="0" applyFill="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6" fillId="10" borderId="14" applyNumberFormat="0" applyFont="0" applyAlignment="0" applyProtection="0"/>
    <xf numFmtId="0" fontId="11" fillId="10" borderId="1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0" fontId="39" fillId="22" borderId="15" applyNumberFormat="0" applyAlignment="0" applyProtection="0"/>
    <xf numFmtId="0" fontId="50" fillId="0" borderId="13" applyNumberFormat="0" applyFill="0" applyAlignment="0" applyProtection="0"/>
    <xf numFmtId="0" fontId="50" fillId="0" borderId="13" applyNumberFormat="0" applyFill="0" applyAlignment="0" applyProtection="0"/>
    <xf numFmtId="0" fontId="47" fillId="13"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112" fillId="0" borderId="0"/>
    <xf numFmtId="0" fontId="51" fillId="0" borderId="0" applyNumberForma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85" fontId="186" fillId="0" borderId="0" applyFont="0" applyFill="0" applyBorder="0" applyAlignment="0" applyProtection="0"/>
    <xf numFmtId="173" fontId="186" fillId="0" borderId="0" applyFont="0" applyFill="0" applyBorder="0" applyAlignment="0" applyProtection="0"/>
    <xf numFmtId="227" fontId="12" fillId="0" borderId="0" applyNumberFormat="0" applyFill="0" applyBorder="0" applyAlignment="0" applyProtection="0"/>
    <xf numFmtId="227" fontId="12" fillId="0" borderId="0" applyNumberForma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73" fontId="71"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206" fontId="11" fillId="0" borderId="0" applyFont="0" applyFill="0" applyBorder="0" applyAlignment="0" applyProtection="0"/>
    <xf numFmtId="170" fontId="1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166" fontId="36" fillId="0" borderId="0" applyFont="0" applyFill="0" applyBorder="0" applyAlignment="0" applyProtection="0"/>
    <xf numFmtId="167" fontId="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228" fontId="187" fillId="24" borderId="29" applyFill="0" applyBorder="0">
      <alignment horizontal="center" vertical="center" wrapText="1"/>
      <protection locked="0"/>
    </xf>
    <xf numFmtId="210" fontId="188" fillId="0" borderId="0">
      <alignment wrapText="1"/>
    </xf>
    <xf numFmtId="210" fontId="133" fillId="0" borderId="0">
      <alignment wrapText="1"/>
    </xf>
    <xf numFmtId="169" fontId="189" fillId="0" borderId="0" applyFont="0" applyFill="0" applyBorder="0" applyAlignment="0" applyProtection="0"/>
    <xf numFmtId="0" fontId="190" fillId="0" borderId="0" applyNumberFormat="0" applyFill="0" applyBorder="0" applyAlignment="0" applyProtection="0"/>
    <xf numFmtId="0" fontId="3" fillId="0" borderId="0"/>
    <xf numFmtId="0" fontId="11" fillId="0" borderId="0"/>
    <xf numFmtId="0" fontId="3" fillId="0" borderId="0"/>
    <xf numFmtId="0" fontId="224" fillId="0" borderId="0"/>
    <xf numFmtId="0" fontId="26" fillId="0" borderId="0"/>
  </cellStyleXfs>
  <cellXfs count="169">
    <xf numFmtId="0" fontId="0" fillId="0" borderId="0" xfId="0"/>
    <xf numFmtId="171" fontId="207" fillId="39" borderId="0" xfId="0" applyNumberFormat="1" applyFont="1" applyFill="1" applyBorder="1" applyProtection="1"/>
    <xf numFmtId="171" fontId="204" fillId="0" borderId="0" xfId="0" applyNumberFormat="1" applyFont="1" applyBorder="1" applyProtection="1"/>
    <xf numFmtId="0" fontId="192" fillId="0" borderId="0" xfId="1825" applyFont="1" applyBorder="1" applyAlignment="1" applyProtection="1">
      <protection locked="0"/>
    </xf>
    <xf numFmtId="0" fontId="203" fillId="0" borderId="0" xfId="1825" applyFont="1" applyBorder="1" applyAlignment="1" applyProtection="1">
      <protection locked="0"/>
    </xf>
    <xf numFmtId="0" fontId="191" fillId="0" borderId="0" xfId="0" applyFont="1" applyBorder="1" applyProtection="1">
      <protection locked="0"/>
    </xf>
    <xf numFmtId="0" fontId="191" fillId="0" borderId="18" xfId="0" applyFont="1" applyBorder="1" applyAlignment="1" applyProtection="1">
      <protection locked="0"/>
    </xf>
    <xf numFmtId="0" fontId="0" fillId="0" borderId="0" xfId="0" applyBorder="1" applyProtection="1">
      <protection locked="0"/>
    </xf>
    <xf numFmtId="0" fontId="0" fillId="0" borderId="0" xfId="0" applyProtection="1">
      <protection locked="0"/>
    </xf>
    <xf numFmtId="0" fontId="15" fillId="0" borderId="0" xfId="0" applyFont="1" applyFill="1" applyProtection="1">
      <protection locked="0"/>
    </xf>
    <xf numFmtId="0" fontId="0" fillId="0" borderId="0" xfId="0" applyFill="1" applyProtection="1">
      <protection locked="0"/>
    </xf>
    <xf numFmtId="0" fontId="3" fillId="0" borderId="0" xfId="0" applyFont="1" applyFill="1" applyBorder="1" applyProtection="1">
      <protection locked="0"/>
    </xf>
    <xf numFmtId="0" fontId="3" fillId="0" borderId="0" xfId="0" applyFont="1" applyProtection="1">
      <protection locked="0"/>
    </xf>
    <xf numFmtId="0" fontId="193" fillId="0" borderId="0" xfId="0" applyFont="1" applyBorder="1" applyProtection="1">
      <protection locked="0"/>
    </xf>
    <xf numFmtId="0" fontId="203" fillId="0" borderId="0" xfId="1825" applyFont="1" applyBorder="1" applyAlignment="1" applyProtection="1">
      <alignment vertical="center"/>
      <protection hidden="1"/>
    </xf>
    <xf numFmtId="0" fontId="192" fillId="0" borderId="0" xfId="1825" applyFont="1" applyBorder="1" applyAlignment="1" applyProtection="1">
      <protection hidden="1"/>
    </xf>
    <xf numFmtId="0" fontId="213" fillId="0" borderId="26" xfId="1825" applyFont="1" applyFill="1" applyBorder="1" applyAlignment="1" applyProtection="1">
      <protection hidden="1"/>
    </xf>
    <xf numFmtId="0" fontId="127" fillId="0" borderId="27" xfId="0" applyFont="1" applyFill="1" applyBorder="1" applyAlignment="1" applyProtection="1">
      <alignment wrapText="1"/>
      <protection hidden="1"/>
    </xf>
    <xf numFmtId="0" fontId="196" fillId="40" borderId="38" xfId="0" applyFont="1" applyFill="1" applyBorder="1" applyAlignment="1" applyProtection="1">
      <alignment vertical="center" wrapText="1"/>
      <protection hidden="1"/>
    </xf>
    <xf numFmtId="0" fontId="196" fillId="40" borderId="39" xfId="0" applyFont="1" applyFill="1" applyBorder="1" applyAlignment="1" applyProtection="1">
      <alignment vertical="center" wrapText="1"/>
      <protection hidden="1"/>
    </xf>
    <xf numFmtId="0" fontId="196" fillId="40" borderId="40" xfId="0" applyFont="1" applyFill="1" applyBorder="1" applyAlignment="1" applyProtection="1">
      <alignment vertical="center" wrapText="1"/>
      <protection hidden="1"/>
    </xf>
    <xf numFmtId="0" fontId="196" fillId="40" borderId="26" xfId="0" applyFont="1" applyFill="1" applyBorder="1" applyAlignment="1" applyProtection="1">
      <alignment vertical="center" wrapText="1"/>
      <protection hidden="1"/>
    </xf>
    <xf numFmtId="0" fontId="196" fillId="40" borderId="1" xfId="0" applyFont="1" applyFill="1" applyBorder="1" applyAlignment="1" applyProtection="1">
      <alignment vertical="center" wrapText="1"/>
      <protection hidden="1"/>
    </xf>
    <xf numFmtId="0" fontId="196" fillId="40" borderId="25" xfId="0" applyFont="1" applyFill="1" applyBorder="1" applyAlignment="1" applyProtection="1">
      <alignment vertical="center" wrapText="1"/>
      <protection hidden="1"/>
    </xf>
    <xf numFmtId="0" fontId="0" fillId="0" borderId="0" xfId="0" applyProtection="1">
      <protection hidden="1"/>
    </xf>
    <xf numFmtId="0" fontId="3" fillId="0" borderId="44" xfId="0" applyFont="1" applyFill="1" applyBorder="1" applyAlignment="1" applyProtection="1">
      <protection hidden="1"/>
    </xf>
    <xf numFmtId="0" fontId="3" fillId="0" borderId="0" xfId="0" applyFont="1" applyProtection="1">
      <protection hidden="1"/>
    </xf>
    <xf numFmtId="0" fontId="15" fillId="0" borderId="5" xfId="1824" applyNumberFormat="1" applyFont="1" applyFill="1" applyBorder="1" applyAlignment="1" applyProtection="1">
      <alignment horizontal="center" vertical="center"/>
    </xf>
    <xf numFmtId="0" fontId="205" fillId="41" borderId="0" xfId="0" applyFont="1" applyFill="1" applyBorder="1" applyAlignment="1" applyProtection="1">
      <alignment horizontal="right"/>
    </xf>
    <xf numFmtId="171" fontId="204" fillId="41" borderId="0" xfId="0" applyNumberFormat="1" applyFont="1" applyFill="1" applyBorder="1" applyAlignment="1" applyProtection="1">
      <alignment horizontal="right"/>
    </xf>
    <xf numFmtId="171" fontId="204" fillId="0" borderId="0" xfId="0" applyNumberFormat="1" applyFont="1" applyBorder="1" applyAlignment="1" applyProtection="1"/>
    <xf numFmtId="171" fontId="204" fillId="0" borderId="0" xfId="0" applyNumberFormat="1" applyFont="1" applyProtection="1"/>
    <xf numFmtId="171" fontId="204" fillId="0" borderId="0" xfId="0" applyNumberFormat="1" applyFont="1" applyBorder="1" applyAlignment="1" applyProtection="1">
      <alignment horizontal="right"/>
    </xf>
    <xf numFmtId="171" fontId="204" fillId="0" borderId="0" xfId="0" applyNumberFormat="1" applyFont="1" applyAlignment="1" applyProtection="1">
      <alignment horizontal="center"/>
    </xf>
    <xf numFmtId="171" fontId="207" fillId="41" borderId="0" xfId="0" applyNumberFormat="1" applyFont="1" applyFill="1" applyBorder="1" applyProtection="1"/>
    <xf numFmtId="171" fontId="204" fillId="0" borderId="0" xfId="1827" applyNumberFormat="1" applyFont="1" applyFill="1" applyBorder="1" applyAlignment="1" applyProtection="1">
      <alignment horizontal="right"/>
    </xf>
    <xf numFmtId="0" fontId="11" fillId="0" borderId="0" xfId="792" applyFill="1" applyBorder="1" applyProtection="1">
      <protection hidden="1"/>
    </xf>
    <xf numFmtId="0" fontId="208" fillId="0" borderId="0" xfId="792" applyFont="1" applyFill="1" applyBorder="1" applyProtection="1">
      <protection hidden="1"/>
    </xf>
    <xf numFmtId="0" fontId="11" fillId="0" borderId="42" xfId="792" applyFill="1" applyBorder="1" applyProtection="1">
      <protection hidden="1"/>
    </xf>
    <xf numFmtId="0" fontId="195" fillId="0" borderId="0" xfId="792" applyFont="1" applyFill="1" applyBorder="1" applyProtection="1">
      <protection hidden="1"/>
    </xf>
    <xf numFmtId="0" fontId="15" fillId="0" borderId="0" xfId="792" applyFont="1" applyFill="1" applyBorder="1" applyProtection="1">
      <protection hidden="1"/>
    </xf>
    <xf numFmtId="0" fontId="115" fillId="0" borderId="0" xfId="792" applyFont="1" applyFill="1" applyBorder="1" applyAlignment="1" applyProtection="1">
      <protection hidden="1"/>
    </xf>
    <xf numFmtId="0" fontId="208" fillId="0" borderId="0" xfId="792" applyFont="1" applyFill="1" applyBorder="1" applyAlignment="1" applyProtection="1">
      <protection hidden="1"/>
    </xf>
    <xf numFmtId="0" fontId="33" fillId="0" borderId="43" xfId="792" applyFont="1" applyFill="1" applyBorder="1" applyAlignment="1" applyProtection="1">
      <protection hidden="1"/>
    </xf>
    <xf numFmtId="0" fontId="33" fillId="0" borderId="35" xfId="792" applyFont="1" applyFill="1" applyBorder="1" applyAlignment="1" applyProtection="1">
      <protection hidden="1"/>
    </xf>
    <xf numFmtId="0" fontId="195" fillId="0" borderId="41" xfId="792" applyFont="1" applyFill="1" applyBorder="1" applyAlignment="1" applyProtection="1">
      <protection hidden="1"/>
    </xf>
    <xf numFmtId="0" fontId="195" fillId="0" borderId="41" xfId="0" applyFont="1" applyFill="1" applyBorder="1" applyAlignment="1" applyProtection="1">
      <alignment horizontal="center" vertical="center" wrapText="1"/>
      <protection hidden="1"/>
    </xf>
    <xf numFmtId="0" fontId="33" fillId="0" borderId="0" xfId="792" applyFont="1" applyFill="1" applyBorder="1" applyAlignment="1" applyProtection="1">
      <protection hidden="1"/>
    </xf>
    <xf numFmtId="0" fontId="20" fillId="0" borderId="0" xfId="792" applyFont="1" applyFill="1" applyBorder="1" applyAlignment="1" applyProtection="1">
      <alignment horizontal="center"/>
      <protection hidden="1"/>
    </xf>
    <xf numFmtId="0" fontId="208" fillId="0" borderId="0" xfId="792" applyFont="1" applyFill="1" applyBorder="1" applyAlignment="1" applyProtection="1">
      <alignment horizontal="center"/>
      <protection hidden="1"/>
    </xf>
    <xf numFmtId="0" fontId="20" fillId="0" borderId="43" xfId="792" applyFont="1" applyFill="1" applyBorder="1" applyAlignment="1" applyProtection="1">
      <alignment horizontal="center"/>
      <protection hidden="1"/>
    </xf>
    <xf numFmtId="0" fontId="20" fillId="0" borderId="37" xfId="792" applyFont="1" applyFill="1" applyBorder="1" applyAlignment="1" applyProtection="1">
      <alignment horizontal="center"/>
      <protection hidden="1"/>
    </xf>
    <xf numFmtId="0" fontId="195" fillId="0" borderId="0" xfId="792" applyFont="1" applyFill="1" applyBorder="1" applyAlignment="1" applyProtection="1">
      <alignment horizontal="center"/>
      <protection hidden="1"/>
    </xf>
    <xf numFmtId="0" fontId="195" fillId="0" borderId="0" xfId="0" applyFont="1" applyFill="1" applyBorder="1" applyAlignment="1" applyProtection="1">
      <alignment vertical="center" wrapText="1"/>
      <protection hidden="1"/>
    </xf>
    <xf numFmtId="0" fontId="194" fillId="0" borderId="0" xfId="0" applyFont="1" applyFill="1" applyBorder="1" applyAlignment="1" applyProtection="1">
      <alignment horizontal="center" vertical="center" wrapText="1"/>
      <protection hidden="1"/>
    </xf>
    <xf numFmtId="0" fontId="199" fillId="0" borderId="0" xfId="792" applyFont="1" applyFill="1" applyBorder="1" applyAlignment="1" applyProtection="1">
      <alignment vertical="center"/>
      <protection hidden="1"/>
    </xf>
    <xf numFmtId="0" fontId="16" fillId="0" borderId="0" xfId="0" applyFont="1" applyFill="1" applyBorder="1" applyAlignment="1" applyProtection="1">
      <protection hidden="1"/>
    </xf>
    <xf numFmtId="0" fontId="214" fillId="0" borderId="0" xfId="792" applyFont="1" applyFill="1" applyBorder="1" applyProtection="1">
      <protection hidden="1"/>
    </xf>
    <xf numFmtId="0" fontId="199" fillId="0" borderId="41" xfId="0" applyFont="1" applyFill="1" applyBorder="1" applyAlignment="1" applyProtection="1">
      <protection hidden="1"/>
    </xf>
    <xf numFmtId="0" fontId="16" fillId="0" borderId="45" xfId="0" applyFont="1" applyFill="1" applyBorder="1" applyAlignment="1" applyProtection="1">
      <protection hidden="1"/>
    </xf>
    <xf numFmtId="0" fontId="11" fillId="0" borderId="0" xfId="792" applyProtection="1">
      <protection hidden="1"/>
    </xf>
    <xf numFmtId="0" fontId="199" fillId="0" borderId="0" xfId="0" applyFont="1" applyFill="1" applyBorder="1" applyAlignment="1" applyProtection="1">
      <protection hidden="1"/>
    </xf>
    <xf numFmtId="0" fontId="195" fillId="0" borderId="0" xfId="0" applyFont="1" applyFill="1" applyBorder="1" applyAlignment="1" applyProtection="1">
      <alignment horizontal="center" vertical="center" wrapText="1"/>
      <protection hidden="1"/>
    </xf>
    <xf numFmtId="0" fontId="15" fillId="0" borderId="46" xfId="0" applyFont="1" applyBorder="1" applyAlignment="1" applyProtection="1">
      <alignment horizontal="center" vertical="center"/>
      <protection hidden="1"/>
    </xf>
    <xf numFmtId="0" fontId="15" fillId="0" borderId="33" xfId="1825" applyFont="1" applyFill="1" applyBorder="1" applyAlignment="1" applyProtection="1">
      <alignment vertical="center"/>
      <protection hidden="1"/>
    </xf>
    <xf numFmtId="0" fontId="15" fillId="0" borderId="47" xfId="1825" applyFont="1" applyFill="1" applyBorder="1" applyAlignment="1" applyProtection="1">
      <alignment vertical="center"/>
      <protection hidden="1"/>
    </xf>
    <xf numFmtId="0" fontId="15" fillId="0" borderId="48" xfId="0" applyFont="1" applyBorder="1" applyAlignment="1" applyProtection="1">
      <alignment horizontal="center" vertical="center"/>
      <protection hidden="1"/>
    </xf>
    <xf numFmtId="0" fontId="15" fillId="0" borderId="0" xfId="1825" applyFont="1" applyFill="1" applyBorder="1" applyAlignment="1" applyProtection="1">
      <alignment horizontal="left" vertical="center"/>
      <protection hidden="1"/>
    </xf>
    <xf numFmtId="0" fontId="215" fillId="0" borderId="43" xfId="1825" applyFont="1" applyFill="1" applyBorder="1" applyAlignment="1" applyProtection="1">
      <alignment horizontal="left" vertical="center"/>
      <protection hidden="1"/>
    </xf>
    <xf numFmtId="0" fontId="199" fillId="0" borderId="42" xfId="792" applyFont="1" applyFill="1" applyBorder="1" applyAlignment="1" applyProtection="1">
      <alignment vertical="center"/>
      <protection hidden="1"/>
    </xf>
    <xf numFmtId="0" fontId="16" fillId="0" borderId="0" xfId="0" applyFont="1" applyFill="1" applyBorder="1" applyAlignment="1" applyProtection="1">
      <alignment horizontal="center"/>
      <protection hidden="1"/>
    </xf>
    <xf numFmtId="0" fontId="199" fillId="0" borderId="0" xfId="0" applyFont="1" applyFill="1" applyBorder="1" applyAlignment="1" applyProtection="1">
      <alignment horizontal="center"/>
      <protection hidden="1"/>
    </xf>
    <xf numFmtId="0" fontId="199" fillId="0" borderId="0" xfId="793" applyFont="1" applyFill="1" applyBorder="1" applyAlignment="1" applyProtection="1">
      <alignment vertical="center"/>
      <protection hidden="1"/>
    </xf>
    <xf numFmtId="0" fontId="15" fillId="0" borderId="0" xfId="1825" applyFont="1" applyFill="1" applyBorder="1" applyAlignment="1" applyProtection="1">
      <alignment vertical="center"/>
      <protection hidden="1"/>
    </xf>
    <xf numFmtId="0" fontId="15" fillId="0" borderId="43" xfId="1825" applyFont="1" applyFill="1" applyBorder="1" applyAlignment="1" applyProtection="1">
      <alignment vertical="center"/>
      <protection hidden="1"/>
    </xf>
    <xf numFmtId="0" fontId="197" fillId="0" borderId="33" xfId="0" applyFont="1" applyFill="1" applyBorder="1" applyAlignment="1" applyProtection="1">
      <alignment vertical="center" wrapText="1"/>
      <protection hidden="1"/>
    </xf>
    <xf numFmtId="0" fontId="16" fillId="0" borderId="0" xfId="793" applyFont="1" applyFill="1" applyBorder="1" applyAlignment="1" applyProtection="1">
      <alignment horizontal="center"/>
      <protection hidden="1"/>
    </xf>
    <xf numFmtId="0" fontId="195" fillId="0" borderId="41" xfId="792" applyFont="1" applyFill="1" applyBorder="1" applyAlignment="1" applyProtection="1">
      <alignment horizontal="center" vertical="center"/>
      <protection hidden="1"/>
    </xf>
    <xf numFmtId="0" fontId="15" fillId="0" borderId="49" xfId="0" applyFont="1" applyBorder="1" applyAlignment="1" applyProtection="1">
      <alignment horizontal="center" vertical="center"/>
      <protection hidden="1"/>
    </xf>
    <xf numFmtId="0" fontId="15" fillId="0" borderId="42" xfId="1825" applyFont="1" applyFill="1" applyBorder="1" applyAlignment="1" applyProtection="1">
      <alignment horizontal="left" vertical="center"/>
      <protection hidden="1"/>
    </xf>
    <xf numFmtId="0" fontId="215" fillId="0" borderId="50" xfId="1825" applyFont="1" applyFill="1" applyBorder="1" applyAlignment="1" applyProtection="1">
      <alignment horizontal="left" vertical="center"/>
      <protection hidden="1"/>
    </xf>
    <xf numFmtId="177" fontId="28" fillId="0" borderId="0" xfId="612" applyNumberFormat="1" applyFont="1" applyFill="1" applyBorder="1" applyAlignment="1" applyProtection="1">
      <alignment horizontal="left"/>
      <protection hidden="1"/>
    </xf>
    <xf numFmtId="0" fontId="14" fillId="0" borderId="0" xfId="792" applyFont="1" applyFill="1" applyBorder="1" applyProtection="1">
      <protection hidden="1"/>
    </xf>
    <xf numFmtId="0" fontId="216" fillId="0" borderId="0" xfId="1825" applyFont="1" applyFill="1" applyBorder="1" applyAlignment="1" applyProtection="1">
      <alignment horizontal="left" vertical="center"/>
      <protection hidden="1"/>
    </xf>
    <xf numFmtId="0" fontId="217" fillId="0" borderId="0" xfId="1825" applyFont="1" applyFill="1" applyBorder="1" applyAlignment="1" applyProtection="1">
      <alignment horizontal="left" vertical="center"/>
      <protection hidden="1"/>
    </xf>
    <xf numFmtId="0" fontId="15" fillId="0" borderId="51" xfId="792" applyFont="1" applyFill="1" applyBorder="1" applyProtection="1">
      <protection hidden="1"/>
    </xf>
    <xf numFmtId="177" fontId="14" fillId="0" borderId="0" xfId="612" applyNumberFormat="1" applyFont="1" applyFill="1" applyBorder="1" applyAlignment="1" applyProtection="1">
      <alignment horizontal="left" indent="1"/>
      <protection hidden="1"/>
    </xf>
    <xf numFmtId="177" fontId="14" fillId="0" borderId="43" xfId="612" applyNumberFormat="1" applyFont="1" applyFill="1" applyBorder="1" applyAlignment="1" applyProtection="1">
      <alignment horizontal="left" indent="1"/>
      <protection hidden="1"/>
    </xf>
    <xf numFmtId="171" fontId="15" fillId="0" borderId="0" xfId="0" applyNumberFormat="1" applyFont="1" applyFill="1" applyBorder="1" applyAlignment="1" applyProtection="1">
      <protection hidden="1"/>
    </xf>
    <xf numFmtId="0" fontId="214" fillId="0" borderId="33" xfId="792" applyFont="1" applyBorder="1" applyProtection="1">
      <protection hidden="1"/>
    </xf>
    <xf numFmtId="0" fontId="223" fillId="39" borderId="41" xfId="0" applyFont="1" applyFill="1" applyBorder="1" applyAlignment="1" applyProtection="1">
      <alignment horizontal="center" vertical="center" wrapText="1"/>
      <protection hidden="1"/>
    </xf>
    <xf numFmtId="0" fontId="217" fillId="0" borderId="52" xfId="1825" applyFont="1" applyFill="1" applyBorder="1" applyAlignment="1" applyProtection="1">
      <alignment horizontal="left" vertical="center"/>
      <protection hidden="1"/>
    </xf>
    <xf numFmtId="0" fontId="15" fillId="0" borderId="53" xfId="1825" applyFont="1" applyFill="1" applyBorder="1" applyAlignment="1" applyProtection="1">
      <alignment vertical="center"/>
      <protection hidden="1"/>
    </xf>
    <xf numFmtId="177" fontId="28" fillId="0" borderId="0" xfId="612" applyNumberFormat="1" applyFont="1" applyFill="1" applyBorder="1" applyAlignment="1" applyProtection="1">
      <alignment horizontal="left" indent="1"/>
      <protection hidden="1"/>
    </xf>
    <xf numFmtId="177" fontId="28" fillId="0" borderId="43" xfId="612" applyNumberFormat="1" applyFont="1" applyFill="1" applyBorder="1" applyAlignment="1" applyProtection="1">
      <alignment horizontal="left" indent="1"/>
      <protection hidden="1"/>
    </xf>
    <xf numFmtId="171" fontId="15" fillId="0" borderId="0" xfId="0" applyNumberFormat="1" applyFont="1" applyFill="1" applyBorder="1" applyAlignment="1" applyProtection="1">
      <alignment horizontal="right"/>
      <protection hidden="1"/>
    </xf>
    <xf numFmtId="171" fontId="195" fillId="0" borderId="0" xfId="0" applyNumberFormat="1" applyFont="1" applyFill="1" applyBorder="1" applyAlignment="1" applyProtection="1">
      <alignment horizontal="right"/>
      <protection hidden="1"/>
    </xf>
    <xf numFmtId="177" fontId="35" fillId="0" borderId="0" xfId="612" applyNumberFormat="1" applyFont="1" applyFill="1" applyBorder="1" applyAlignment="1" applyProtection="1">
      <alignment horizontal="left" indent="2"/>
      <protection hidden="1"/>
    </xf>
    <xf numFmtId="177" fontId="35" fillId="0" borderId="43" xfId="612" applyNumberFormat="1" applyFont="1" applyFill="1" applyBorder="1" applyAlignment="1" applyProtection="1">
      <alignment horizontal="left" indent="2"/>
      <protection hidden="1"/>
    </xf>
    <xf numFmtId="171" fontId="195" fillId="0" borderId="41" xfId="0" applyNumberFormat="1" applyFont="1" applyFill="1" applyBorder="1" applyAlignment="1" applyProtection="1">
      <protection hidden="1"/>
    </xf>
    <xf numFmtId="171" fontId="195" fillId="0" borderId="0" xfId="0" applyNumberFormat="1" applyFont="1" applyFill="1" applyBorder="1" applyAlignment="1" applyProtection="1">
      <protection hidden="1"/>
    </xf>
    <xf numFmtId="0" fontId="206" fillId="0" borderId="0" xfId="1825" applyFont="1" applyFill="1" applyBorder="1" applyAlignment="1" applyProtection="1">
      <alignment horizontal="center" vertical="center" wrapText="1"/>
      <protection hidden="1"/>
    </xf>
    <xf numFmtId="177" fontId="29" fillId="0" borderId="0" xfId="612" applyNumberFormat="1" applyFont="1" applyFill="1" applyBorder="1" applyAlignment="1" applyProtection="1">
      <alignment horizontal="left" indent="3"/>
      <protection hidden="1"/>
    </xf>
    <xf numFmtId="177" fontId="29" fillId="0" borderId="43" xfId="612" applyNumberFormat="1" applyFont="1" applyFill="1" applyBorder="1" applyAlignment="1" applyProtection="1">
      <alignment horizontal="left" indent="3"/>
      <protection hidden="1"/>
    </xf>
    <xf numFmtId="171" fontId="21" fillId="0" borderId="0" xfId="0" applyNumberFormat="1" applyFont="1" applyFill="1" applyBorder="1" applyAlignment="1" applyProtection="1">
      <protection hidden="1"/>
    </xf>
    <xf numFmtId="0" fontId="214" fillId="0" borderId="0" xfId="792" applyFont="1" applyProtection="1">
      <protection hidden="1"/>
    </xf>
    <xf numFmtId="171" fontId="218" fillId="0" borderId="0" xfId="0" applyNumberFormat="1" applyFont="1" applyFill="1" applyBorder="1" applyAlignment="1" applyProtection="1">
      <protection hidden="1"/>
    </xf>
    <xf numFmtId="0" fontId="219" fillId="0" borderId="0" xfId="0" applyFont="1" applyFill="1" applyBorder="1" applyAlignment="1" applyProtection="1">
      <alignment vertical="center"/>
      <protection hidden="1"/>
    </xf>
    <xf numFmtId="171" fontId="21" fillId="0" borderId="0" xfId="0" applyNumberFormat="1" applyFont="1" applyFill="1" applyBorder="1" applyAlignment="1" applyProtection="1">
      <alignment vertical="center"/>
      <protection hidden="1"/>
    </xf>
    <xf numFmtId="171" fontId="218" fillId="0" borderId="41" xfId="0" applyNumberFormat="1" applyFont="1" applyFill="1" applyBorder="1" applyAlignment="1" applyProtection="1">
      <protection hidden="1"/>
    </xf>
    <xf numFmtId="0" fontId="15" fillId="0" borderId="0" xfId="792" applyFont="1" applyProtection="1">
      <protection hidden="1"/>
    </xf>
    <xf numFmtId="0" fontId="11" fillId="0" borderId="0" xfId="792" applyFont="1" applyProtection="1">
      <protection hidden="1"/>
    </xf>
    <xf numFmtId="177" fontId="35" fillId="0" borderId="0" xfId="612" applyNumberFormat="1" applyFont="1" applyFill="1" applyBorder="1" applyAlignment="1" applyProtection="1">
      <alignment horizontal="left" indent="4"/>
      <protection hidden="1"/>
    </xf>
    <xf numFmtId="171" fontId="21" fillId="0" borderId="37" xfId="0" applyNumberFormat="1" applyFont="1" applyFill="1" applyBorder="1" applyAlignment="1" applyProtection="1">
      <protection hidden="1"/>
    </xf>
    <xf numFmtId="0" fontId="211" fillId="0" borderId="0" xfId="0" applyFont="1" applyFill="1" applyBorder="1" applyAlignment="1" applyProtection="1">
      <alignment vertical="center" wrapText="1"/>
      <protection hidden="1"/>
    </xf>
    <xf numFmtId="171" fontId="126" fillId="0" borderId="0" xfId="0" applyNumberFormat="1" applyFont="1" applyFill="1" applyBorder="1" applyAlignment="1" applyProtection="1">
      <protection hidden="1"/>
    </xf>
    <xf numFmtId="0" fontId="220" fillId="0" borderId="0" xfId="792" applyFont="1" applyProtection="1">
      <protection hidden="1"/>
    </xf>
    <xf numFmtId="0" fontId="22" fillId="0" borderId="0" xfId="792" applyFont="1" applyProtection="1">
      <protection hidden="1"/>
    </xf>
    <xf numFmtId="0" fontId="30" fillId="0" borderId="0" xfId="792" applyFont="1" applyProtection="1">
      <protection hidden="1"/>
    </xf>
    <xf numFmtId="177" fontId="128" fillId="0" borderId="0" xfId="612" applyNumberFormat="1" applyFont="1" applyFill="1" applyBorder="1" applyAlignment="1" applyProtection="1">
      <alignment horizontal="left" indent="5"/>
      <protection hidden="1"/>
    </xf>
    <xf numFmtId="171" fontId="209" fillId="0" borderId="0" xfId="0" applyNumberFormat="1" applyFont="1" applyFill="1" applyBorder="1" applyAlignment="1" applyProtection="1">
      <protection hidden="1"/>
    </xf>
    <xf numFmtId="171" fontId="221" fillId="0" borderId="0" xfId="0" applyNumberFormat="1" applyFont="1" applyFill="1" applyBorder="1" applyAlignment="1" applyProtection="1">
      <protection hidden="1"/>
    </xf>
    <xf numFmtId="171" fontId="126" fillId="0" borderId="0" xfId="0" applyNumberFormat="1" applyFont="1" applyFill="1" applyBorder="1" applyAlignment="1" applyProtection="1">
      <alignment horizontal="right"/>
      <protection hidden="1"/>
    </xf>
    <xf numFmtId="171" fontId="125" fillId="0" borderId="0" xfId="0" applyNumberFormat="1" applyFont="1" applyFill="1" applyBorder="1" applyAlignment="1" applyProtection="1">
      <alignment vertical="center"/>
      <protection hidden="1"/>
    </xf>
    <xf numFmtId="0" fontId="212" fillId="0" borderId="0" xfId="792" applyFont="1" applyFill="1" applyBorder="1" applyProtection="1">
      <protection hidden="1"/>
    </xf>
    <xf numFmtId="0" fontId="23" fillId="0" borderId="0" xfId="792" applyFont="1" applyFill="1" applyBorder="1" applyProtection="1">
      <protection hidden="1"/>
    </xf>
    <xf numFmtId="0" fontId="222" fillId="0" borderId="41" xfId="792" applyFont="1" applyFill="1" applyBorder="1" applyProtection="1">
      <protection hidden="1"/>
    </xf>
    <xf numFmtId="171" fontId="23" fillId="0" borderId="0" xfId="792" applyNumberFormat="1" applyFont="1" applyFill="1" applyBorder="1" applyProtection="1">
      <protection hidden="1"/>
    </xf>
    <xf numFmtId="171" fontId="116" fillId="0" borderId="0" xfId="792" applyNumberFormat="1" applyFont="1" applyFill="1" applyBorder="1" applyProtection="1">
      <protection hidden="1"/>
    </xf>
    <xf numFmtId="171" fontId="24" fillId="0" borderId="0" xfId="792" applyNumberFormat="1" applyFont="1" applyFill="1" applyBorder="1" applyProtection="1">
      <protection hidden="1"/>
    </xf>
    <xf numFmtId="1" fontId="29" fillId="0" borderId="0" xfId="612" applyNumberFormat="1" applyFont="1" applyFill="1" applyBorder="1" applyAlignment="1" applyProtection="1">
      <alignment horizontal="left" indent="1"/>
      <protection hidden="1"/>
    </xf>
    <xf numFmtId="1" fontId="28" fillId="0" borderId="0" xfId="612" applyNumberFormat="1" applyFont="1" applyFill="1" applyBorder="1" applyAlignment="1" applyProtection="1">
      <alignment horizontal="left" indent="1"/>
      <protection hidden="1"/>
    </xf>
    <xf numFmtId="1" fontId="29" fillId="0" borderId="0" xfId="612" applyNumberFormat="1" applyFont="1" applyFill="1" applyBorder="1" applyAlignment="1" applyProtection="1">
      <alignment horizontal="left" indent="2"/>
      <protection hidden="1"/>
    </xf>
    <xf numFmtId="1" fontId="29" fillId="0" borderId="0" xfId="612" applyNumberFormat="1" applyFont="1" applyFill="1" applyBorder="1" applyAlignment="1" applyProtection="1">
      <alignment horizontal="left" indent="4"/>
      <protection hidden="1"/>
    </xf>
    <xf numFmtId="1" fontId="35" fillId="0" borderId="0" xfId="612" applyNumberFormat="1" applyFont="1" applyFill="1" applyBorder="1" applyAlignment="1" applyProtection="1">
      <alignment horizontal="left" indent="2"/>
      <protection hidden="1"/>
    </xf>
    <xf numFmtId="0" fontId="210" fillId="0" borderId="0" xfId="792" applyFont="1" applyFill="1" applyBorder="1" applyProtection="1">
      <protection hidden="1"/>
    </xf>
    <xf numFmtId="0" fontId="13" fillId="0" borderId="0" xfId="792" applyFont="1" applyFill="1" applyBorder="1" applyProtection="1">
      <protection hidden="1"/>
    </xf>
    <xf numFmtId="0" fontId="218" fillId="0" borderId="0" xfId="792" applyFont="1" applyFill="1" applyBorder="1" applyProtection="1">
      <protection hidden="1"/>
    </xf>
    <xf numFmtId="0" fontId="21" fillId="0" borderId="0" xfId="792" applyFont="1" applyFill="1" applyBorder="1" applyProtection="1">
      <protection hidden="1"/>
    </xf>
    <xf numFmtId="177" fontId="29" fillId="0" borderId="0" xfId="612" applyNumberFormat="1" applyFont="1" applyFill="1" applyBorder="1" applyAlignment="1" applyProtection="1">
      <alignment horizontal="left" indent="1"/>
      <protection hidden="1"/>
    </xf>
    <xf numFmtId="0" fontId="34" fillId="0" borderId="0" xfId="792" applyFont="1" applyFill="1" applyBorder="1" applyProtection="1">
      <protection hidden="1"/>
    </xf>
    <xf numFmtId="0" fontId="15" fillId="0" borderId="5" xfId="1824" applyNumberFormat="1" applyFont="1" applyFill="1" applyBorder="1" applyAlignment="1" applyProtection="1">
      <alignment horizontal="center" vertical="center"/>
      <protection locked="0"/>
    </xf>
    <xf numFmtId="171" fontId="207" fillId="39" borderId="0" xfId="0" applyNumberFormat="1" applyFont="1" applyFill="1" applyBorder="1" applyProtection="1">
      <protection locked="0"/>
    </xf>
    <xf numFmtId="171" fontId="204" fillId="0" borderId="0" xfId="0" applyNumberFormat="1" applyFont="1" applyBorder="1" applyProtection="1">
      <protection locked="0"/>
    </xf>
    <xf numFmtId="171" fontId="15" fillId="0" borderId="0" xfId="1827" applyNumberFormat="1" applyFont="1" applyFill="1" applyAlignment="1" applyProtection="1">
      <alignment horizontal="right"/>
      <protection locked="0"/>
    </xf>
    <xf numFmtId="171" fontId="15" fillId="0" borderId="0" xfId="1827" applyNumberFormat="1" applyFont="1" applyProtection="1">
      <protection locked="0"/>
    </xf>
    <xf numFmtId="171" fontId="204" fillId="0" borderId="0" xfId="0" applyNumberFormat="1" applyFont="1" applyBorder="1" applyAlignment="1" applyProtection="1">
      <alignment horizontal="right"/>
      <protection locked="0"/>
    </xf>
    <xf numFmtId="0" fontId="11" fillId="0" borderId="0" xfId="792" applyFont="1" applyAlignment="1" applyProtection="1">
      <alignment horizontal="center"/>
      <protection hidden="1"/>
    </xf>
    <xf numFmtId="0" fontId="200" fillId="0" borderId="0" xfId="792" applyFont="1" applyProtection="1">
      <protection hidden="1"/>
    </xf>
    <xf numFmtId="171" fontId="204" fillId="0" borderId="0" xfId="0" applyNumberFormat="1" applyFont="1" applyBorder="1" applyAlignment="1" applyProtection="1">
      <alignment horizontal="right"/>
      <protection hidden="1"/>
    </xf>
    <xf numFmtId="1" fontId="207" fillId="39" borderId="0" xfId="0" applyNumberFormat="1" applyFont="1" applyFill="1" applyBorder="1" applyProtection="1">
      <protection locked="0"/>
    </xf>
    <xf numFmtId="1" fontId="204" fillId="0" borderId="0" xfId="0" applyNumberFormat="1" applyFont="1" applyBorder="1" applyProtection="1">
      <protection locked="0"/>
    </xf>
    <xf numFmtId="1" fontId="204" fillId="0" borderId="0" xfId="0" applyNumberFormat="1" applyFont="1" applyBorder="1" applyAlignment="1" applyProtection="1">
      <alignment horizontal="right"/>
      <protection locked="0"/>
    </xf>
    <xf numFmtId="0" fontId="198" fillId="39" borderId="34" xfId="0" applyFont="1" applyFill="1" applyBorder="1" applyAlignment="1" applyProtection="1">
      <alignment horizontal="center" vertical="center" wrapText="1"/>
      <protection hidden="1"/>
    </xf>
    <xf numFmtId="0" fontId="198" fillId="39" borderId="35" xfId="0" applyFont="1" applyFill="1" applyBorder="1" applyAlignment="1" applyProtection="1">
      <alignment horizontal="center" vertical="center" wrapText="1"/>
      <protection hidden="1"/>
    </xf>
    <xf numFmtId="0" fontId="198" fillId="39" borderId="36" xfId="0" applyFont="1" applyFill="1" applyBorder="1" applyAlignment="1" applyProtection="1">
      <alignment horizontal="center" vertical="center" wrapText="1"/>
      <protection hidden="1"/>
    </xf>
    <xf numFmtId="0" fontId="195" fillId="39" borderId="34" xfId="0" applyFont="1" applyFill="1" applyBorder="1" applyAlignment="1" applyProtection="1">
      <alignment horizontal="center" vertical="center" wrapText="1"/>
      <protection hidden="1"/>
    </xf>
    <xf numFmtId="0" fontId="195" fillId="39" borderId="35" xfId="0" applyFont="1" applyFill="1" applyBorder="1" applyAlignment="1" applyProtection="1">
      <alignment horizontal="center" vertical="center" wrapText="1"/>
      <protection hidden="1"/>
    </xf>
    <xf numFmtId="0" fontId="195" fillId="39" borderId="36" xfId="0" applyFont="1" applyFill="1" applyBorder="1" applyAlignment="1" applyProtection="1">
      <alignment horizontal="center" vertical="center" wrapText="1"/>
      <protection hidden="1"/>
    </xf>
    <xf numFmtId="0" fontId="195" fillId="0" borderId="34" xfId="0" applyFont="1" applyFill="1" applyBorder="1" applyAlignment="1" applyProtection="1">
      <alignment horizontal="center" vertical="center" wrapText="1"/>
      <protection hidden="1"/>
    </xf>
    <xf numFmtId="0" fontId="195" fillId="0" borderId="36" xfId="0" applyFont="1" applyFill="1" applyBorder="1" applyAlignment="1" applyProtection="1">
      <alignment horizontal="center" vertical="center" wrapText="1"/>
      <protection hidden="1"/>
    </xf>
    <xf numFmtId="0" fontId="3" fillId="0" borderId="54" xfId="0" applyFont="1" applyFill="1" applyBorder="1" applyAlignment="1" applyProtection="1">
      <alignment horizontal="left" wrapText="1"/>
      <protection hidden="1"/>
    </xf>
    <xf numFmtId="0" fontId="3" fillId="0" borderId="0" xfId="0" applyFont="1" applyFill="1" applyBorder="1" applyAlignment="1" applyProtection="1">
      <alignment horizontal="left" wrapText="1"/>
      <protection hidden="1"/>
    </xf>
    <xf numFmtId="0" fontId="201" fillId="40" borderId="26" xfId="1826" applyFont="1" applyFill="1" applyBorder="1" applyAlignment="1" applyProtection="1">
      <alignment horizontal="center" vertical="center" textRotation="90" wrapText="1"/>
      <protection hidden="1"/>
    </xf>
    <xf numFmtId="0" fontId="201" fillId="40" borderId="1" xfId="1826" applyFont="1" applyFill="1" applyBorder="1" applyAlignment="1" applyProtection="1">
      <alignment horizontal="center" vertical="center" textRotation="90" wrapText="1"/>
      <protection hidden="1"/>
    </xf>
    <xf numFmtId="0" fontId="201" fillId="40" borderId="25" xfId="1826" applyFont="1" applyFill="1" applyBorder="1" applyAlignment="1" applyProtection="1">
      <alignment horizontal="center" vertical="center" textRotation="90" wrapText="1"/>
      <protection hidden="1"/>
    </xf>
    <xf numFmtId="0" fontId="14" fillId="39" borderId="24" xfId="0" applyFont="1" applyFill="1" applyBorder="1" applyAlignment="1" applyProtection="1">
      <alignment horizontal="left" wrapText="1"/>
      <protection hidden="1"/>
    </xf>
    <xf numFmtId="0" fontId="14" fillId="39" borderId="30" xfId="0" applyFont="1" applyFill="1" applyBorder="1" applyAlignment="1" applyProtection="1">
      <alignment horizontal="left" wrapText="1"/>
      <protection hidden="1"/>
    </xf>
    <xf numFmtId="0" fontId="202" fillId="0" borderId="0" xfId="0" applyFont="1" applyFill="1" applyBorder="1" applyAlignment="1" applyProtection="1">
      <alignment horizontal="left" vertical="center" wrapText="1"/>
      <protection hidden="1"/>
    </xf>
  </cellXfs>
  <cellStyles count="1831">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іперпосилання" xfId="1825"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2" xfId="709"/>
    <cellStyle name="Звичайний 3" xfId="1829"/>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18" xfId="1830"/>
    <cellStyle name="Обычный 2 2" xfId="730"/>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_004 витрати на закупівлю імпортованого газу" xfId="1632"/>
    <cellStyle name="Обычный 2 3" xfId="737"/>
    <cellStyle name="Обычный 2 3 2" xfId="1633"/>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2" xfId="753"/>
    <cellStyle name="Обычный 3 2 2" xfId="754"/>
    <cellStyle name="Обычный 3 2 2 2" xfId="1660"/>
    <cellStyle name="Обычный 3 2 3" xfId="1661"/>
    <cellStyle name="Обычный 3 2_borg_010609_rab22" xfId="755"/>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62" xfId="1828"/>
    <cellStyle name="Обычный 7" xfId="789"/>
    <cellStyle name="Обычный 7 2" xfId="1705"/>
    <cellStyle name="Обычный 8" xfId="790"/>
    <cellStyle name="Обычный 8 2" xfId="1706"/>
    <cellStyle name="Обычный 9" xfId="791"/>
    <cellStyle name="Обычный 9 2" xfId="1707"/>
    <cellStyle name="Обычный_FABR 3" xfId="1827"/>
    <cellStyle name="Обычный_Forec table IMF style 39" xfId="792"/>
    <cellStyle name="Обычный_OverAll Table 3" xfId="793"/>
    <cellStyle name="Обычный_VVP_new" xfId="1826"/>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інансовий [0]" xfId="1824" builtinId="6"/>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C4D79B"/>
      <color rgb="FFEBF1DE"/>
      <color rgb="FF005B2B"/>
      <color rgb="FFF0FEE6"/>
      <color rgb="FF007236"/>
      <color rgb="FF008236"/>
      <color rgb="FF009B78"/>
      <color rgb="FF008278"/>
      <color rgb="FF00C878"/>
      <color rgb="FF006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1</xdr:col>
      <xdr:colOff>571501</xdr:colOff>
      <xdr:row>7</xdr:row>
      <xdr:rowOff>15240</xdr:rowOff>
    </xdr:from>
    <xdr:to>
      <xdr:col>1</xdr:col>
      <xdr:colOff>586740</xdr:colOff>
      <xdr:row>14</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577341" y="1272540"/>
          <a:ext cx="15239" cy="1821180"/>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14</xdr:row>
      <xdr:rowOff>66675</xdr:rowOff>
    </xdr:from>
    <xdr:to>
      <xdr:col>3</xdr:col>
      <xdr:colOff>0</xdr:colOff>
      <xdr:row>14</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9921</xdr:colOff>
      <xdr:row>5</xdr:row>
      <xdr:rowOff>119063</xdr:rowOff>
    </xdr:from>
    <xdr:to>
      <xdr:col>10</xdr:col>
      <xdr:colOff>497840</xdr:colOff>
      <xdr:row>5</xdr:row>
      <xdr:rowOff>121920</xdr:rowOff>
    </xdr:to>
    <xdr:cxnSp macro="">
      <xdr:nvCxnSpPr>
        <xdr:cNvPr id="21" name="Пряма зі стрілкою 2">
          <a:extLst>
            <a:ext uri="{FF2B5EF4-FFF2-40B4-BE49-F238E27FC236}">
              <a16:creationId xmlns:a16="http://schemas.microsoft.com/office/drawing/2014/main" id="{00000000-0008-0000-0000-000015000000}"/>
            </a:ext>
          </a:extLst>
        </xdr:cNvPr>
        <xdr:cNvCxnSpPr/>
      </xdr:nvCxnSpPr>
      <xdr:spPr>
        <a:xfrm>
          <a:off x="13215381" y="1399223"/>
          <a:ext cx="1067039" cy="285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1813560</xdr:colOff>
      <xdr:row>7</xdr:row>
      <xdr:rowOff>228601</xdr:rowOff>
    </xdr:from>
    <xdr:to>
      <xdr:col>5</xdr:col>
      <xdr:colOff>15240</xdr:colOff>
      <xdr:row>14</xdr:row>
      <xdr:rowOff>7620</xdr:rowOff>
    </xdr:to>
    <xdr:cxnSp macro="">
      <xdr:nvCxnSpPr>
        <xdr:cNvPr id="22" name="Пряма зі стрілкою 2">
          <a:extLst>
            <a:ext uri="{FF2B5EF4-FFF2-40B4-BE49-F238E27FC236}">
              <a16:creationId xmlns:a16="http://schemas.microsoft.com/office/drawing/2014/main" id="{00000000-0008-0000-0000-000016000000}"/>
            </a:ext>
          </a:extLst>
        </xdr:cNvPr>
        <xdr:cNvCxnSpPr/>
      </xdr:nvCxnSpPr>
      <xdr:spPr>
        <a:xfrm flipV="1">
          <a:off x="4861560" y="2011681"/>
          <a:ext cx="106680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8107</xdr:colOff>
      <xdr:row>13</xdr:row>
      <xdr:rowOff>243192</xdr:rowOff>
    </xdr:from>
    <xdr:to>
      <xdr:col>5</xdr:col>
      <xdr:colOff>0</xdr:colOff>
      <xdr:row>16</xdr:row>
      <xdr:rowOff>30480</xdr:rowOff>
    </xdr:to>
    <xdr:cxnSp macro="">
      <xdr:nvCxnSpPr>
        <xdr:cNvPr id="23" name="Пряма зі стрілкою 17">
          <a:extLst>
            <a:ext uri="{FF2B5EF4-FFF2-40B4-BE49-F238E27FC236}">
              <a16:creationId xmlns:a16="http://schemas.microsoft.com/office/drawing/2014/main" id="{00000000-0008-0000-0000-000017000000}"/>
            </a:ext>
          </a:extLst>
        </xdr:cNvPr>
        <xdr:cNvCxnSpPr/>
      </xdr:nvCxnSpPr>
      <xdr:spPr>
        <a:xfrm>
          <a:off x="4869667" y="3535032"/>
          <a:ext cx="1043453" cy="5416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xdr:row>
      <xdr:rowOff>304800</xdr:rowOff>
    </xdr:from>
    <xdr:to>
      <xdr:col>4</xdr:col>
      <xdr:colOff>1043940</xdr:colOff>
      <xdr:row>14</xdr:row>
      <xdr:rowOff>30481</xdr:rowOff>
    </xdr:to>
    <xdr:cxnSp macro="">
      <xdr:nvCxnSpPr>
        <xdr:cNvPr id="25" name="Пряма зі стрілкою 2">
          <a:extLst>
            <a:ext uri="{FF2B5EF4-FFF2-40B4-BE49-F238E27FC236}">
              <a16:creationId xmlns:a16="http://schemas.microsoft.com/office/drawing/2014/main" id="{00000000-0008-0000-0000-000019000000}"/>
            </a:ext>
          </a:extLst>
        </xdr:cNvPr>
        <xdr:cNvCxnSpPr/>
      </xdr:nvCxnSpPr>
      <xdr:spPr>
        <a:xfrm flipV="1">
          <a:off x="4861560" y="525780"/>
          <a:ext cx="1043940" cy="304800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14</xdr:row>
      <xdr:rowOff>8106</xdr:rowOff>
    </xdr:from>
    <xdr:to>
      <xdr:col>4</xdr:col>
      <xdr:colOff>1051560</xdr:colOff>
      <xdr:row>19</xdr:row>
      <xdr:rowOff>243840</xdr:rowOff>
    </xdr:to>
    <xdr:cxnSp macro="">
      <xdr:nvCxnSpPr>
        <xdr:cNvPr id="26" name="Пряма зі стрілкою 2">
          <a:extLst>
            <a:ext uri="{FF2B5EF4-FFF2-40B4-BE49-F238E27FC236}">
              <a16:creationId xmlns:a16="http://schemas.microsoft.com/office/drawing/2014/main" id="{00000000-0008-0000-0000-00001A000000}"/>
            </a:ext>
          </a:extLst>
        </xdr:cNvPr>
        <xdr:cNvCxnSpPr/>
      </xdr:nvCxnSpPr>
      <xdr:spPr>
        <a:xfrm>
          <a:off x="4861560" y="3551406"/>
          <a:ext cx="1051560" cy="149303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236220</xdr:rowOff>
    </xdr:from>
    <xdr:to>
      <xdr:col>5</xdr:col>
      <xdr:colOff>0</xdr:colOff>
      <xdr:row>14</xdr:row>
      <xdr:rowOff>15240</xdr:rowOff>
    </xdr:to>
    <xdr:cxnSp macro="">
      <xdr:nvCxnSpPr>
        <xdr:cNvPr id="27" name="Пряма зі стрілкою 2">
          <a:extLst>
            <a:ext uri="{FF2B5EF4-FFF2-40B4-BE49-F238E27FC236}">
              <a16:creationId xmlns:a16="http://schemas.microsoft.com/office/drawing/2014/main" id="{00000000-0008-0000-0000-00001B000000}"/>
            </a:ext>
          </a:extLst>
        </xdr:cNvPr>
        <xdr:cNvCxnSpPr/>
      </xdr:nvCxnSpPr>
      <xdr:spPr>
        <a:xfrm flipV="1">
          <a:off x="4861560" y="3025140"/>
          <a:ext cx="1051560" cy="5334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xdr:row>
      <xdr:rowOff>107577</xdr:rowOff>
    </xdr:from>
    <xdr:to>
      <xdr:col>6</xdr:col>
      <xdr:colOff>7620</xdr:colOff>
      <xdr:row>16</xdr:row>
      <xdr:rowOff>76200</xdr:rowOff>
    </xdr:to>
    <xdr:cxnSp macro="">
      <xdr:nvCxnSpPr>
        <xdr:cNvPr id="29" name="Пряма зі стрілкою 2">
          <a:extLst>
            <a:ext uri="{FF2B5EF4-FFF2-40B4-BE49-F238E27FC236}">
              <a16:creationId xmlns:a16="http://schemas.microsoft.com/office/drawing/2014/main" id="{00000000-0008-0000-0000-00001D000000}"/>
            </a:ext>
          </a:extLst>
        </xdr:cNvPr>
        <xdr:cNvCxnSpPr/>
      </xdr:nvCxnSpPr>
      <xdr:spPr>
        <a:xfrm>
          <a:off x="9646920" y="3902337"/>
          <a:ext cx="7620" cy="220083"/>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xdr:row>
      <xdr:rowOff>120316</xdr:rowOff>
    </xdr:from>
    <xdr:to>
      <xdr:col>7</xdr:col>
      <xdr:colOff>0</xdr:colOff>
      <xdr:row>1</xdr:row>
      <xdr:rowOff>220982</xdr:rowOff>
    </xdr:to>
    <xdr:cxnSp macro="">
      <xdr:nvCxnSpPr>
        <xdr:cNvPr id="30" name="Пряма зі стрілкою 2">
          <a:extLst>
            <a:ext uri="{FF2B5EF4-FFF2-40B4-BE49-F238E27FC236}">
              <a16:creationId xmlns:a16="http://schemas.microsoft.com/office/drawing/2014/main" id="{00000000-0008-0000-0000-00001E000000}"/>
            </a:ext>
          </a:extLst>
        </xdr:cNvPr>
        <xdr:cNvCxnSpPr/>
      </xdr:nvCxnSpPr>
      <xdr:spPr>
        <a:xfrm flipV="1">
          <a:off x="9646920" y="356536"/>
          <a:ext cx="1013460" cy="10066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xdr:row>
      <xdr:rowOff>236220</xdr:rowOff>
    </xdr:from>
    <xdr:to>
      <xdr:col>7</xdr:col>
      <xdr:colOff>10027</xdr:colOff>
      <xdr:row>3</xdr:row>
      <xdr:rowOff>160421</xdr:rowOff>
    </xdr:to>
    <xdr:cxnSp macro="">
      <xdr:nvCxnSpPr>
        <xdr:cNvPr id="32" name="Пряма зі стрілкою 2">
          <a:extLst>
            <a:ext uri="{FF2B5EF4-FFF2-40B4-BE49-F238E27FC236}">
              <a16:creationId xmlns:a16="http://schemas.microsoft.com/office/drawing/2014/main" id="{00000000-0008-0000-0000-000020000000}"/>
            </a:ext>
          </a:extLst>
        </xdr:cNvPr>
        <xdr:cNvCxnSpPr/>
      </xdr:nvCxnSpPr>
      <xdr:spPr>
        <a:xfrm>
          <a:off x="9662160" y="472440"/>
          <a:ext cx="1008247" cy="46522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7</xdr:row>
      <xdr:rowOff>140368</xdr:rowOff>
    </xdr:from>
    <xdr:to>
      <xdr:col>7</xdr:col>
      <xdr:colOff>0</xdr:colOff>
      <xdr:row>8</xdr:row>
      <xdr:rowOff>3</xdr:rowOff>
    </xdr:to>
    <xdr:cxnSp macro="">
      <xdr:nvCxnSpPr>
        <xdr:cNvPr id="33" name="Пряма зі стрілкою 2">
          <a:extLst>
            <a:ext uri="{FF2B5EF4-FFF2-40B4-BE49-F238E27FC236}">
              <a16:creationId xmlns:a16="http://schemas.microsoft.com/office/drawing/2014/main" id="{00000000-0008-0000-0000-000021000000}"/>
            </a:ext>
          </a:extLst>
        </xdr:cNvPr>
        <xdr:cNvCxnSpPr/>
      </xdr:nvCxnSpPr>
      <xdr:spPr>
        <a:xfrm flipV="1">
          <a:off x="9654540" y="1923448"/>
          <a:ext cx="1005840" cy="11109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30480</xdr:rowOff>
    </xdr:from>
    <xdr:to>
      <xdr:col>7</xdr:col>
      <xdr:colOff>0</xdr:colOff>
      <xdr:row>9</xdr:row>
      <xdr:rowOff>129540</xdr:rowOff>
    </xdr:to>
    <xdr:cxnSp macro="">
      <xdr:nvCxnSpPr>
        <xdr:cNvPr id="36" name="Пряма зі стрілкою 2">
          <a:extLst>
            <a:ext uri="{FF2B5EF4-FFF2-40B4-BE49-F238E27FC236}">
              <a16:creationId xmlns:a16="http://schemas.microsoft.com/office/drawing/2014/main" id="{00000000-0008-0000-0000-000024000000}"/>
            </a:ext>
          </a:extLst>
        </xdr:cNvPr>
        <xdr:cNvCxnSpPr/>
      </xdr:nvCxnSpPr>
      <xdr:spPr>
        <a:xfrm>
          <a:off x="9662160" y="2065020"/>
          <a:ext cx="998220" cy="3505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11</xdr:row>
      <xdr:rowOff>130342</xdr:rowOff>
    </xdr:from>
    <xdr:to>
      <xdr:col>7</xdr:col>
      <xdr:colOff>10027</xdr:colOff>
      <xdr:row>12</xdr:row>
      <xdr:rowOff>2</xdr:rowOff>
    </xdr:to>
    <xdr:cxnSp macro="">
      <xdr:nvCxnSpPr>
        <xdr:cNvPr id="37" name="Пряма зі стрілкою 2">
          <a:extLst>
            <a:ext uri="{FF2B5EF4-FFF2-40B4-BE49-F238E27FC236}">
              <a16:creationId xmlns:a16="http://schemas.microsoft.com/office/drawing/2014/main" id="{00000000-0008-0000-0000-000025000000}"/>
            </a:ext>
          </a:extLst>
        </xdr:cNvPr>
        <xdr:cNvCxnSpPr/>
      </xdr:nvCxnSpPr>
      <xdr:spPr>
        <a:xfrm flipV="1">
          <a:off x="9654540" y="2919262"/>
          <a:ext cx="101586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12</xdr:row>
      <xdr:rowOff>7620</xdr:rowOff>
    </xdr:from>
    <xdr:to>
      <xdr:col>7</xdr:col>
      <xdr:colOff>0</xdr:colOff>
      <xdr:row>13</xdr:row>
      <xdr:rowOff>144780</xdr:rowOff>
    </xdr:to>
    <xdr:cxnSp macro="">
      <xdr:nvCxnSpPr>
        <xdr:cNvPr id="38" name="Пряма зі стрілкою 2">
          <a:extLst>
            <a:ext uri="{FF2B5EF4-FFF2-40B4-BE49-F238E27FC236}">
              <a16:creationId xmlns:a16="http://schemas.microsoft.com/office/drawing/2014/main" id="{00000000-0008-0000-0000-000026000000}"/>
            </a:ext>
          </a:extLst>
        </xdr:cNvPr>
        <xdr:cNvCxnSpPr/>
      </xdr:nvCxnSpPr>
      <xdr:spPr>
        <a:xfrm>
          <a:off x="9654540" y="3048000"/>
          <a:ext cx="1005840" cy="3886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15</xdr:row>
      <xdr:rowOff>130342</xdr:rowOff>
    </xdr:from>
    <xdr:to>
      <xdr:col>7</xdr:col>
      <xdr:colOff>10027</xdr:colOff>
      <xdr:row>16</xdr:row>
      <xdr:rowOff>2</xdr:rowOff>
    </xdr:to>
    <xdr:cxnSp macro="">
      <xdr:nvCxnSpPr>
        <xdr:cNvPr id="39" name="Пряма зі стрілкою 2">
          <a:extLst>
            <a:ext uri="{FF2B5EF4-FFF2-40B4-BE49-F238E27FC236}">
              <a16:creationId xmlns:a16="http://schemas.microsoft.com/office/drawing/2014/main" id="{00000000-0008-0000-0000-000027000000}"/>
            </a:ext>
          </a:extLst>
        </xdr:cNvPr>
        <xdr:cNvCxnSpPr/>
      </xdr:nvCxnSpPr>
      <xdr:spPr>
        <a:xfrm flipV="1">
          <a:off x="9662160" y="3925102"/>
          <a:ext cx="100824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3840089</xdr:colOff>
      <xdr:row>20</xdr:row>
      <xdr:rowOff>11530</xdr:rowOff>
    </xdr:from>
    <xdr:to>
      <xdr:col>7</xdr:col>
      <xdr:colOff>0</xdr:colOff>
      <xdr:row>21</xdr:row>
      <xdr:rowOff>150395</xdr:rowOff>
    </xdr:to>
    <xdr:cxnSp macro="">
      <xdr:nvCxnSpPr>
        <xdr:cNvPr id="44" name="Пряма зі стрілкою 2">
          <a:extLst>
            <a:ext uri="{FF2B5EF4-FFF2-40B4-BE49-F238E27FC236}">
              <a16:creationId xmlns:a16="http://schemas.microsoft.com/office/drawing/2014/main" id="{00000000-0008-0000-0000-00002C000000}"/>
            </a:ext>
          </a:extLst>
        </xdr:cNvPr>
        <xdr:cNvCxnSpPr/>
      </xdr:nvCxnSpPr>
      <xdr:spPr>
        <a:xfrm>
          <a:off x="9646529" y="5063590"/>
          <a:ext cx="1013851" cy="3903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30079</xdr:colOff>
      <xdr:row>19</xdr:row>
      <xdr:rowOff>110289</xdr:rowOff>
    </xdr:from>
    <xdr:to>
      <xdr:col>6</xdr:col>
      <xdr:colOff>1002631</xdr:colOff>
      <xdr:row>20</xdr:row>
      <xdr:rowOff>10026</xdr:rowOff>
    </xdr:to>
    <xdr:cxnSp macro="">
      <xdr:nvCxnSpPr>
        <xdr:cNvPr id="45" name="Пряма зі стрілкою 2">
          <a:extLst>
            <a:ext uri="{FF2B5EF4-FFF2-40B4-BE49-F238E27FC236}">
              <a16:creationId xmlns:a16="http://schemas.microsoft.com/office/drawing/2014/main" id="{00000000-0008-0000-0000-00002D000000}"/>
            </a:ext>
          </a:extLst>
        </xdr:cNvPr>
        <xdr:cNvCxnSpPr/>
      </xdr:nvCxnSpPr>
      <xdr:spPr>
        <a:xfrm flipV="1">
          <a:off x="9676999" y="4910889"/>
          <a:ext cx="972552" cy="15119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xdr:colOff>
      <xdr:row>16</xdr:row>
      <xdr:rowOff>7620</xdr:rowOff>
    </xdr:from>
    <xdr:to>
      <xdr:col>6</xdr:col>
      <xdr:colOff>992605</xdr:colOff>
      <xdr:row>17</xdr:row>
      <xdr:rowOff>160421</xdr:rowOff>
    </xdr:to>
    <xdr:cxnSp macro="">
      <xdr:nvCxnSpPr>
        <xdr:cNvPr id="46" name="Пряма зі стрілкою 2">
          <a:extLst>
            <a:ext uri="{FF2B5EF4-FFF2-40B4-BE49-F238E27FC236}">
              <a16:creationId xmlns:a16="http://schemas.microsoft.com/office/drawing/2014/main" id="{00000000-0008-0000-0000-00002E000000}"/>
            </a:ext>
          </a:extLst>
        </xdr:cNvPr>
        <xdr:cNvCxnSpPr/>
      </xdr:nvCxnSpPr>
      <xdr:spPr>
        <a:xfrm>
          <a:off x="9677400" y="4053840"/>
          <a:ext cx="962125" cy="4042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24114</xdr:colOff>
      <xdr:row>5</xdr:row>
      <xdr:rowOff>128984</xdr:rowOff>
    </xdr:from>
    <xdr:to>
      <xdr:col>7</xdr:col>
      <xdr:colOff>0</xdr:colOff>
      <xdr:row>7</xdr:row>
      <xdr:rowOff>229082</xdr:rowOff>
    </xdr:to>
    <xdr:cxnSp macro="">
      <xdr:nvCxnSpPr>
        <xdr:cNvPr id="47" name="Пряма зі стрілкою 2">
          <a:extLst>
            <a:ext uri="{FF2B5EF4-FFF2-40B4-BE49-F238E27FC236}">
              <a16:creationId xmlns:a16="http://schemas.microsoft.com/office/drawing/2014/main" id="{00000000-0008-0000-0000-00002F000000}"/>
            </a:ext>
          </a:extLst>
        </xdr:cNvPr>
        <xdr:cNvCxnSpPr/>
      </xdr:nvCxnSpPr>
      <xdr:spPr>
        <a:xfrm flipV="1">
          <a:off x="9671034" y="1409144"/>
          <a:ext cx="989346" cy="60301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10160</xdr:colOff>
      <xdr:row>7</xdr:row>
      <xdr:rowOff>142240</xdr:rowOff>
    </xdr:from>
    <xdr:to>
      <xdr:col>11</xdr:col>
      <xdr:colOff>10160</xdr:colOff>
      <xdr:row>10</xdr:row>
      <xdr:rowOff>50800</xdr:rowOff>
    </xdr:to>
    <xdr:cxnSp macro="">
      <xdr:nvCxnSpPr>
        <xdr:cNvPr id="48" name="Пряма зі стрілкою 2">
          <a:extLst>
            <a:ext uri="{FF2B5EF4-FFF2-40B4-BE49-F238E27FC236}">
              <a16:creationId xmlns:a16="http://schemas.microsoft.com/office/drawing/2014/main" id="{00000000-0008-0000-0000-000030000000}"/>
            </a:ext>
          </a:extLst>
        </xdr:cNvPr>
        <xdr:cNvCxnSpPr/>
      </xdr:nvCxnSpPr>
      <xdr:spPr>
        <a:xfrm>
          <a:off x="13215620" y="1925320"/>
          <a:ext cx="1089660" cy="66294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19050</xdr:rowOff>
        </xdr:from>
        <xdr:to>
          <xdr:col>0</xdr:col>
          <xdr:colOff>485775</xdr:colOff>
          <xdr:row>1</xdr:row>
          <xdr:rowOff>142875</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N35"/>
  <sheetViews>
    <sheetView showGridLines="0" tabSelected="1" showOutlineSymbols="0" zoomScale="86" zoomScaleNormal="86" zoomScaleSheetLayoutView="130" workbookViewId="0"/>
  </sheetViews>
  <sheetFormatPr defaultColWidth="9.33203125" defaultRowHeight="18.75"/>
  <cols>
    <col min="1" max="1" width="8.33203125" style="60" customWidth="1"/>
    <col min="2" max="2" width="32" style="36" customWidth="1"/>
    <col min="3" max="3" width="7.5" style="36" customWidth="1"/>
    <col min="4" max="4" width="23.1640625" style="37" customWidth="1"/>
    <col min="5" max="5" width="15.33203125" style="36" customWidth="1"/>
    <col min="6" max="6" width="54.5" style="36" customWidth="1"/>
    <col min="7" max="7" width="14.83203125" style="36" customWidth="1"/>
    <col min="8" max="8" width="9.1640625" style="39" customWidth="1"/>
    <col min="9" max="9" width="28" style="36" customWidth="1"/>
    <col min="10" max="10" width="8.5" style="36" customWidth="1"/>
    <col min="11" max="11" width="7.5" style="36" customWidth="1"/>
    <col min="12" max="12" width="10.33203125" style="40" customWidth="1"/>
    <col min="13" max="13" width="23.1640625" style="40" customWidth="1"/>
    <col min="14" max="14" width="28.83203125" style="36" customWidth="1"/>
    <col min="15" max="16384" width="9.33203125" style="60"/>
  </cols>
  <sheetData>
    <row r="1" spans="1:14" ht="19.5" thickBot="1">
      <c r="A1" s="147">
        <v>1</v>
      </c>
      <c r="F1" s="38"/>
    </row>
    <row r="2" spans="1:14" ht="22.9" customHeight="1" thickTop="1" thickBot="1">
      <c r="B2" s="41"/>
      <c r="C2" s="41"/>
      <c r="D2" s="42"/>
      <c r="E2" s="43"/>
      <c r="F2" s="159" t="str">
        <f>IF(A1=1,"Середньомісячна заробітна плата за видами економічної діяльності","Average monthly wages by types of economic activity")</f>
        <v>Середньомісячна заробітна плата за видами економічної діяльності</v>
      </c>
      <c r="G2" s="44"/>
      <c r="H2" s="45"/>
      <c r="I2" s="46" t="str">
        <f>IF(A1=1,"Місяць","Month")</f>
        <v>Місяць</v>
      </c>
      <c r="J2" s="47"/>
      <c r="N2" s="47"/>
    </row>
    <row r="3" spans="1:14" ht="19.899999999999999" customHeight="1" thickTop="1" thickBot="1">
      <c r="A3" s="148" t="s">
        <v>1</v>
      </c>
      <c r="B3" s="153" t="str">
        <f>IF(A1=1,"РИНОК ПРАЦІ","LABOR MARKET")</f>
        <v>РИНОК ПРАЦІ</v>
      </c>
      <c r="C3" s="48"/>
      <c r="D3" s="49"/>
      <c r="E3" s="50"/>
      <c r="F3" s="160"/>
      <c r="G3" s="51"/>
      <c r="H3" s="52"/>
      <c r="I3" s="53"/>
    </row>
    <row r="4" spans="1:14" ht="19.899999999999999" customHeight="1" thickTop="1" thickBot="1">
      <c r="A4" s="148" t="s">
        <v>2</v>
      </c>
      <c r="B4" s="154"/>
      <c r="C4" s="54"/>
      <c r="D4" s="55"/>
      <c r="E4" s="56"/>
      <c r="F4" s="57"/>
      <c r="G4" s="56"/>
      <c r="H4" s="58"/>
      <c r="I4" s="46" t="str">
        <f>IF(A1=1,"Рік","Year")</f>
        <v>Рік</v>
      </c>
      <c r="J4" s="59"/>
      <c r="N4" s="60"/>
    </row>
    <row r="5" spans="1:14" ht="19.899999999999999" customHeight="1" thickTop="1" thickBot="1">
      <c r="A5" s="148"/>
      <c r="B5" s="154"/>
      <c r="C5" s="54"/>
      <c r="D5" s="55"/>
      <c r="E5" s="56"/>
      <c r="F5" s="57"/>
      <c r="G5" s="56"/>
      <c r="H5" s="61"/>
      <c r="I5" s="62"/>
      <c r="J5" s="56"/>
      <c r="L5" s="63">
        <v>1</v>
      </c>
      <c r="M5" s="64" t="str">
        <f>IF(A1=1,"КВЕД 2010","CTEA 2010")</f>
        <v>КВЕД 2010</v>
      </c>
      <c r="N5" s="65"/>
    </row>
    <row r="6" spans="1:14" ht="19.899999999999999" customHeight="1" thickTop="1" thickBot="1">
      <c r="A6" s="148"/>
      <c r="B6" s="154"/>
      <c r="C6" s="54"/>
      <c r="D6" s="55"/>
      <c r="E6" s="56"/>
      <c r="F6" s="57"/>
      <c r="G6" s="56"/>
      <c r="H6" s="58"/>
      <c r="I6" s="46" t="str">
        <f>IF(A1=1,"Місяць","Month")</f>
        <v>Місяць</v>
      </c>
      <c r="J6" s="56"/>
      <c r="L6" s="66">
        <v>2</v>
      </c>
      <c r="M6" s="67" t="str">
        <f>IF(A1=1,"КВЕД 2005","CTEA 2005")</f>
        <v>КВЕД 2005</v>
      </c>
      <c r="N6" s="68"/>
    </row>
    <row r="7" spans="1:14" ht="19.899999999999999" customHeight="1" thickTop="1" thickBot="1">
      <c r="B7" s="155"/>
      <c r="C7" s="54"/>
      <c r="D7" s="69"/>
      <c r="E7" s="70"/>
      <c r="F7" s="57"/>
      <c r="G7" s="70"/>
      <c r="H7" s="71"/>
      <c r="I7" s="72"/>
      <c r="J7" s="70"/>
      <c r="L7" s="66">
        <v>3</v>
      </c>
      <c r="M7" s="73" t="str">
        <f>IF(A1=1,"до попереднього місяця, % КВЕД 2010","to the previous month, % CTEA 2010")</f>
        <v>до попереднього місяця, % КВЕД 2010</v>
      </c>
      <c r="N7" s="74"/>
    </row>
    <row r="8" spans="1:14" ht="19.899999999999999" customHeight="1" thickTop="1" thickBot="1">
      <c r="B8" s="75"/>
      <c r="C8" s="54"/>
      <c r="D8" s="156" t="str">
        <f>IF(A1=1,"Оплата праці","Wages")</f>
        <v>Оплата праці</v>
      </c>
      <c r="E8" s="76"/>
      <c r="F8" s="156" t="str">
        <f>IF(A1=1,"Середньооблікова кількість штатних працівників","Average staff number")</f>
        <v>Середньооблікова кількість штатних працівників</v>
      </c>
      <c r="G8" s="76"/>
      <c r="H8" s="77"/>
      <c r="I8" s="46" t="str">
        <f>IF(A1=1,"Квартал","Quarter")</f>
        <v>Квартал</v>
      </c>
      <c r="J8" s="76"/>
      <c r="K8" s="76"/>
      <c r="L8" s="78">
        <v>4</v>
      </c>
      <c r="M8" s="79" t="str">
        <f>IF(A1=1,"до попереднього місяця, % КВЕД 2005","to the previous month, % CTEA 2005")</f>
        <v>до попереднього місяця, % КВЕД 2005</v>
      </c>
      <c r="N8" s="80"/>
    </row>
    <row r="9" spans="1:14" ht="19.899999999999999" customHeight="1" thickTop="1" thickBot="1">
      <c r="B9" s="81"/>
      <c r="C9" s="81"/>
      <c r="D9" s="157"/>
      <c r="E9" s="82"/>
      <c r="F9" s="158"/>
      <c r="G9" s="82"/>
      <c r="I9" s="83"/>
      <c r="J9" s="84"/>
      <c r="K9" s="84"/>
      <c r="L9" s="85"/>
    </row>
    <row r="10" spans="1:14" s="111" customFormat="1" ht="19.899999999999999" customHeight="1" thickTop="1" thickBot="1">
      <c r="B10" s="86"/>
      <c r="C10" s="87"/>
      <c r="D10" s="157"/>
      <c r="E10" s="88"/>
      <c r="F10" s="89"/>
      <c r="G10" s="88"/>
      <c r="H10" s="77">
        <v>1</v>
      </c>
      <c r="I10" s="90" t="str">
        <f>IF(A1=1,"Рік","Year")</f>
        <v>Рік</v>
      </c>
      <c r="J10" s="84"/>
      <c r="K10" s="91"/>
      <c r="L10" s="63">
        <v>1</v>
      </c>
      <c r="M10" s="92" t="str">
        <f>IF(A1=1,"КВЕД 2010","CTEA 2010")</f>
        <v>КВЕД 2010</v>
      </c>
      <c r="N10" s="65"/>
    </row>
    <row r="11" spans="1:14" ht="19.899999999999999" customHeight="1" thickTop="1" thickBot="1">
      <c r="B11" s="93"/>
      <c r="C11" s="94"/>
      <c r="D11" s="157"/>
      <c r="E11" s="95"/>
      <c r="F11" s="57"/>
      <c r="G11" s="95"/>
      <c r="H11" s="96"/>
      <c r="I11" s="83"/>
      <c r="J11" s="84"/>
      <c r="K11" s="91"/>
      <c r="L11" s="78">
        <v>2</v>
      </c>
      <c r="M11" s="79" t="str">
        <f>IF(A1=1,"КВЕД 2005","CTEA 2005")</f>
        <v>КВЕД 2005</v>
      </c>
      <c r="N11" s="80"/>
    </row>
    <row r="12" spans="1:14" ht="19.899999999999999" customHeight="1" thickTop="1" thickBot="1">
      <c r="B12" s="97"/>
      <c r="C12" s="98"/>
      <c r="D12" s="157"/>
      <c r="E12" s="88"/>
      <c r="F12" s="159" t="str">
        <f>IF(A1=1,"Фонд оплати праці ","Payroll")</f>
        <v xml:space="preserve">Фонд оплати праці </v>
      </c>
      <c r="G12" s="88"/>
      <c r="H12" s="99"/>
      <c r="I12" s="46" t="str">
        <f>IF(A1=1,"Квартал","Quarter")</f>
        <v>Квартал</v>
      </c>
      <c r="J12" s="84"/>
      <c r="K12" s="84"/>
    </row>
    <row r="13" spans="1:14" ht="19.899999999999999" customHeight="1" thickTop="1" thickBot="1">
      <c r="B13" s="97"/>
      <c r="C13" s="98"/>
      <c r="D13" s="157"/>
      <c r="E13" s="88"/>
      <c r="F13" s="160"/>
      <c r="G13" s="88"/>
      <c r="H13" s="100"/>
      <c r="I13" s="83"/>
      <c r="J13" s="84"/>
      <c r="K13" s="84"/>
    </row>
    <row r="14" spans="1:14" ht="19.899999999999999" customHeight="1" thickTop="1" thickBot="1">
      <c r="B14" s="97"/>
      <c r="C14" s="98"/>
      <c r="D14" s="157"/>
      <c r="E14" s="88"/>
      <c r="F14" s="57"/>
      <c r="G14" s="88"/>
      <c r="H14" s="77"/>
      <c r="I14" s="46" t="str">
        <f>IF(A1=1,"Рік","Year")</f>
        <v>Рік</v>
      </c>
      <c r="J14" s="84"/>
      <c r="K14" s="84"/>
      <c r="L14" s="101"/>
      <c r="M14" s="67"/>
      <c r="N14" s="84"/>
    </row>
    <row r="15" spans="1:14" s="111" customFormat="1" ht="19.899999999999999" customHeight="1" thickTop="1" thickBot="1">
      <c r="B15" s="102"/>
      <c r="C15" s="103"/>
      <c r="D15" s="157"/>
      <c r="E15" s="104"/>
      <c r="F15" s="105"/>
      <c r="G15" s="104"/>
      <c r="H15" s="106"/>
      <c r="I15" s="107"/>
      <c r="J15" s="84"/>
      <c r="K15" s="84"/>
      <c r="L15" s="104"/>
      <c r="M15" s="104"/>
      <c r="N15" s="108"/>
    </row>
    <row r="16" spans="1:14" s="111" customFormat="1" ht="19.899999999999999" customHeight="1" thickTop="1" thickBot="1">
      <c r="B16" s="102"/>
      <c r="C16" s="103"/>
      <c r="D16" s="157"/>
      <c r="E16" s="104"/>
      <c r="F16" s="159" t="str">
        <f>IF(A1=1,"Індекси реальної заробітної плати","Real wage indices")</f>
        <v>Індекси реальної заробітної плати</v>
      </c>
      <c r="G16" s="104"/>
      <c r="H16" s="109"/>
      <c r="I16" s="46" t="str">
        <f>IF(A1=1,"Місяць","Month")</f>
        <v>Місяць</v>
      </c>
      <c r="J16" s="84"/>
      <c r="K16" s="84"/>
      <c r="L16" s="110"/>
      <c r="M16" s="110"/>
    </row>
    <row r="17" spans="1:14" s="111" customFormat="1" ht="19.899999999999999" customHeight="1" thickTop="1" thickBot="1">
      <c r="B17" s="112"/>
      <c r="C17" s="112"/>
      <c r="D17" s="158"/>
      <c r="E17" s="104"/>
      <c r="F17" s="160"/>
      <c r="G17" s="113"/>
      <c r="H17" s="106"/>
      <c r="I17" s="107"/>
      <c r="J17" s="84"/>
      <c r="K17" s="84"/>
      <c r="L17" s="110"/>
      <c r="M17" s="110"/>
    </row>
    <row r="18" spans="1:14" s="118" customFormat="1" ht="19.899999999999999" customHeight="1" thickTop="1" thickBot="1">
      <c r="B18" s="112"/>
      <c r="C18" s="112"/>
      <c r="D18" s="114"/>
      <c r="E18" s="115"/>
      <c r="F18" s="116"/>
      <c r="G18" s="115"/>
      <c r="H18" s="77"/>
      <c r="I18" s="46" t="str">
        <f>IF(A1=1,"Рік","Year")</f>
        <v>Рік</v>
      </c>
      <c r="J18" s="84"/>
      <c r="K18" s="84"/>
      <c r="L18" s="117"/>
      <c r="M18" s="117"/>
    </row>
    <row r="19" spans="1:14" s="118" customFormat="1" ht="19.899999999999999" customHeight="1" thickTop="1" thickBot="1">
      <c r="B19" s="119"/>
      <c r="C19" s="119"/>
      <c r="D19" s="114"/>
      <c r="E19" s="115"/>
      <c r="F19" s="120"/>
      <c r="G19" s="115"/>
      <c r="H19" s="121"/>
      <c r="I19" s="121"/>
      <c r="J19" s="122"/>
      <c r="K19" s="122"/>
      <c r="L19" s="122"/>
      <c r="M19" s="122"/>
      <c r="N19" s="123"/>
    </row>
    <row r="20" spans="1:14" ht="19.899999999999999" customHeight="1" thickTop="1" thickBot="1">
      <c r="B20" s="102"/>
      <c r="C20" s="102"/>
      <c r="D20" s="124"/>
      <c r="E20" s="125"/>
      <c r="F20" s="159" t="str">
        <f>IF(A1=1,"Заборгованість з виплати заробітної плати ","Wage arrears")</f>
        <v xml:space="preserve">Заборгованість з виплати заробітної плати </v>
      </c>
      <c r="G20" s="125"/>
      <c r="H20" s="126"/>
      <c r="I20" s="46" t="str">
        <f>IF(A1=1,"Місяць","Month")</f>
        <v>Місяць</v>
      </c>
      <c r="J20" s="127"/>
      <c r="K20" s="127"/>
      <c r="L20" s="128"/>
      <c r="M20" s="128"/>
      <c r="N20" s="129"/>
    </row>
    <row r="21" spans="1:14" ht="19.899999999999999" customHeight="1" thickTop="1" thickBot="1">
      <c r="A21" s="111"/>
      <c r="B21" s="93"/>
      <c r="C21" s="93"/>
      <c r="F21" s="160"/>
      <c r="I21" s="57"/>
    </row>
    <row r="22" spans="1:14" ht="19.899999999999999" customHeight="1" thickTop="1" thickBot="1">
      <c r="B22" s="130"/>
      <c r="C22" s="130"/>
      <c r="F22" s="57"/>
      <c r="H22" s="77"/>
      <c r="I22" s="46" t="str">
        <f>IF(A1=1,"Рік","Year")</f>
        <v>Рік</v>
      </c>
    </row>
    <row r="23" spans="1:14" ht="19.899999999999999" customHeight="1" thickTop="1">
      <c r="B23" s="130"/>
      <c r="C23" s="130"/>
    </row>
    <row r="24" spans="1:14" ht="19.899999999999999" customHeight="1">
      <c r="B24" s="131"/>
      <c r="C24" s="131"/>
    </row>
    <row r="25" spans="1:14" ht="19.899999999999999" customHeight="1">
      <c r="B25" s="132"/>
      <c r="C25" s="132"/>
    </row>
    <row r="26" spans="1:14">
      <c r="B26" s="132"/>
      <c r="C26" s="132"/>
    </row>
    <row r="27" spans="1:14">
      <c r="B27" s="133"/>
      <c r="C27" s="133"/>
    </row>
    <row r="28" spans="1:14" ht="19.5">
      <c r="B28" s="134"/>
      <c r="C28" s="134"/>
      <c r="D28" s="135"/>
      <c r="E28" s="136"/>
      <c r="F28" s="136"/>
      <c r="G28" s="136"/>
      <c r="H28" s="137"/>
      <c r="I28" s="136"/>
      <c r="J28" s="136"/>
      <c r="K28" s="136"/>
      <c r="L28" s="138"/>
      <c r="M28" s="138"/>
      <c r="N28" s="136"/>
    </row>
    <row r="29" spans="1:14" ht="19.5">
      <c r="B29" s="134"/>
      <c r="C29" s="134"/>
      <c r="D29" s="135"/>
      <c r="E29" s="136"/>
      <c r="F29" s="136"/>
      <c r="G29" s="136"/>
      <c r="H29" s="137"/>
      <c r="I29" s="136"/>
      <c r="J29" s="136"/>
      <c r="K29" s="136"/>
      <c r="L29" s="138"/>
      <c r="M29" s="138"/>
      <c r="N29" s="136"/>
    </row>
    <row r="30" spans="1:14" ht="19.5">
      <c r="B30" s="134"/>
      <c r="C30" s="134"/>
      <c r="D30" s="135"/>
      <c r="E30" s="136"/>
      <c r="F30" s="136"/>
      <c r="G30" s="136"/>
      <c r="H30" s="137"/>
      <c r="I30" s="136"/>
      <c r="J30" s="136"/>
      <c r="K30" s="136"/>
      <c r="L30" s="138"/>
      <c r="M30" s="138"/>
      <c r="N30" s="136"/>
    </row>
    <row r="31" spans="1:14">
      <c r="B31" s="131"/>
      <c r="C31" s="131"/>
    </row>
    <row r="32" spans="1:14">
      <c r="B32" s="139"/>
      <c r="C32" s="139"/>
    </row>
    <row r="33" spans="2:3">
      <c r="B33" s="139"/>
      <c r="C33" s="139"/>
    </row>
    <row r="34" spans="2:3" ht="15.75" customHeight="1">
      <c r="B34" s="139"/>
      <c r="C34" s="139"/>
    </row>
    <row r="35" spans="2:3">
      <c r="B35" s="140"/>
      <c r="C35" s="140"/>
    </row>
  </sheetData>
  <sheetProtection password="CF16" sheet="1" objects="1" scenarios="1"/>
  <mergeCells count="7">
    <mergeCell ref="B3:B7"/>
    <mergeCell ref="D8:D17"/>
    <mergeCell ref="F20:F21"/>
    <mergeCell ref="F2:F3"/>
    <mergeCell ref="F8:F9"/>
    <mergeCell ref="F16:F17"/>
    <mergeCell ref="F12:F13"/>
  </mergeCells>
  <phoneticPr fontId="18" type="noConversion"/>
  <hyperlinks>
    <hyperlink ref="I10" location="'1'!A1" display="'1'!A1"/>
  </hyperlinks>
  <pageMargins left="0.55118110236220474" right="0.11811023622047245" top="3.937007874015748E-2" bottom="7.874015748031496E-2" header="0.15748031496062992" footer="0.19685039370078741"/>
  <pageSetup paperSize="9" scale="57" orientation="landscape" horizontalDpi="4294967294" r:id="rId1"/>
  <headerFooter alignWithMargins="0">
    <oddFooter>&amp;R&amp;D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19050</xdr:rowOff>
                  </from>
                  <to>
                    <xdr:col>0</xdr:col>
                    <xdr:colOff>485775</xdr:colOff>
                    <xdr:row>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DK56"/>
  <sheetViews>
    <sheetView showGridLines="0" zoomScale="86" zoomScaleNormal="86" workbookViewId="0">
      <pane xSplit="2" ySplit="2" topLeftCell="P26" activePane="bottomRight" state="frozen"/>
      <selection pane="topRight" activeCell="C1" sqref="C1"/>
      <selection pane="bottomLeft" activeCell="A3" sqref="A3"/>
      <selection pane="bottomRight" activeCell="W26" sqref="W26"/>
    </sheetView>
  </sheetViews>
  <sheetFormatPr defaultColWidth="9.33203125" defaultRowHeight="15" outlineLevelRow="1"/>
  <cols>
    <col min="1" max="1" width="10.5" style="8" customWidth="1"/>
    <col min="2" max="2" width="45.83203125" style="8" customWidth="1"/>
    <col min="3" max="3" width="10.83203125" style="8" customWidth="1"/>
    <col min="4" max="11" width="10.83203125" style="5" customWidth="1"/>
    <col min="12" max="13" width="10.83203125" style="7" customWidth="1"/>
    <col min="14" max="24" width="10.83203125" style="8" customWidth="1"/>
    <col min="25" max="16384" width="9.33203125" style="8"/>
  </cols>
  <sheetData>
    <row r="1" spans="1:23" ht="24" customHeight="1">
      <c r="A1" s="14" t="str">
        <f>IF('0'!A1=1,"до змісту","to title")</f>
        <v>до змісту</v>
      </c>
      <c r="B1" s="15"/>
      <c r="C1" s="3"/>
      <c r="D1" s="4"/>
      <c r="E1" s="4"/>
      <c r="G1" s="4"/>
      <c r="H1" s="4"/>
      <c r="I1" s="4"/>
      <c r="J1" s="6"/>
    </row>
    <row r="2" spans="1:23" s="9" customFormat="1" ht="15.75" customHeight="1">
      <c r="A2" s="16"/>
      <c r="B2" s="17"/>
      <c r="C2" s="27">
        <v>2001</v>
      </c>
      <c r="D2" s="27">
        <v>2002</v>
      </c>
      <c r="E2" s="27">
        <v>2003</v>
      </c>
      <c r="F2" s="27">
        <v>2004</v>
      </c>
      <c r="G2" s="27">
        <v>2005</v>
      </c>
      <c r="H2" s="27">
        <v>2006</v>
      </c>
      <c r="I2" s="27">
        <v>2007</v>
      </c>
      <c r="J2" s="27">
        <v>2008</v>
      </c>
      <c r="K2" s="27">
        <v>2009</v>
      </c>
      <c r="L2" s="27">
        <v>2010</v>
      </c>
      <c r="M2" s="27">
        <v>2011</v>
      </c>
      <c r="N2" s="27">
        <v>2012</v>
      </c>
      <c r="O2" s="27">
        <v>2013</v>
      </c>
      <c r="P2" s="27">
        <v>2014</v>
      </c>
      <c r="Q2" s="27">
        <v>2015</v>
      </c>
      <c r="R2" s="27">
        <v>2016</v>
      </c>
      <c r="S2" s="141">
        <v>2017</v>
      </c>
      <c r="T2" s="141">
        <v>2018</v>
      </c>
      <c r="U2" s="141">
        <v>2019</v>
      </c>
      <c r="V2" s="141">
        <v>2020</v>
      </c>
      <c r="W2" s="141">
        <v>2021</v>
      </c>
    </row>
    <row r="3" spans="1:23" ht="39.75" hidden="1" customHeight="1" outlineLevel="1">
      <c r="A3" s="166" t="str">
        <f>IF('0'!A1=1,"Середньооблікова кількість штатних працівників (тис. осіб) КВЕД 2005","Average staff numbers (thousands person) CTEA 2005")</f>
        <v>Середньооблікова кількість штатних працівників (тис. осіб) КВЕД 2005</v>
      </c>
      <c r="B3" s="167"/>
      <c r="C3" s="28">
        <v>12931</v>
      </c>
      <c r="D3" s="28">
        <v>12235.3</v>
      </c>
      <c r="E3" s="28">
        <v>11711.5</v>
      </c>
      <c r="F3" s="28">
        <v>11316.1</v>
      </c>
      <c r="G3" s="28">
        <v>11387.6</v>
      </c>
      <c r="H3" s="28">
        <v>11433.4</v>
      </c>
      <c r="I3" s="28">
        <v>11413.2</v>
      </c>
      <c r="J3" s="28">
        <v>11389.5</v>
      </c>
      <c r="K3" s="28">
        <v>10653.3</v>
      </c>
      <c r="L3" s="28">
        <v>10758.5</v>
      </c>
      <c r="M3" s="28">
        <v>10556</v>
      </c>
      <c r="N3" s="28">
        <v>10589</v>
      </c>
      <c r="O3" s="29" t="s">
        <v>0</v>
      </c>
      <c r="P3" s="29" t="s">
        <v>0</v>
      </c>
      <c r="Q3" s="29" t="s">
        <v>0</v>
      </c>
      <c r="R3" s="29" t="s">
        <v>0</v>
      </c>
    </row>
    <row r="4" spans="1:23" ht="30" hidden="1" customHeight="1" outlineLevel="1">
      <c r="A4" s="163" t="str">
        <f>IF('0'!A1=1,"За видами економічної діяльності КВЕД 2005","By types of economic activity CTEA 2005")</f>
        <v>За видами економічної діяльності КВЕД 2005</v>
      </c>
      <c r="B4" s="18"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30">
        <v>2206</v>
      </c>
      <c r="D4" s="2">
        <v>1773.9</v>
      </c>
      <c r="E4" s="31">
        <v>1436</v>
      </c>
      <c r="F4" s="31">
        <v>1173.5</v>
      </c>
      <c r="G4" s="31">
        <v>1037.7</v>
      </c>
      <c r="H4" s="2">
        <v>911.2</v>
      </c>
      <c r="I4" s="31">
        <v>779.3</v>
      </c>
      <c r="J4" s="2">
        <v>699.5</v>
      </c>
      <c r="K4" s="2">
        <v>625.5</v>
      </c>
      <c r="L4" s="2">
        <v>595</v>
      </c>
      <c r="M4" s="2">
        <v>561.20000000000005</v>
      </c>
      <c r="N4" s="2">
        <v>575.70000000000005</v>
      </c>
      <c r="O4" s="32" t="s">
        <v>0</v>
      </c>
      <c r="P4" s="32" t="s">
        <v>0</v>
      </c>
      <c r="Q4" s="32" t="s">
        <v>0</v>
      </c>
      <c r="R4" s="32" t="s">
        <v>0</v>
      </c>
    </row>
    <row r="5" spans="1:23" ht="30" hidden="1" customHeight="1" outlineLevel="1">
      <c r="A5" s="164"/>
      <c r="B5" s="19" t="str">
        <f>IF('0'!A1=1,"Лісове господарство та пов'язані з ним послуги","forestry and related services")</f>
        <v>Лісове господарство та пов'язані з ним послуги</v>
      </c>
      <c r="C5" s="30"/>
      <c r="D5" s="2">
        <v>101.5</v>
      </c>
      <c r="E5" s="31">
        <v>98.7</v>
      </c>
      <c r="F5" s="31">
        <v>99.3</v>
      </c>
      <c r="G5" s="31">
        <v>98.2</v>
      </c>
      <c r="H5" s="2">
        <v>93.5</v>
      </c>
      <c r="I5" s="31">
        <v>88.9</v>
      </c>
      <c r="J5" s="2">
        <v>83.3</v>
      </c>
      <c r="K5" s="2">
        <v>73.2</v>
      </c>
      <c r="L5" s="2">
        <v>69.8</v>
      </c>
      <c r="M5" s="2">
        <v>66.8</v>
      </c>
      <c r="N5" s="2">
        <v>67.599999999999994</v>
      </c>
      <c r="O5" s="32" t="s">
        <v>0</v>
      </c>
      <c r="P5" s="32" t="s">
        <v>0</v>
      </c>
      <c r="Q5" s="32" t="s">
        <v>0</v>
      </c>
      <c r="R5" s="32" t="s">
        <v>0</v>
      </c>
    </row>
    <row r="6" spans="1:23" ht="30" hidden="1" customHeight="1" outlineLevel="1">
      <c r="A6" s="164"/>
      <c r="B6" s="19" t="str">
        <f>IF('0'!A1=1,"Рибальство, рибництво","Fishing, fishery")</f>
        <v>Рибальство, рибництво</v>
      </c>
      <c r="C6" s="2">
        <v>28</v>
      </c>
      <c r="D6" s="31">
        <v>25.5</v>
      </c>
      <c r="E6" s="31">
        <v>23.1</v>
      </c>
      <c r="F6" s="31">
        <v>19.2</v>
      </c>
      <c r="G6" s="31">
        <v>16.399999999999999</v>
      </c>
      <c r="H6" s="2">
        <v>14.7</v>
      </c>
      <c r="I6" s="31">
        <v>12.5</v>
      </c>
      <c r="J6" s="2">
        <v>10.7</v>
      </c>
      <c r="K6" s="2">
        <v>9.5</v>
      </c>
      <c r="L6" s="2">
        <v>8.4</v>
      </c>
      <c r="M6" s="2">
        <v>7.1</v>
      </c>
      <c r="N6" s="2">
        <v>5.9</v>
      </c>
      <c r="O6" s="32" t="s">
        <v>0</v>
      </c>
      <c r="P6" s="32" t="s">
        <v>0</v>
      </c>
      <c r="Q6" s="32" t="s">
        <v>0</v>
      </c>
      <c r="R6" s="32" t="s">
        <v>0</v>
      </c>
    </row>
    <row r="7" spans="1:23" ht="30" hidden="1" customHeight="1" outlineLevel="1">
      <c r="A7" s="164"/>
      <c r="B7" s="19" t="str">
        <f>IF('0'!A1=1,"Промисловість","Industrial production")</f>
        <v>Промисловість</v>
      </c>
      <c r="C7" s="2">
        <v>3811</v>
      </c>
      <c r="D7" s="31">
        <v>3578.1</v>
      </c>
      <c r="E7" s="31">
        <v>3415.6</v>
      </c>
      <c r="F7" s="31">
        <v>3408.3</v>
      </c>
      <c r="G7" s="31">
        <v>3415.8</v>
      </c>
      <c r="H7" s="2">
        <v>3361.9</v>
      </c>
      <c r="I7" s="31">
        <v>3287.4</v>
      </c>
      <c r="J7" s="2">
        <v>3187.9</v>
      </c>
      <c r="K7" s="2">
        <v>2851.3</v>
      </c>
      <c r="L7" s="2">
        <v>2841.8</v>
      </c>
      <c r="M7" s="2">
        <v>2800.4</v>
      </c>
      <c r="N7" s="2">
        <v>2763.5</v>
      </c>
      <c r="O7" s="32" t="s">
        <v>0</v>
      </c>
      <c r="P7" s="32" t="s">
        <v>0</v>
      </c>
      <c r="Q7" s="32" t="s">
        <v>0</v>
      </c>
      <c r="R7" s="32" t="s">
        <v>0</v>
      </c>
    </row>
    <row r="8" spans="1:23" ht="30" hidden="1" customHeight="1" outlineLevel="1">
      <c r="A8" s="164"/>
      <c r="B8" s="19" t="str">
        <f>IF('0'!A1=1,"Будівництво","Construction")</f>
        <v>Будівництво</v>
      </c>
      <c r="C8" s="2">
        <v>526</v>
      </c>
      <c r="D8" s="31">
        <v>453.2</v>
      </c>
      <c r="E8" s="31">
        <v>430.7</v>
      </c>
      <c r="F8" s="31">
        <v>440.9</v>
      </c>
      <c r="G8" s="31">
        <v>460.6</v>
      </c>
      <c r="H8" s="2">
        <v>477</v>
      </c>
      <c r="I8" s="31">
        <v>499.9</v>
      </c>
      <c r="J8" s="2">
        <v>497.5</v>
      </c>
      <c r="K8" s="2">
        <v>385</v>
      </c>
      <c r="L8" s="2">
        <v>380.1</v>
      </c>
      <c r="M8" s="2">
        <v>335.7</v>
      </c>
      <c r="N8" s="2">
        <v>322.2</v>
      </c>
      <c r="O8" s="32" t="s">
        <v>0</v>
      </c>
      <c r="P8" s="32" t="s">
        <v>0</v>
      </c>
      <c r="Q8" s="32" t="s">
        <v>0</v>
      </c>
      <c r="R8" s="32" t="s">
        <v>0</v>
      </c>
    </row>
    <row r="9" spans="1:23" ht="30" hidden="1" customHeight="1" outlineLevel="1">
      <c r="A9" s="164"/>
      <c r="B9" s="19"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2">
        <v>600</v>
      </c>
      <c r="D9" s="31">
        <v>571.1</v>
      </c>
      <c r="E9" s="31">
        <v>562.6</v>
      </c>
      <c r="F9" s="31">
        <v>590</v>
      </c>
      <c r="G9" s="31">
        <v>676.4</v>
      </c>
      <c r="H9" s="2">
        <v>780.6</v>
      </c>
      <c r="I9" s="31">
        <v>873.6</v>
      </c>
      <c r="J9" s="2">
        <v>947</v>
      </c>
      <c r="K9" s="2">
        <v>852.4</v>
      </c>
      <c r="L9" s="2">
        <v>904.1</v>
      </c>
      <c r="M9" s="2">
        <v>912.3</v>
      </c>
      <c r="N9" s="2">
        <v>981.4</v>
      </c>
      <c r="O9" s="32" t="s">
        <v>0</v>
      </c>
      <c r="P9" s="32" t="s">
        <v>0</v>
      </c>
      <c r="Q9" s="32" t="s">
        <v>0</v>
      </c>
      <c r="R9" s="32" t="s">
        <v>0</v>
      </c>
    </row>
    <row r="10" spans="1:23" ht="30" hidden="1" customHeight="1" outlineLevel="1">
      <c r="A10" s="164"/>
      <c r="B10" s="19"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2">
        <v>317</v>
      </c>
      <c r="D10" s="31">
        <v>281.5</v>
      </c>
      <c r="E10" s="31">
        <v>257.89999999999998</v>
      </c>
      <c r="F10" s="31">
        <v>255.2</v>
      </c>
      <c r="G10" s="31">
        <v>271.2</v>
      </c>
      <c r="H10" s="32" t="s">
        <v>0</v>
      </c>
      <c r="I10" s="32" t="s">
        <v>0</v>
      </c>
      <c r="J10" s="32" t="s">
        <v>0</v>
      </c>
      <c r="K10" s="32" t="s">
        <v>0</v>
      </c>
      <c r="L10" s="32" t="s">
        <v>0</v>
      </c>
      <c r="M10" s="32" t="s">
        <v>0</v>
      </c>
      <c r="N10" s="32" t="s">
        <v>0</v>
      </c>
      <c r="O10" s="32" t="s">
        <v>0</v>
      </c>
      <c r="P10" s="32" t="s">
        <v>0</v>
      </c>
      <c r="Q10" s="32" t="s">
        <v>0</v>
      </c>
      <c r="R10" s="32" t="s">
        <v>0</v>
      </c>
    </row>
    <row r="11" spans="1:23" ht="30" hidden="1" customHeight="1" outlineLevel="1">
      <c r="A11" s="164"/>
      <c r="B11" s="19" t="str">
        <f>IF('0'!A1=1,"Діяльність готелів та ресторанів","Activity of hotels and restaurants")</f>
        <v>Діяльність готелів та ресторанів</v>
      </c>
      <c r="C11" s="2">
        <v>91</v>
      </c>
      <c r="D11" s="31">
        <v>86.6</v>
      </c>
      <c r="E11" s="31">
        <v>81.2</v>
      </c>
      <c r="F11" s="31">
        <v>78.3</v>
      </c>
      <c r="G11" s="31">
        <v>82.2</v>
      </c>
      <c r="H11" s="2">
        <v>85.9</v>
      </c>
      <c r="I11" s="31">
        <v>88.3</v>
      </c>
      <c r="J11" s="2">
        <v>94.4</v>
      </c>
      <c r="K11" s="2">
        <v>90.4</v>
      </c>
      <c r="L11" s="2">
        <v>109.5</v>
      </c>
      <c r="M11" s="2">
        <v>104.9</v>
      </c>
      <c r="N11" s="2">
        <v>108.7</v>
      </c>
      <c r="O11" s="32" t="s">
        <v>0</v>
      </c>
      <c r="P11" s="32" t="s">
        <v>0</v>
      </c>
      <c r="Q11" s="32" t="s">
        <v>0</v>
      </c>
      <c r="R11" s="32" t="s">
        <v>0</v>
      </c>
    </row>
    <row r="12" spans="1:23" ht="30" hidden="1" customHeight="1" outlineLevel="1">
      <c r="A12" s="164"/>
      <c r="B12" s="19" t="str">
        <f>IF('0'!A1=1,"Діяльність транспорту та зв'язку","Activity of transport and communications")</f>
        <v>Діяльність транспорту та зв'язку</v>
      </c>
      <c r="C12" s="2">
        <v>1048</v>
      </c>
      <c r="D12" s="31">
        <v>1014.2</v>
      </c>
      <c r="E12" s="31">
        <v>994.4</v>
      </c>
      <c r="F12" s="31">
        <v>980.7</v>
      </c>
      <c r="G12" s="31">
        <v>991.9</v>
      </c>
      <c r="H12" s="2">
        <v>991.2</v>
      </c>
      <c r="I12" s="31">
        <v>977.2</v>
      </c>
      <c r="J12" s="2">
        <v>974</v>
      </c>
      <c r="K12" s="2">
        <v>935.5</v>
      </c>
      <c r="L12" s="2">
        <v>945.2</v>
      </c>
      <c r="M12" s="2">
        <v>925.7</v>
      </c>
      <c r="N12" s="2">
        <v>931.5</v>
      </c>
      <c r="O12" s="32" t="s">
        <v>0</v>
      </c>
      <c r="P12" s="32" t="s">
        <v>0</v>
      </c>
      <c r="Q12" s="32" t="s">
        <v>0</v>
      </c>
      <c r="R12" s="32" t="s">
        <v>0</v>
      </c>
    </row>
    <row r="13" spans="1:23" ht="30" hidden="1" customHeight="1" outlineLevel="1">
      <c r="A13" s="164"/>
      <c r="B13" s="19" t="str">
        <f>IF('0'!A1=1,"діяльність наземного транспорту","аctivity of surface transport")</f>
        <v>діяльність наземного транспорту</v>
      </c>
      <c r="C13" s="2">
        <v>470</v>
      </c>
      <c r="D13" s="31">
        <v>414.8</v>
      </c>
      <c r="E13" s="31">
        <v>395.1</v>
      </c>
      <c r="F13" s="31">
        <v>374.2</v>
      </c>
      <c r="G13" s="31">
        <v>367.8</v>
      </c>
      <c r="H13" s="2">
        <v>348.9</v>
      </c>
      <c r="I13" s="31">
        <v>337.8</v>
      </c>
      <c r="J13" s="2">
        <v>312</v>
      </c>
      <c r="K13" s="2">
        <v>292.60000000000002</v>
      </c>
      <c r="L13" s="32" t="s">
        <v>0</v>
      </c>
      <c r="M13" s="32" t="s">
        <v>0</v>
      </c>
      <c r="N13" s="32" t="s">
        <v>0</v>
      </c>
      <c r="O13" s="32" t="s">
        <v>0</v>
      </c>
      <c r="P13" s="32" t="s">
        <v>0</v>
      </c>
      <c r="Q13" s="32" t="s">
        <v>0</v>
      </c>
      <c r="R13" s="32" t="s">
        <v>0</v>
      </c>
    </row>
    <row r="14" spans="1:23" ht="30" hidden="1" customHeight="1" outlineLevel="1">
      <c r="A14" s="164"/>
      <c r="B14" s="19" t="str">
        <f>IF('0'!A1=1,"діяльність водного транспорту","аctivity of water transport")</f>
        <v>діяльність водного транспорту</v>
      </c>
      <c r="C14" s="2">
        <v>33</v>
      </c>
      <c r="D14" s="31">
        <v>30.6</v>
      </c>
      <c r="E14" s="31">
        <v>26.9</v>
      </c>
      <c r="F14" s="31">
        <v>16.600000000000001</v>
      </c>
      <c r="G14" s="31">
        <v>16.5</v>
      </c>
      <c r="H14" s="2">
        <v>16.100000000000001</v>
      </c>
      <c r="I14" s="31">
        <v>15.1</v>
      </c>
      <c r="J14" s="2">
        <v>13.7</v>
      </c>
      <c r="K14" s="2">
        <v>11.8</v>
      </c>
      <c r="L14" s="32" t="s">
        <v>0</v>
      </c>
      <c r="M14" s="32" t="s">
        <v>0</v>
      </c>
      <c r="N14" s="32" t="s">
        <v>0</v>
      </c>
      <c r="O14" s="32" t="s">
        <v>0</v>
      </c>
      <c r="P14" s="32" t="s">
        <v>0</v>
      </c>
      <c r="Q14" s="32" t="s">
        <v>0</v>
      </c>
      <c r="R14" s="32" t="s">
        <v>0</v>
      </c>
    </row>
    <row r="15" spans="1:23" ht="30" hidden="1" customHeight="1" outlineLevel="1">
      <c r="A15" s="164"/>
      <c r="B15" s="19" t="str">
        <f>IF('0'!A1=1,"діяльність авіаційного транспорту","аctivity of air transport")</f>
        <v>діяльність авіаційного транспорту</v>
      </c>
      <c r="C15" s="2">
        <v>14</v>
      </c>
      <c r="D15" s="31">
        <v>11.9</v>
      </c>
      <c r="E15" s="31">
        <v>12</v>
      </c>
      <c r="F15" s="31">
        <v>12</v>
      </c>
      <c r="G15" s="31">
        <v>12.5</v>
      </c>
      <c r="H15" s="2">
        <v>14.1</v>
      </c>
      <c r="I15" s="31">
        <v>13.8</v>
      </c>
      <c r="J15" s="2">
        <v>12.1</v>
      </c>
      <c r="K15" s="2">
        <v>12.2</v>
      </c>
      <c r="L15" s="32" t="s">
        <v>0</v>
      </c>
      <c r="M15" s="32" t="s">
        <v>0</v>
      </c>
      <c r="N15" s="32" t="s">
        <v>0</v>
      </c>
      <c r="O15" s="32" t="s">
        <v>0</v>
      </c>
      <c r="P15" s="32" t="s">
        <v>0</v>
      </c>
      <c r="Q15" s="32" t="s">
        <v>0</v>
      </c>
      <c r="R15" s="32" t="s">
        <v>0</v>
      </c>
    </row>
    <row r="16" spans="1:23" ht="30" hidden="1" customHeight="1" outlineLevel="1">
      <c r="A16" s="164"/>
      <c r="B16" s="19" t="str">
        <f>IF('0'!A1=1,"додаткові транспортні  послуги та допоміжні операції","аdditional transport services and auxiliary operations")</f>
        <v>додаткові транспортні  послуги та допоміжні операції</v>
      </c>
      <c r="C16" s="2">
        <v>274</v>
      </c>
      <c r="D16" s="31">
        <v>301.3</v>
      </c>
      <c r="E16" s="31">
        <v>308</v>
      </c>
      <c r="F16" s="31">
        <v>324.60000000000002</v>
      </c>
      <c r="G16" s="31">
        <v>336.1</v>
      </c>
      <c r="H16" s="2">
        <v>350.6</v>
      </c>
      <c r="I16" s="31">
        <v>357.8</v>
      </c>
      <c r="J16" s="2">
        <v>391.7</v>
      </c>
      <c r="K16" s="2">
        <v>388</v>
      </c>
      <c r="L16" s="32" t="s">
        <v>0</v>
      </c>
      <c r="M16" s="32" t="s">
        <v>0</v>
      </c>
      <c r="N16" s="32" t="s">
        <v>0</v>
      </c>
      <c r="O16" s="32" t="s">
        <v>0</v>
      </c>
      <c r="P16" s="32" t="s">
        <v>0</v>
      </c>
      <c r="Q16" s="32" t="s">
        <v>0</v>
      </c>
      <c r="R16" s="32" t="s">
        <v>0</v>
      </c>
    </row>
    <row r="17" spans="1:82" ht="30" hidden="1" customHeight="1" outlineLevel="1">
      <c r="A17" s="164"/>
      <c r="B17" s="19" t="str">
        <f>IF('0'!A1=1,"діяльність пошти та зв’язку","аctivity of mail and communications")</f>
        <v>діяльність пошти та зв’язку</v>
      </c>
      <c r="C17" s="2">
        <v>256</v>
      </c>
      <c r="D17" s="31">
        <v>255.5</v>
      </c>
      <c r="E17" s="31">
        <v>252.3</v>
      </c>
      <c r="F17" s="31">
        <v>253.3</v>
      </c>
      <c r="G17" s="31">
        <v>258.89999999999998</v>
      </c>
      <c r="H17" s="2">
        <v>261.5</v>
      </c>
      <c r="I17" s="31">
        <v>252.7</v>
      </c>
      <c r="J17" s="2">
        <v>244.5</v>
      </c>
      <c r="K17" s="2">
        <v>230.9</v>
      </c>
      <c r="L17" s="32" t="s">
        <v>0</v>
      </c>
      <c r="M17" s="32" t="s">
        <v>0</v>
      </c>
      <c r="N17" s="32" t="s">
        <v>0</v>
      </c>
      <c r="O17" s="32" t="s">
        <v>0</v>
      </c>
      <c r="P17" s="32" t="s">
        <v>0</v>
      </c>
      <c r="Q17" s="32" t="s">
        <v>0</v>
      </c>
      <c r="R17" s="32" t="s">
        <v>0</v>
      </c>
    </row>
    <row r="18" spans="1:82" ht="30" hidden="1" customHeight="1" outlineLevel="1">
      <c r="A18" s="164"/>
      <c r="B18" s="19" t="str">
        <f>IF('0'!A1=1,"Фінансова діяльність","Financial activity")</f>
        <v>Фінансова діяльність</v>
      </c>
      <c r="C18" s="2">
        <v>151</v>
      </c>
      <c r="D18" s="31">
        <v>155.6</v>
      </c>
      <c r="E18" s="31">
        <v>169.4</v>
      </c>
      <c r="F18" s="31">
        <v>188.7</v>
      </c>
      <c r="G18" s="31">
        <v>216.2</v>
      </c>
      <c r="H18" s="2">
        <v>245.7</v>
      </c>
      <c r="I18" s="31">
        <v>297.8</v>
      </c>
      <c r="J18" s="2">
        <v>339.2</v>
      </c>
      <c r="K18" s="2">
        <v>291.8</v>
      </c>
      <c r="L18" s="2">
        <v>269.10000000000002</v>
      </c>
      <c r="M18" s="2">
        <v>276.60000000000002</v>
      </c>
      <c r="N18" s="2">
        <v>276.60000000000002</v>
      </c>
      <c r="O18" s="32" t="s">
        <v>0</v>
      </c>
      <c r="P18" s="32" t="s">
        <v>0</v>
      </c>
      <c r="Q18" s="32" t="s">
        <v>0</v>
      </c>
      <c r="R18" s="32" t="s">
        <v>0</v>
      </c>
    </row>
    <row r="19" spans="1:82" ht="30" hidden="1" customHeight="1" outlineLevel="1">
      <c r="A19" s="164"/>
      <c r="B19" s="19"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2">
        <v>594</v>
      </c>
      <c r="D19" s="31">
        <v>568.9</v>
      </c>
      <c r="E19" s="31">
        <v>560.4</v>
      </c>
      <c r="F19" s="31">
        <v>544.6</v>
      </c>
      <c r="G19" s="31">
        <v>564.1</v>
      </c>
      <c r="H19" s="2">
        <v>598.70000000000005</v>
      </c>
      <c r="I19" s="31">
        <v>615.20000000000005</v>
      </c>
      <c r="J19" s="2">
        <v>631.4</v>
      </c>
      <c r="K19" s="2">
        <v>615.29999999999995</v>
      </c>
      <c r="L19" s="2">
        <v>708.5</v>
      </c>
      <c r="M19" s="2">
        <v>705</v>
      </c>
      <c r="N19" s="2">
        <v>715.4</v>
      </c>
      <c r="O19" s="32" t="s">
        <v>0</v>
      </c>
      <c r="P19" s="32" t="s">
        <v>0</v>
      </c>
      <c r="Q19" s="32" t="s">
        <v>0</v>
      </c>
      <c r="R19" s="32" t="s">
        <v>0</v>
      </c>
    </row>
    <row r="20" spans="1:82" ht="30" hidden="1" customHeight="1" outlineLevel="1">
      <c r="A20" s="164"/>
      <c r="B20" s="19" t="str">
        <f>IF('0'!A1=1,"з них дослідження і розробки","of which research and developments")</f>
        <v>з них дослідження і розробки</v>
      </c>
      <c r="C20" s="2">
        <v>181</v>
      </c>
      <c r="D20" s="33" t="s">
        <v>4</v>
      </c>
      <c r="E20" s="31">
        <v>166.1</v>
      </c>
      <c r="F20" s="31">
        <v>163.69999999999999</v>
      </c>
      <c r="G20" s="31">
        <v>162.80000000000001</v>
      </c>
      <c r="H20" s="2">
        <v>158.30000000000001</v>
      </c>
      <c r="I20" s="31">
        <v>152.5</v>
      </c>
      <c r="J20" s="2">
        <v>149.80000000000001</v>
      </c>
      <c r="K20" s="2">
        <v>144.5</v>
      </c>
      <c r="L20" s="2">
        <v>137.80000000000001</v>
      </c>
      <c r="M20" s="2">
        <v>131.80000000000001</v>
      </c>
      <c r="N20" s="2">
        <v>125.9</v>
      </c>
      <c r="O20" s="32" t="s">
        <v>0</v>
      </c>
      <c r="P20" s="32" t="s">
        <v>0</v>
      </c>
      <c r="Q20" s="32" t="s">
        <v>0</v>
      </c>
      <c r="R20" s="32" t="s">
        <v>0</v>
      </c>
    </row>
    <row r="21" spans="1:82" ht="30" hidden="1" customHeight="1" outlineLevel="1">
      <c r="A21" s="164"/>
      <c r="B21" s="19" t="str">
        <f>IF('0'!A1=1,"Державне управління","Public administration")</f>
        <v>Державне управління</v>
      </c>
      <c r="C21" s="2">
        <v>631</v>
      </c>
      <c r="D21" s="31">
        <v>667.2</v>
      </c>
      <c r="E21" s="31">
        <v>702.2</v>
      </c>
      <c r="F21" s="31">
        <v>550.6</v>
      </c>
      <c r="G21" s="31">
        <v>569.6</v>
      </c>
      <c r="H21" s="2">
        <v>589.79999999999995</v>
      </c>
      <c r="I21" s="31">
        <v>599.20000000000005</v>
      </c>
      <c r="J21" s="2">
        <v>626.9</v>
      </c>
      <c r="K21" s="2">
        <v>635.29999999999995</v>
      </c>
      <c r="L21" s="2">
        <v>650.1</v>
      </c>
      <c r="M21" s="2">
        <v>612.5</v>
      </c>
      <c r="N21" s="2">
        <v>604.5</v>
      </c>
      <c r="O21" s="32" t="s">
        <v>0</v>
      </c>
      <c r="P21" s="32" t="s">
        <v>0</v>
      </c>
      <c r="Q21" s="32" t="s">
        <v>0</v>
      </c>
      <c r="R21" s="32" t="s">
        <v>0</v>
      </c>
    </row>
    <row r="22" spans="1:82" ht="30" hidden="1" customHeight="1" outlineLevel="1">
      <c r="A22" s="164"/>
      <c r="B22" s="19" t="str">
        <f>IF('0'!A1=1,"Освіта","Education")</f>
        <v>Освіта</v>
      </c>
      <c r="C22" s="2">
        <v>1565</v>
      </c>
      <c r="D22" s="31">
        <v>1575.8</v>
      </c>
      <c r="E22" s="31">
        <v>1584.3</v>
      </c>
      <c r="F22" s="31">
        <v>1597.6</v>
      </c>
      <c r="G22" s="31">
        <v>1610</v>
      </c>
      <c r="H22" s="2">
        <v>1632.5</v>
      </c>
      <c r="I22" s="31">
        <v>1640.6</v>
      </c>
      <c r="J22" s="2">
        <v>1642</v>
      </c>
      <c r="K22" s="2">
        <v>1645.9</v>
      </c>
      <c r="L22" s="2">
        <v>1639.5</v>
      </c>
      <c r="M22" s="2">
        <v>1628.4</v>
      </c>
      <c r="N22" s="2">
        <v>1629.4</v>
      </c>
      <c r="O22" s="32" t="s">
        <v>0</v>
      </c>
      <c r="P22" s="32" t="s">
        <v>0</v>
      </c>
      <c r="Q22" s="32" t="s">
        <v>0</v>
      </c>
      <c r="R22" s="32" t="s">
        <v>0</v>
      </c>
    </row>
    <row r="23" spans="1:82" ht="30" hidden="1" customHeight="1" outlineLevel="1">
      <c r="A23" s="164"/>
      <c r="B23" s="19" t="str">
        <f>IF('0'!A1=1,"Охорона здоров’я та надання соціальної допомоги","Health care and provision of social aid")</f>
        <v>Охорона здоров’я та надання соціальної допомоги</v>
      </c>
      <c r="C23" s="2">
        <v>1291</v>
      </c>
      <c r="D23" s="31">
        <v>1283.0999999999999</v>
      </c>
      <c r="E23" s="31">
        <v>1281</v>
      </c>
      <c r="F23" s="31">
        <v>1272.5</v>
      </c>
      <c r="G23" s="31">
        <v>1270.7</v>
      </c>
      <c r="H23" s="2">
        <v>1269.5</v>
      </c>
      <c r="I23" s="31">
        <v>1270.8</v>
      </c>
      <c r="J23" s="2">
        <v>1266.5999999999999</v>
      </c>
      <c r="K23" s="2">
        <v>1270.5999999999999</v>
      </c>
      <c r="L23" s="2">
        <v>1268.5</v>
      </c>
      <c r="M23" s="2">
        <v>1256.7</v>
      </c>
      <c r="N23" s="2">
        <v>1247.5999999999999</v>
      </c>
      <c r="O23" s="32" t="s">
        <v>0</v>
      </c>
      <c r="P23" s="32" t="s">
        <v>0</v>
      </c>
      <c r="Q23" s="32" t="s">
        <v>0</v>
      </c>
      <c r="R23" s="32" t="s">
        <v>0</v>
      </c>
    </row>
    <row r="24" spans="1:82" ht="30" hidden="1" customHeight="1" outlineLevel="1">
      <c r="A24" s="164"/>
      <c r="B24" s="19"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2">
        <v>390</v>
      </c>
      <c r="D24" s="31">
        <v>379.1</v>
      </c>
      <c r="E24" s="31">
        <v>370.3</v>
      </c>
      <c r="F24" s="31">
        <v>370.7</v>
      </c>
      <c r="G24" s="31">
        <v>376.5</v>
      </c>
      <c r="H24" s="2">
        <v>381.2</v>
      </c>
      <c r="I24" s="31">
        <v>382.5</v>
      </c>
      <c r="J24" s="2">
        <v>389.1</v>
      </c>
      <c r="K24" s="2">
        <v>371.6</v>
      </c>
      <c r="L24" s="2">
        <v>368.9</v>
      </c>
      <c r="M24" s="2">
        <v>362.7</v>
      </c>
      <c r="N24" s="2">
        <v>359</v>
      </c>
      <c r="O24" s="32" t="s">
        <v>0</v>
      </c>
      <c r="P24" s="32" t="s">
        <v>0</v>
      </c>
      <c r="Q24" s="32" t="s">
        <v>0</v>
      </c>
      <c r="R24" s="32" t="s">
        <v>0</v>
      </c>
    </row>
    <row r="25" spans="1:82" ht="30" hidden="1" customHeight="1" outlineLevel="1">
      <c r="A25" s="165"/>
      <c r="B25" s="20"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2">
        <v>267</v>
      </c>
      <c r="D25" s="33" t="s">
        <v>4</v>
      </c>
      <c r="E25" s="31">
        <v>266.60000000000002</v>
      </c>
      <c r="F25" s="31">
        <v>268.3</v>
      </c>
      <c r="G25" s="31">
        <v>277.8</v>
      </c>
      <c r="H25" s="2">
        <v>284.60000000000002</v>
      </c>
      <c r="I25" s="31">
        <v>286.5</v>
      </c>
      <c r="J25" s="2">
        <v>291</v>
      </c>
      <c r="K25" s="2">
        <v>275.60000000000002</v>
      </c>
      <c r="L25" s="2">
        <v>262.10000000000002</v>
      </c>
      <c r="M25" s="2">
        <v>252.3</v>
      </c>
      <c r="N25" s="2">
        <v>251.6</v>
      </c>
      <c r="O25" s="32" t="s">
        <v>0</v>
      </c>
      <c r="P25" s="32" t="s">
        <v>0</v>
      </c>
      <c r="Q25" s="32" t="s">
        <v>0</v>
      </c>
      <c r="R25" s="32" t="s">
        <v>0</v>
      </c>
    </row>
    <row r="26" spans="1:82" ht="39.75" customHeight="1" collapsed="1">
      <c r="A26" s="166" t="str">
        <f>IF('0'!A1=1,"Середньооблікова кількість штатних працівників (тис. осіб) КВЕД 2010","Average staff numbers (thousands person) CTEA 2010")</f>
        <v>Середньооблікова кількість штатних працівників (тис. осіб) КВЕД 2010</v>
      </c>
      <c r="B26" s="167"/>
      <c r="C26" s="29" t="s">
        <v>0</v>
      </c>
      <c r="D26" s="29" t="s">
        <v>0</v>
      </c>
      <c r="E26" s="29" t="s">
        <v>0</v>
      </c>
      <c r="F26" s="29" t="s">
        <v>0</v>
      </c>
      <c r="G26" s="29" t="s">
        <v>0</v>
      </c>
      <c r="H26" s="29" t="s">
        <v>0</v>
      </c>
      <c r="I26" s="29" t="s">
        <v>0</v>
      </c>
      <c r="J26" s="29" t="s">
        <v>0</v>
      </c>
      <c r="K26" s="29" t="s">
        <v>0</v>
      </c>
      <c r="L26" s="34">
        <v>10261.988409999998</v>
      </c>
      <c r="M26" s="34">
        <v>10082.96620789</v>
      </c>
      <c r="N26" s="34">
        <v>10122.862518795002</v>
      </c>
      <c r="O26" s="34">
        <v>9720</v>
      </c>
      <c r="P26" s="34">
        <v>8959.4</v>
      </c>
      <c r="Q26" s="1">
        <v>8064.7</v>
      </c>
      <c r="R26" s="1">
        <v>7868.1</v>
      </c>
      <c r="S26" s="142">
        <v>7679</v>
      </c>
      <c r="T26" s="142">
        <v>7661.5</v>
      </c>
      <c r="U26" s="142">
        <v>7443</v>
      </c>
      <c r="V26" s="142">
        <v>7345.2</v>
      </c>
      <c r="W26" s="150">
        <v>7096</v>
      </c>
    </row>
    <row r="27" spans="1:82" ht="31.9" customHeight="1">
      <c r="A27" s="163" t="str">
        <f>IF('0'!A1=1,"За видами економічної діяльності КВЕД 2010","By types of economic activity CTEA 2010")</f>
        <v>За видами економічної діяльності КВЕД 2010</v>
      </c>
      <c r="B27" s="21"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27" s="32" t="s">
        <v>0</v>
      </c>
      <c r="D27" s="32" t="s">
        <v>0</v>
      </c>
      <c r="E27" s="32" t="s">
        <v>0</v>
      </c>
      <c r="F27" s="32" t="s">
        <v>0</v>
      </c>
      <c r="G27" s="32" t="s">
        <v>0</v>
      </c>
      <c r="H27" s="32" t="s">
        <v>0</v>
      </c>
      <c r="I27" s="32" t="s">
        <v>0</v>
      </c>
      <c r="J27" s="32" t="s">
        <v>0</v>
      </c>
      <c r="K27" s="32" t="s">
        <v>0</v>
      </c>
      <c r="L27" s="2">
        <v>640.58203000000003</v>
      </c>
      <c r="M27" s="2">
        <v>603.50717784799986</v>
      </c>
      <c r="N27" s="2">
        <v>621.0730873660001</v>
      </c>
      <c r="O27" s="2">
        <v>548</v>
      </c>
      <c r="P27" s="2">
        <v>517.9</v>
      </c>
      <c r="Q27" s="2">
        <v>478.9</v>
      </c>
      <c r="R27" s="2">
        <v>473.2</v>
      </c>
      <c r="S27" s="143">
        <v>468</v>
      </c>
      <c r="T27" s="143">
        <v>453</v>
      </c>
      <c r="U27" s="143">
        <v>440.5</v>
      </c>
      <c r="V27" s="143">
        <v>409.7</v>
      </c>
      <c r="W27" s="151">
        <v>399</v>
      </c>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row>
    <row r="28" spans="1:82" ht="31.9" customHeight="1">
      <c r="A28" s="164"/>
      <c r="B28" s="22" t="str">
        <f>IF('0'!A1=1,"з них сільське господарство","of which agriculture")</f>
        <v>з них сільське господарство</v>
      </c>
      <c r="C28" s="32" t="s">
        <v>0</v>
      </c>
      <c r="D28" s="32" t="s">
        <v>0</v>
      </c>
      <c r="E28" s="32" t="s">
        <v>0</v>
      </c>
      <c r="F28" s="32" t="s">
        <v>0</v>
      </c>
      <c r="G28" s="32" t="s">
        <v>0</v>
      </c>
      <c r="H28" s="32" t="s">
        <v>0</v>
      </c>
      <c r="I28" s="32" t="s">
        <v>0</v>
      </c>
      <c r="J28" s="32" t="s">
        <v>0</v>
      </c>
      <c r="K28" s="32" t="s">
        <v>0</v>
      </c>
      <c r="L28" s="2">
        <v>568.19382000000007</v>
      </c>
      <c r="M28" s="2">
        <v>534.6321406699999</v>
      </c>
      <c r="N28" s="2">
        <v>553.00601596000013</v>
      </c>
      <c r="O28" s="2">
        <v>483.4</v>
      </c>
      <c r="P28" s="2">
        <v>458.3</v>
      </c>
      <c r="Q28" s="2">
        <v>417.1</v>
      </c>
      <c r="R28" s="2">
        <v>410.3</v>
      </c>
      <c r="S28" s="143">
        <v>405</v>
      </c>
      <c r="T28" s="143">
        <v>390.9</v>
      </c>
      <c r="U28" s="143">
        <v>382.9</v>
      </c>
      <c r="V28" s="143">
        <v>357.9</v>
      </c>
      <c r="W28" s="151">
        <v>345</v>
      </c>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row>
    <row r="29" spans="1:82" ht="31.9" customHeight="1">
      <c r="A29" s="164"/>
      <c r="B29" s="22" t="str">
        <f>IF('0'!A1=1,"Промисловість","Manufacturing")</f>
        <v>Промисловість</v>
      </c>
      <c r="C29" s="32" t="s">
        <v>0</v>
      </c>
      <c r="D29" s="32" t="s">
        <v>0</v>
      </c>
      <c r="E29" s="32" t="s">
        <v>0</v>
      </c>
      <c r="F29" s="32" t="s">
        <v>0</v>
      </c>
      <c r="G29" s="32" t="s">
        <v>0</v>
      </c>
      <c r="H29" s="32" t="s">
        <v>0</v>
      </c>
      <c r="I29" s="32" t="s">
        <v>0</v>
      </c>
      <c r="J29" s="32" t="s">
        <v>0</v>
      </c>
      <c r="K29" s="32" t="s">
        <v>0</v>
      </c>
      <c r="L29" s="2">
        <v>2776.13411</v>
      </c>
      <c r="M29" s="2">
        <v>2743.0338968010001</v>
      </c>
      <c r="N29" s="2">
        <v>2720.8475855770002</v>
      </c>
      <c r="O29" s="2">
        <v>2594.9</v>
      </c>
      <c r="P29" s="2">
        <v>2296.8000000000002</v>
      </c>
      <c r="Q29" s="2">
        <v>2039.6</v>
      </c>
      <c r="R29" s="2">
        <v>1960</v>
      </c>
      <c r="S29" s="143">
        <v>1894</v>
      </c>
      <c r="T29" s="143">
        <v>1850.9</v>
      </c>
      <c r="U29" s="143">
        <v>1867.1</v>
      </c>
      <c r="V29" s="143">
        <v>1796.5</v>
      </c>
      <c r="W29" s="151">
        <v>1765</v>
      </c>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row>
    <row r="30" spans="1:82" ht="31.9" customHeight="1">
      <c r="A30" s="164"/>
      <c r="B30" s="22" t="str">
        <f>IF('0'!A1=1,"Будівництво","Construction")</f>
        <v>Будівництво</v>
      </c>
      <c r="C30" s="32" t="s">
        <v>0</v>
      </c>
      <c r="D30" s="32" t="s">
        <v>0</v>
      </c>
      <c r="E30" s="32" t="s">
        <v>0</v>
      </c>
      <c r="F30" s="32" t="s">
        <v>0</v>
      </c>
      <c r="G30" s="32" t="s">
        <v>0</v>
      </c>
      <c r="H30" s="32" t="s">
        <v>0</v>
      </c>
      <c r="I30" s="32" t="s">
        <v>0</v>
      </c>
      <c r="J30" s="32" t="s">
        <v>0</v>
      </c>
      <c r="K30" s="32" t="s">
        <v>0</v>
      </c>
      <c r="L30" s="2">
        <v>368.69226000000003</v>
      </c>
      <c r="M30" s="2">
        <v>330.83307743099994</v>
      </c>
      <c r="N30" s="2">
        <v>319.83576987099997</v>
      </c>
      <c r="O30" s="2">
        <v>283.8</v>
      </c>
      <c r="P30" s="2">
        <v>227.8</v>
      </c>
      <c r="Q30" s="2">
        <v>182.1</v>
      </c>
      <c r="R30" s="2">
        <v>173.2</v>
      </c>
      <c r="S30" s="143">
        <v>167</v>
      </c>
      <c r="T30" s="143">
        <v>178.7</v>
      </c>
      <c r="U30" s="143">
        <v>193.7</v>
      </c>
      <c r="V30" s="143">
        <v>195.8</v>
      </c>
      <c r="W30" s="151">
        <v>219</v>
      </c>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row>
    <row r="31" spans="1:82" ht="31.9" customHeight="1">
      <c r="A31" s="164"/>
      <c r="B31" s="22"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31" s="32" t="s">
        <v>0</v>
      </c>
      <c r="D31" s="32" t="s">
        <v>0</v>
      </c>
      <c r="E31" s="32" t="s">
        <v>0</v>
      </c>
      <c r="F31" s="32" t="s">
        <v>0</v>
      </c>
      <c r="G31" s="32" t="s">
        <v>0</v>
      </c>
      <c r="H31" s="32" t="s">
        <v>0</v>
      </c>
      <c r="I31" s="32" t="s">
        <v>0</v>
      </c>
      <c r="J31" s="32" t="s">
        <v>0</v>
      </c>
      <c r="K31" s="32" t="s">
        <v>0</v>
      </c>
      <c r="L31" s="2">
        <v>865.97123000000011</v>
      </c>
      <c r="M31" s="2">
        <v>873.14888516400015</v>
      </c>
      <c r="N31" s="2">
        <v>939.58313643299982</v>
      </c>
      <c r="O31" s="2">
        <v>876</v>
      </c>
      <c r="P31" s="2">
        <v>785.6</v>
      </c>
      <c r="Q31" s="2">
        <v>687.5</v>
      </c>
      <c r="R31" s="2">
        <v>712.4</v>
      </c>
      <c r="S31" s="143">
        <v>697</v>
      </c>
      <c r="T31" s="143">
        <v>760.9</v>
      </c>
      <c r="U31" s="143">
        <v>765.4</v>
      </c>
      <c r="V31" s="143">
        <v>791.4</v>
      </c>
      <c r="W31" s="151">
        <v>805</v>
      </c>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row>
    <row r="32" spans="1:82" ht="31.9" customHeight="1">
      <c r="A32" s="164"/>
      <c r="B32" s="22"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32" s="32" t="s">
        <v>0</v>
      </c>
      <c r="D32" s="32" t="s">
        <v>0</v>
      </c>
      <c r="E32" s="32" t="s">
        <v>0</v>
      </c>
      <c r="F32" s="32" t="s">
        <v>0</v>
      </c>
      <c r="G32" s="32" t="s">
        <v>0</v>
      </c>
      <c r="H32" s="32" t="s">
        <v>0</v>
      </c>
      <c r="I32" s="32" t="s">
        <v>0</v>
      </c>
      <c r="J32" s="32" t="s">
        <v>0</v>
      </c>
      <c r="K32" s="32" t="s">
        <v>0</v>
      </c>
      <c r="L32" s="2">
        <v>782.84640999999999</v>
      </c>
      <c r="M32" s="2">
        <v>774.18234590800012</v>
      </c>
      <c r="N32" s="2">
        <v>786.3048532040001</v>
      </c>
      <c r="O32" s="2">
        <v>770.1</v>
      </c>
      <c r="P32" s="2">
        <v>731</v>
      </c>
      <c r="Q32" s="2">
        <v>661.4</v>
      </c>
      <c r="R32" s="2">
        <v>659.9</v>
      </c>
      <c r="S32" s="143">
        <v>655</v>
      </c>
      <c r="T32" s="143">
        <v>648.4</v>
      </c>
      <c r="U32" s="143">
        <v>635.1</v>
      </c>
      <c r="V32" s="143">
        <v>625.79999999999995</v>
      </c>
      <c r="W32" s="151">
        <v>612</v>
      </c>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row>
    <row r="33" spans="1:82" ht="31.9" customHeight="1">
      <c r="A33" s="164"/>
      <c r="B33" s="22" t="str">
        <f>IF('0'!A1=1,"діяльність транспорту"," transport activities")</f>
        <v>діяльність транспорту</v>
      </c>
      <c r="C33" s="32" t="s">
        <v>0</v>
      </c>
      <c r="D33" s="32" t="s">
        <v>0</v>
      </c>
      <c r="E33" s="32" t="s">
        <v>0</v>
      </c>
      <c r="F33" s="32" t="s">
        <v>0</v>
      </c>
      <c r="G33" s="32" t="s">
        <v>0</v>
      </c>
      <c r="H33" s="32" t="s">
        <v>0</v>
      </c>
      <c r="I33" s="32" t="s">
        <v>0</v>
      </c>
      <c r="J33" s="32" t="s">
        <v>0</v>
      </c>
      <c r="K33" s="149" t="s">
        <v>0</v>
      </c>
      <c r="L33" s="32" t="s">
        <v>3</v>
      </c>
      <c r="M33" s="32" t="s">
        <v>4</v>
      </c>
      <c r="N33" s="32" t="s">
        <v>4</v>
      </c>
      <c r="O33" s="32" t="s">
        <v>4</v>
      </c>
      <c r="P33" s="2">
        <v>288.39999999999998</v>
      </c>
      <c r="Q33" s="2">
        <v>266.7</v>
      </c>
      <c r="R33" s="2">
        <v>282.3</v>
      </c>
      <c r="S33" s="143">
        <v>282</v>
      </c>
      <c r="T33" s="146">
        <v>264</v>
      </c>
      <c r="U33" s="146">
        <v>263</v>
      </c>
      <c r="V33" s="146">
        <v>267</v>
      </c>
      <c r="W33" s="152">
        <v>267</v>
      </c>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row>
    <row r="34" spans="1:82" ht="31.9" customHeight="1">
      <c r="A34" s="164"/>
      <c r="B34" s="22"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34" s="32" t="s">
        <v>0</v>
      </c>
      <c r="D34" s="32" t="s">
        <v>0</v>
      </c>
      <c r="E34" s="32" t="s">
        <v>0</v>
      </c>
      <c r="F34" s="32" t="s">
        <v>0</v>
      </c>
      <c r="G34" s="32" t="s">
        <v>0</v>
      </c>
      <c r="H34" s="32" t="s">
        <v>0</v>
      </c>
      <c r="I34" s="32" t="s">
        <v>0</v>
      </c>
      <c r="J34" s="32" t="s">
        <v>0</v>
      </c>
      <c r="K34" s="32" t="s">
        <v>0</v>
      </c>
      <c r="L34" s="2">
        <v>419.35905000000002</v>
      </c>
      <c r="M34" s="2">
        <v>418.76528836300008</v>
      </c>
      <c r="N34" s="2">
        <v>424.97432607799999</v>
      </c>
      <c r="O34" s="2">
        <v>417.6</v>
      </c>
      <c r="P34" s="2">
        <v>355</v>
      </c>
      <c r="Q34" s="2">
        <v>315.39999999999998</v>
      </c>
      <c r="R34" s="2">
        <v>301</v>
      </c>
      <c r="S34" s="143">
        <v>297</v>
      </c>
      <c r="T34" s="143">
        <v>309.8</v>
      </c>
      <c r="U34" s="143">
        <v>303.5</v>
      </c>
      <c r="V34" s="143">
        <v>292.2</v>
      </c>
      <c r="W34" s="151">
        <v>280</v>
      </c>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row>
    <row r="35" spans="1:82" ht="31.9" customHeight="1">
      <c r="A35" s="164"/>
      <c r="B35" s="22" t="str">
        <f>IF('0'!A1=1,"поштова та кур’єрська діяльність","Postal and courier activities")</f>
        <v>поштова та кур’єрська діяльність</v>
      </c>
      <c r="C35" s="32" t="s">
        <v>0</v>
      </c>
      <c r="D35" s="32" t="s">
        <v>0</v>
      </c>
      <c r="E35" s="32" t="s">
        <v>0</v>
      </c>
      <c r="F35" s="32" t="s">
        <v>0</v>
      </c>
      <c r="G35" s="32" t="s">
        <v>0</v>
      </c>
      <c r="H35" s="32" t="s">
        <v>0</v>
      </c>
      <c r="I35" s="32" t="s">
        <v>0</v>
      </c>
      <c r="J35" s="32" t="s">
        <v>0</v>
      </c>
      <c r="K35" s="32" t="s">
        <v>0</v>
      </c>
      <c r="L35" s="2">
        <v>100.82675</v>
      </c>
      <c r="M35" s="2">
        <v>98.438830418999999</v>
      </c>
      <c r="N35" s="2">
        <v>95.333966636</v>
      </c>
      <c r="O35" s="2">
        <v>92.3</v>
      </c>
      <c r="P35" s="2">
        <v>87.6</v>
      </c>
      <c r="Q35" s="2">
        <v>79.3</v>
      </c>
      <c r="R35" s="2">
        <v>76.599999999999994</v>
      </c>
      <c r="S35" s="143">
        <v>76</v>
      </c>
      <c r="T35" s="143">
        <v>74.2</v>
      </c>
      <c r="U35" s="143">
        <v>68.7</v>
      </c>
      <c r="V35" s="143">
        <v>66.400000000000006</v>
      </c>
      <c r="W35" s="151">
        <v>64</v>
      </c>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row>
    <row r="36" spans="1:82" ht="31.9" customHeight="1">
      <c r="A36" s="164"/>
      <c r="B36" s="22" t="str">
        <f>IF('0'!A1=1,"Тимчасове розміщування й  організація харчування","Accommodation and food service activities")</f>
        <v>Тимчасове розміщування й  організація харчування</v>
      </c>
      <c r="C36" s="32" t="s">
        <v>0</v>
      </c>
      <c r="D36" s="32" t="s">
        <v>0</v>
      </c>
      <c r="E36" s="32" t="s">
        <v>0</v>
      </c>
      <c r="F36" s="32" t="s">
        <v>0</v>
      </c>
      <c r="G36" s="32" t="s">
        <v>0</v>
      </c>
      <c r="H36" s="32" t="s">
        <v>0</v>
      </c>
      <c r="I36" s="32" t="s">
        <v>0</v>
      </c>
      <c r="J36" s="32" t="s">
        <v>0</v>
      </c>
      <c r="K36" s="32" t="s">
        <v>0</v>
      </c>
      <c r="L36" s="2">
        <v>95.844539999999995</v>
      </c>
      <c r="M36" s="2">
        <v>90.717346601999992</v>
      </c>
      <c r="N36" s="2">
        <v>95.789838883999991</v>
      </c>
      <c r="O36" s="2">
        <v>94.5</v>
      </c>
      <c r="P36" s="2">
        <v>85.5</v>
      </c>
      <c r="Q36" s="2">
        <v>71.400000000000006</v>
      </c>
      <c r="R36" s="2">
        <v>75.900000000000006</v>
      </c>
      <c r="S36" s="143">
        <v>70</v>
      </c>
      <c r="T36" s="143">
        <v>70.2</v>
      </c>
      <c r="U36" s="143">
        <v>75.8</v>
      </c>
      <c r="V36" s="143">
        <v>67.7</v>
      </c>
      <c r="W36" s="151">
        <v>65</v>
      </c>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row>
    <row r="37" spans="1:82" ht="31.9" customHeight="1">
      <c r="A37" s="164"/>
      <c r="B37" s="22" t="str">
        <f>IF('0'!A1=1,"Інформація та телекомунікації","Information and communication")</f>
        <v>Інформація та телекомунікації</v>
      </c>
      <c r="C37" s="32" t="s">
        <v>0</v>
      </c>
      <c r="D37" s="32" t="s">
        <v>0</v>
      </c>
      <c r="E37" s="32" t="s">
        <v>0</v>
      </c>
      <c r="F37" s="32" t="s">
        <v>0</v>
      </c>
      <c r="G37" s="32" t="s">
        <v>0</v>
      </c>
      <c r="H37" s="32" t="s">
        <v>0</v>
      </c>
      <c r="I37" s="32" t="s">
        <v>0</v>
      </c>
      <c r="J37" s="32" t="s">
        <v>0</v>
      </c>
      <c r="K37" s="32" t="s">
        <v>0</v>
      </c>
      <c r="L37" s="2">
        <v>198.58938000000001</v>
      </c>
      <c r="M37" s="2">
        <v>183.24355696799998</v>
      </c>
      <c r="N37" s="2">
        <v>178.83558277100002</v>
      </c>
      <c r="O37" s="2">
        <v>177.1</v>
      </c>
      <c r="P37" s="2">
        <v>157.30000000000001</v>
      </c>
      <c r="Q37" s="2">
        <v>134</v>
      </c>
      <c r="R37" s="2">
        <v>122.3</v>
      </c>
      <c r="S37" s="143">
        <v>119</v>
      </c>
      <c r="T37" s="143">
        <v>118.1</v>
      </c>
      <c r="U37" s="143">
        <v>111.5</v>
      </c>
      <c r="V37" s="143">
        <v>106.3</v>
      </c>
      <c r="W37" s="151">
        <v>104</v>
      </c>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row>
    <row r="38" spans="1:82" ht="31.9" customHeight="1">
      <c r="A38" s="164"/>
      <c r="B38" s="22" t="str">
        <f>IF('0'!A1=1,"Фінансова та страхова діяльність","Financial and insurance activities")</f>
        <v>Фінансова та страхова діяльність</v>
      </c>
      <c r="C38" s="32" t="s">
        <v>0</v>
      </c>
      <c r="D38" s="32" t="s">
        <v>0</v>
      </c>
      <c r="E38" s="32" t="s">
        <v>0</v>
      </c>
      <c r="F38" s="32" t="s">
        <v>0</v>
      </c>
      <c r="G38" s="32" t="s">
        <v>0</v>
      </c>
      <c r="H38" s="32" t="s">
        <v>0</v>
      </c>
      <c r="I38" s="32" t="s">
        <v>0</v>
      </c>
      <c r="J38" s="32" t="s">
        <v>0</v>
      </c>
      <c r="K38" s="32" t="s">
        <v>0</v>
      </c>
      <c r="L38" s="2">
        <v>261.12331999999998</v>
      </c>
      <c r="M38" s="2">
        <v>269.43884945000002</v>
      </c>
      <c r="N38" s="2">
        <v>272.069811491</v>
      </c>
      <c r="O38" s="2">
        <v>266.3</v>
      </c>
      <c r="P38" s="2">
        <v>245.2</v>
      </c>
      <c r="Q38" s="2">
        <v>191.5</v>
      </c>
      <c r="R38" s="2">
        <v>174.2</v>
      </c>
      <c r="S38" s="143">
        <v>168</v>
      </c>
      <c r="T38" s="143">
        <v>167.9</v>
      </c>
      <c r="U38" s="143">
        <v>166.8</v>
      </c>
      <c r="V38" s="143">
        <v>172</v>
      </c>
      <c r="W38" s="151">
        <v>170</v>
      </c>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row>
    <row r="39" spans="1:82" ht="31.9" customHeight="1">
      <c r="A39" s="164"/>
      <c r="B39" s="22" t="str">
        <f>IF('0'!A1=1,"Операції з нерухомим майном","Real estate activities")</f>
        <v>Операції з нерухомим майном</v>
      </c>
      <c r="C39" s="32" t="s">
        <v>0</v>
      </c>
      <c r="D39" s="32" t="s">
        <v>0</v>
      </c>
      <c r="E39" s="32" t="s">
        <v>0</v>
      </c>
      <c r="F39" s="32" t="s">
        <v>0</v>
      </c>
      <c r="G39" s="32" t="s">
        <v>0</v>
      </c>
      <c r="H39" s="32" t="s">
        <v>0</v>
      </c>
      <c r="I39" s="32" t="s">
        <v>0</v>
      </c>
      <c r="J39" s="32" t="s">
        <v>0</v>
      </c>
      <c r="K39" s="32" t="s">
        <v>0</v>
      </c>
      <c r="L39" s="2">
        <v>152.10025999999999</v>
      </c>
      <c r="M39" s="2">
        <v>151.452414753</v>
      </c>
      <c r="N39" s="2">
        <v>155.00825493199997</v>
      </c>
      <c r="O39" s="2">
        <v>124.7</v>
      </c>
      <c r="P39" s="2">
        <v>102.6</v>
      </c>
      <c r="Q39" s="2">
        <v>91.9</v>
      </c>
      <c r="R39" s="2">
        <v>85</v>
      </c>
      <c r="S39" s="143">
        <v>84</v>
      </c>
      <c r="T39" s="143">
        <v>85.5</v>
      </c>
      <c r="U39" s="143">
        <v>75</v>
      </c>
      <c r="V39" s="143">
        <v>73.599999999999994</v>
      </c>
      <c r="W39" s="151">
        <v>73</v>
      </c>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row>
    <row r="40" spans="1:82" ht="31.9" customHeight="1">
      <c r="A40" s="164"/>
      <c r="B40" s="22" t="str">
        <f>IF('0'!A1=1,"Професійна, наукова та технічна  діяльність","Professional, scientific and technical activities")</f>
        <v>Професійна, наукова та технічна  діяльність</v>
      </c>
      <c r="C40" s="32" t="s">
        <v>0</v>
      </c>
      <c r="D40" s="32" t="s">
        <v>0</v>
      </c>
      <c r="E40" s="32" t="s">
        <v>0</v>
      </c>
      <c r="F40" s="32" t="s">
        <v>0</v>
      </c>
      <c r="G40" s="32" t="s">
        <v>0</v>
      </c>
      <c r="H40" s="32" t="s">
        <v>0</v>
      </c>
      <c r="I40" s="32" t="s">
        <v>0</v>
      </c>
      <c r="J40" s="32" t="s">
        <v>0</v>
      </c>
      <c r="K40" s="32" t="s">
        <v>0</v>
      </c>
      <c r="L40" s="2">
        <v>332.20173999999997</v>
      </c>
      <c r="M40" s="2">
        <v>317.43007220300001</v>
      </c>
      <c r="N40" s="2">
        <v>316.04066312400005</v>
      </c>
      <c r="O40" s="2">
        <v>306.8</v>
      </c>
      <c r="P40" s="2">
        <v>276.10000000000002</v>
      </c>
      <c r="Q40" s="2">
        <v>240.1</v>
      </c>
      <c r="R40" s="2">
        <v>230.5</v>
      </c>
      <c r="S40" s="143">
        <v>219</v>
      </c>
      <c r="T40" s="143">
        <v>239.5</v>
      </c>
      <c r="U40" s="143">
        <v>197.8</v>
      </c>
      <c r="V40" s="143">
        <v>203.3</v>
      </c>
      <c r="W40" s="151">
        <v>205</v>
      </c>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row>
    <row r="41" spans="1:82" ht="31.9" customHeight="1">
      <c r="A41" s="164"/>
      <c r="B41" s="22" t="str">
        <f>IF('0'!A1=1,"з неї наукові дослідження та розробки","of which scientific research and development")</f>
        <v>з неї наукові дослідження та розробки</v>
      </c>
      <c r="C41" s="32" t="s">
        <v>0</v>
      </c>
      <c r="D41" s="32" t="s">
        <v>0</v>
      </c>
      <c r="E41" s="32" t="s">
        <v>0</v>
      </c>
      <c r="F41" s="32" t="s">
        <v>0</v>
      </c>
      <c r="G41" s="32" t="s">
        <v>0</v>
      </c>
      <c r="H41" s="32" t="s">
        <v>0</v>
      </c>
      <c r="I41" s="32" t="s">
        <v>0</v>
      </c>
      <c r="J41" s="32" t="s">
        <v>0</v>
      </c>
      <c r="K41" s="32" t="s">
        <v>0</v>
      </c>
      <c r="L41" s="2">
        <v>130.97107</v>
      </c>
      <c r="M41" s="2">
        <v>125.628569763</v>
      </c>
      <c r="N41" s="2">
        <v>112.99687630400001</v>
      </c>
      <c r="O41" s="2">
        <v>110.8</v>
      </c>
      <c r="P41" s="2">
        <v>104</v>
      </c>
      <c r="Q41" s="2">
        <v>96.8</v>
      </c>
      <c r="R41" s="2">
        <v>90.5</v>
      </c>
      <c r="S41" s="143">
        <v>87</v>
      </c>
      <c r="T41" s="143">
        <v>92.7</v>
      </c>
      <c r="U41" s="143">
        <v>79.099999999999994</v>
      </c>
      <c r="V41" s="143">
        <v>77.900000000000006</v>
      </c>
      <c r="W41" s="151">
        <v>75</v>
      </c>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row>
    <row r="42" spans="1:82" ht="31.9" customHeight="1">
      <c r="A42" s="164"/>
      <c r="B42" s="22"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42" s="32" t="s">
        <v>0</v>
      </c>
      <c r="D42" s="32" t="s">
        <v>0</v>
      </c>
      <c r="E42" s="32" t="s">
        <v>0</v>
      </c>
      <c r="F42" s="32" t="s">
        <v>0</v>
      </c>
      <c r="G42" s="32" t="s">
        <v>0</v>
      </c>
      <c r="H42" s="32" t="s">
        <v>0</v>
      </c>
      <c r="I42" s="32" t="s">
        <v>0</v>
      </c>
      <c r="J42" s="32" t="s">
        <v>0</v>
      </c>
      <c r="K42" s="32" t="s">
        <v>0</v>
      </c>
      <c r="L42" s="2">
        <v>202.53327999999999</v>
      </c>
      <c r="M42" s="2">
        <v>213.68720676600003</v>
      </c>
      <c r="N42" s="2">
        <v>222.75666599300004</v>
      </c>
      <c r="O42" s="2">
        <v>225.9</v>
      </c>
      <c r="P42" s="2">
        <v>232</v>
      </c>
      <c r="Q42" s="2">
        <v>192.4</v>
      </c>
      <c r="R42" s="2">
        <v>188.5</v>
      </c>
      <c r="S42" s="143">
        <v>176</v>
      </c>
      <c r="T42" s="143">
        <v>175.7</v>
      </c>
      <c r="U42" s="143">
        <v>179.3</v>
      </c>
      <c r="V42" s="143">
        <v>167</v>
      </c>
      <c r="W42" s="151">
        <v>182</v>
      </c>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row>
    <row r="43" spans="1:82" ht="31.9" customHeight="1">
      <c r="A43" s="164"/>
      <c r="B43" s="22"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43" s="32" t="s">
        <v>0</v>
      </c>
      <c r="D43" s="32" t="s">
        <v>0</v>
      </c>
      <c r="E43" s="32" t="s">
        <v>0</v>
      </c>
      <c r="F43" s="32" t="s">
        <v>0</v>
      </c>
      <c r="G43" s="32" t="s">
        <v>0</v>
      </c>
      <c r="H43" s="32" t="s">
        <v>0</v>
      </c>
      <c r="I43" s="32" t="s">
        <v>0</v>
      </c>
      <c r="J43" s="32" t="s">
        <v>0</v>
      </c>
      <c r="K43" s="32" t="s">
        <v>0</v>
      </c>
      <c r="L43" s="2">
        <v>608.22550000000012</v>
      </c>
      <c r="M43" s="2">
        <v>575.88598339399994</v>
      </c>
      <c r="N43" s="2">
        <v>563.61039490300004</v>
      </c>
      <c r="O43" s="2">
        <v>557.29999999999995</v>
      </c>
      <c r="P43" s="2">
        <v>528.70000000000005</v>
      </c>
      <c r="Q43" s="2">
        <v>483.8</v>
      </c>
      <c r="R43" s="2">
        <v>463.4</v>
      </c>
      <c r="S43" s="143">
        <v>456</v>
      </c>
      <c r="T43" s="143">
        <v>455.2</v>
      </c>
      <c r="U43" s="143">
        <v>390.4</v>
      </c>
      <c r="V43" s="143">
        <v>424</v>
      </c>
      <c r="W43" s="151">
        <v>398</v>
      </c>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row>
    <row r="44" spans="1:82" ht="31.9" customHeight="1">
      <c r="A44" s="164"/>
      <c r="B44" s="22" t="str">
        <f>IF('0'!A1=1,"Освіта","Education")</f>
        <v>Освіта</v>
      </c>
      <c r="C44" s="32" t="s">
        <v>0</v>
      </c>
      <c r="D44" s="32" t="s">
        <v>0</v>
      </c>
      <c r="E44" s="32" t="s">
        <v>0</v>
      </c>
      <c r="F44" s="32" t="s">
        <v>0</v>
      </c>
      <c r="G44" s="32" t="s">
        <v>0</v>
      </c>
      <c r="H44" s="32" t="s">
        <v>0</v>
      </c>
      <c r="I44" s="32" t="s">
        <v>0</v>
      </c>
      <c r="J44" s="32" t="s">
        <v>0</v>
      </c>
      <c r="K44" s="32" t="s">
        <v>0</v>
      </c>
      <c r="L44" s="2">
        <v>1593.7042899999999</v>
      </c>
      <c r="M44" s="2">
        <v>1583.9879836580003</v>
      </c>
      <c r="N44" s="2">
        <v>1591.170721082</v>
      </c>
      <c r="O44" s="2">
        <v>1566.5</v>
      </c>
      <c r="P44" s="2">
        <v>1498.9</v>
      </c>
      <c r="Q44" s="2">
        <v>1434.1</v>
      </c>
      <c r="R44" s="2">
        <v>1392.6</v>
      </c>
      <c r="S44" s="143">
        <v>1379</v>
      </c>
      <c r="T44" s="143">
        <v>1364.9</v>
      </c>
      <c r="U44" s="143">
        <v>1315.4</v>
      </c>
      <c r="V44" s="143">
        <v>1319.3</v>
      </c>
      <c r="W44" s="151">
        <v>1157</v>
      </c>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row>
    <row r="45" spans="1:82" ht="31.9" customHeight="1">
      <c r="A45" s="164"/>
      <c r="B45" s="22" t="str">
        <f>IF('0'!A1=1,"Охорона здоров’я та надання  соціальної допомоги","Human health and social work activities")</f>
        <v>Охорона здоров’я та надання  соціальної допомоги</v>
      </c>
      <c r="C45" s="32" t="s">
        <v>0</v>
      </c>
      <c r="D45" s="32" t="s">
        <v>0</v>
      </c>
      <c r="E45" s="32" t="s">
        <v>0</v>
      </c>
      <c r="F45" s="32" t="s">
        <v>0</v>
      </c>
      <c r="G45" s="32" t="s">
        <v>0</v>
      </c>
      <c r="H45" s="32" t="s">
        <v>0</v>
      </c>
      <c r="I45" s="32" t="s">
        <v>0</v>
      </c>
      <c r="J45" s="32" t="s">
        <v>0</v>
      </c>
      <c r="K45" s="32" t="s">
        <v>0</v>
      </c>
      <c r="L45" s="35">
        <v>1155.6890300000002</v>
      </c>
      <c r="M45" s="35">
        <v>1144.6403093949998</v>
      </c>
      <c r="N45" s="35">
        <v>1104.3091984119999</v>
      </c>
      <c r="O45" s="35">
        <v>1118</v>
      </c>
      <c r="P45" s="2">
        <v>1065.3</v>
      </c>
      <c r="Q45" s="2">
        <v>983.8</v>
      </c>
      <c r="R45" s="2">
        <v>971.6</v>
      </c>
      <c r="S45" s="143">
        <v>951</v>
      </c>
      <c r="T45" s="143">
        <v>924.1</v>
      </c>
      <c r="U45" s="143">
        <v>871.6</v>
      </c>
      <c r="V45" s="143">
        <v>832</v>
      </c>
      <c r="W45" s="151">
        <v>799</v>
      </c>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row>
    <row r="46" spans="1:82" ht="31.9" customHeight="1">
      <c r="A46" s="164"/>
      <c r="B46" s="22" t="str">
        <f>IF('0'!A1=1,"з них охорона здоров’я  ","of which human health")</f>
        <v xml:space="preserve">з них охорона здоров’я  </v>
      </c>
      <c r="C46" s="32" t="s">
        <v>0</v>
      </c>
      <c r="D46" s="32" t="s">
        <v>0</v>
      </c>
      <c r="E46" s="32" t="s">
        <v>0</v>
      </c>
      <c r="F46" s="32" t="s">
        <v>0</v>
      </c>
      <c r="G46" s="32" t="s">
        <v>0</v>
      </c>
      <c r="H46" s="32" t="s">
        <v>0</v>
      </c>
      <c r="I46" s="32" t="s">
        <v>0</v>
      </c>
      <c r="J46" s="32" t="s">
        <v>0</v>
      </c>
      <c r="K46" s="32" t="s">
        <v>0</v>
      </c>
      <c r="L46" s="2">
        <v>1034.0999999999999</v>
      </c>
      <c r="M46" s="2">
        <v>1027.3</v>
      </c>
      <c r="N46" s="2">
        <v>985.4</v>
      </c>
      <c r="O46" s="2">
        <v>997.9</v>
      </c>
      <c r="P46" s="2">
        <v>946.6</v>
      </c>
      <c r="Q46" s="2">
        <v>879.7</v>
      </c>
      <c r="R46" s="2">
        <v>865.7</v>
      </c>
      <c r="S46" s="143">
        <v>850</v>
      </c>
      <c r="T46" s="143">
        <v>827.5</v>
      </c>
      <c r="U46" s="143">
        <v>785.6</v>
      </c>
      <c r="V46" s="143">
        <v>745.1</v>
      </c>
      <c r="W46" s="151">
        <v>723</v>
      </c>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row>
    <row r="47" spans="1:82" ht="31.9" customHeight="1">
      <c r="A47" s="164"/>
      <c r="B47" s="22" t="str">
        <f>IF('0'!A1=1,"Мистецтво, спорт, розваги та відпочинок","Arts, sport, entertainment and recreation")</f>
        <v>Мистецтво, спорт, розваги та відпочинок</v>
      </c>
      <c r="C47" s="32" t="s">
        <v>0</v>
      </c>
      <c r="D47" s="32" t="s">
        <v>0</v>
      </c>
      <c r="E47" s="32" t="s">
        <v>0</v>
      </c>
      <c r="F47" s="32" t="s">
        <v>0</v>
      </c>
      <c r="G47" s="32" t="s">
        <v>0</v>
      </c>
      <c r="H47" s="32" t="s">
        <v>0</v>
      </c>
      <c r="I47" s="32" t="s">
        <v>0</v>
      </c>
      <c r="J47" s="32" t="s">
        <v>0</v>
      </c>
      <c r="K47" s="32" t="s">
        <v>0</v>
      </c>
      <c r="L47" s="2">
        <v>177.87349</v>
      </c>
      <c r="M47" s="2">
        <v>181.07613797599996</v>
      </c>
      <c r="N47" s="2">
        <v>187.36302036000001</v>
      </c>
      <c r="O47" s="2">
        <v>164.4</v>
      </c>
      <c r="P47" s="2">
        <v>172</v>
      </c>
      <c r="Q47" s="2">
        <v>161.4</v>
      </c>
      <c r="R47" s="2">
        <v>154.9</v>
      </c>
      <c r="S47" s="143">
        <v>150</v>
      </c>
      <c r="T47" s="143">
        <v>142.30000000000001</v>
      </c>
      <c r="U47" s="143">
        <v>133.9</v>
      </c>
      <c r="V47" s="143">
        <v>136.80000000000001</v>
      </c>
      <c r="W47" s="151">
        <v>120</v>
      </c>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row>
    <row r="48" spans="1:82" ht="31.9" customHeight="1">
      <c r="A48" s="164"/>
      <c r="B48" s="22" t="str">
        <f>IF('0'!A1=1,"діяльність у сфері творчості, мистецтва та розваг","arts, entertainment and recreation activities")</f>
        <v>діяльність у сфері творчості, мистецтва та розваг</v>
      </c>
      <c r="C48" s="32" t="s">
        <v>0</v>
      </c>
      <c r="D48" s="32" t="s">
        <v>0</v>
      </c>
      <c r="E48" s="32" t="s">
        <v>0</v>
      </c>
      <c r="F48" s="32" t="s">
        <v>0</v>
      </c>
      <c r="G48" s="32" t="s">
        <v>0</v>
      </c>
      <c r="H48" s="32" t="s">
        <v>0</v>
      </c>
      <c r="I48" s="32" t="s">
        <v>0</v>
      </c>
      <c r="J48" s="32" t="s">
        <v>0</v>
      </c>
      <c r="K48" s="32" t="s">
        <v>0</v>
      </c>
      <c r="L48" s="2">
        <v>92.959320000000005</v>
      </c>
      <c r="M48" s="2">
        <v>96.212852792999996</v>
      </c>
      <c r="N48" s="2">
        <v>101.528740989</v>
      </c>
      <c r="O48" s="2">
        <v>81.400000000000006</v>
      </c>
      <c r="P48" s="2">
        <v>89.5</v>
      </c>
      <c r="Q48" s="2">
        <v>85.2</v>
      </c>
      <c r="R48" s="2">
        <v>84.4</v>
      </c>
      <c r="S48" s="143">
        <v>84</v>
      </c>
      <c r="T48" s="143">
        <v>79.900000000000006</v>
      </c>
      <c r="U48" s="143">
        <v>73.900000000000006</v>
      </c>
      <c r="V48" s="143">
        <v>75.5</v>
      </c>
      <c r="W48" s="151">
        <v>65</v>
      </c>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row>
    <row r="49" spans="1:115" ht="31.9" customHeight="1">
      <c r="A49" s="164"/>
      <c r="B49" s="22"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49" s="32" t="s">
        <v>0</v>
      </c>
      <c r="D49" s="32" t="s">
        <v>0</v>
      </c>
      <c r="E49" s="32" t="s">
        <v>0</v>
      </c>
      <c r="F49" s="32" t="s">
        <v>0</v>
      </c>
      <c r="G49" s="32" t="s">
        <v>0</v>
      </c>
      <c r="H49" s="32" t="s">
        <v>0</v>
      </c>
      <c r="I49" s="32" t="s">
        <v>0</v>
      </c>
      <c r="J49" s="32" t="s">
        <v>0</v>
      </c>
      <c r="K49" s="32" t="s">
        <v>0</v>
      </c>
      <c r="L49" s="2">
        <v>51.359350000000006</v>
      </c>
      <c r="M49" s="2">
        <v>51.06032888</v>
      </c>
      <c r="N49" s="2">
        <v>50.843394001</v>
      </c>
      <c r="O49" s="2">
        <v>49.9</v>
      </c>
      <c r="P49" s="2">
        <v>50.5</v>
      </c>
      <c r="Q49" s="2">
        <v>48.2</v>
      </c>
      <c r="R49" s="2">
        <v>46.5</v>
      </c>
      <c r="S49" s="143">
        <v>44</v>
      </c>
      <c r="T49" s="143">
        <v>40.200000000000003</v>
      </c>
      <c r="U49" s="143">
        <v>38.4</v>
      </c>
      <c r="V49" s="143">
        <v>38.200000000000003</v>
      </c>
      <c r="W49" s="151">
        <v>35</v>
      </c>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row>
    <row r="50" spans="1:115" ht="31.9" customHeight="1">
      <c r="A50" s="165"/>
      <c r="B50" s="23" t="str">
        <f>IF('0'!A1=1,"Надання інших видів послуг","Other service activities")</f>
        <v>Надання інших видів послуг</v>
      </c>
      <c r="C50" s="32" t="s">
        <v>0</v>
      </c>
      <c r="D50" s="32" t="s">
        <v>0</v>
      </c>
      <c r="E50" s="32" t="s">
        <v>0</v>
      </c>
      <c r="F50" s="32" t="s">
        <v>0</v>
      </c>
      <c r="G50" s="32" t="s">
        <v>0</v>
      </c>
      <c r="H50" s="32" t="s">
        <v>0</v>
      </c>
      <c r="I50" s="32" t="s">
        <v>0</v>
      </c>
      <c r="J50" s="32" t="s">
        <v>0</v>
      </c>
      <c r="K50" s="32" t="s">
        <v>0</v>
      </c>
      <c r="L50" s="2">
        <v>49.87754000000001</v>
      </c>
      <c r="M50" s="2">
        <v>46.700963573000003</v>
      </c>
      <c r="N50" s="2">
        <v>48.263934392000003</v>
      </c>
      <c r="O50" s="2">
        <v>45.6</v>
      </c>
      <c r="P50" s="2">
        <v>36.700000000000003</v>
      </c>
      <c r="Q50" s="2">
        <v>30.9</v>
      </c>
      <c r="R50" s="2">
        <v>30.5</v>
      </c>
      <c r="S50" s="143">
        <v>27</v>
      </c>
      <c r="T50" s="143">
        <v>26.3</v>
      </c>
      <c r="U50" s="143">
        <v>23.8</v>
      </c>
      <c r="V50" s="143">
        <v>24.1</v>
      </c>
      <c r="W50" s="151">
        <v>25</v>
      </c>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row>
    <row r="51" spans="1:115" ht="12.6" customHeight="1">
      <c r="A51" s="24"/>
      <c r="B51" s="24"/>
    </row>
    <row r="52" spans="1:115" s="11" customFormat="1" ht="67.5" customHeight="1">
      <c r="A52" s="168"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52" s="168"/>
      <c r="C52" s="8"/>
      <c r="D52" s="5"/>
      <c r="E52" s="5"/>
      <c r="F52" s="5"/>
      <c r="G52" s="5"/>
      <c r="H52" s="5"/>
      <c r="I52" s="5"/>
      <c r="J52" s="5"/>
      <c r="K52" s="5"/>
      <c r="L52" s="7"/>
      <c r="M52" s="7"/>
      <c r="N52" s="8"/>
      <c r="O52" s="8"/>
      <c r="P52" s="8"/>
      <c r="T52" s="144"/>
      <c r="W52" s="8"/>
    </row>
    <row r="53" spans="1:115" s="11" customFormat="1" ht="41.25" customHeight="1">
      <c r="A53" s="168" t="str">
        <f>IF('0'!A1=1,"Інформація за 2010-2012рр. перерахована за видами економічної діяльності відповідно до класифікації ДК 009:2010.","Data for 2010-2012 were  recalculated by type of economic activity according to the State Classification 009:2010.")</f>
        <v>Інформація за 2010-2012рр. перерахована за видами економічної діяльності відповідно до класифікації ДК 009:2010.</v>
      </c>
      <c r="B53" s="168"/>
      <c r="C53" s="8"/>
      <c r="D53" s="5"/>
      <c r="E53" s="5"/>
      <c r="F53" s="5"/>
      <c r="G53" s="5"/>
      <c r="H53" s="5"/>
      <c r="I53" s="5"/>
      <c r="J53" s="5"/>
      <c r="K53" s="5"/>
      <c r="L53" s="7"/>
      <c r="M53" s="7"/>
      <c r="N53" s="8"/>
      <c r="O53" s="8"/>
      <c r="P53" s="8"/>
      <c r="T53" s="144"/>
      <c r="W53" s="8"/>
    </row>
    <row r="54" spans="1:115" s="11" customFormat="1" ht="43.5" customHeight="1">
      <c r="A54" s="161"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54" s="162"/>
      <c r="C54" s="8"/>
      <c r="D54" s="5"/>
      <c r="E54" s="5"/>
      <c r="F54" s="5"/>
      <c r="G54" s="5"/>
      <c r="H54" s="5"/>
      <c r="I54" s="5"/>
      <c r="J54" s="5"/>
      <c r="K54" s="5"/>
      <c r="L54" s="7"/>
      <c r="M54" s="7"/>
      <c r="N54" s="8"/>
      <c r="O54" s="8"/>
      <c r="P54" s="8"/>
      <c r="T54" s="145"/>
      <c r="W54" s="8"/>
    </row>
    <row r="55" spans="1:115" s="12" customFormat="1" ht="69" customHeight="1">
      <c r="A55" s="161" t="str">
        <f>IF('0'!A1=1,"Починаючи 2014 року дані наведено без урахування тимчасово окупованої території Автономної Республіки Крим, м. Севастополя,  2015 року  також без частини тимчасово окупованих територій у Донецькій та Луганській областях.","Since 2014 excluding the temporarily occupied territory of the Autonomous Republic of Crimea and the city of Sevastopol, since 2015 also excluding the temporarily occupied territories in the Donetsk and Luhansk regions.")</f>
        <v>Починаючи 2014 року дані наведено без урахування тимчасово окупованої території Автономної Республіки Крим, м. Севастополя,  2015 року  також без частини тимчасово окупованих територій у Донецькій та Луганській областях.</v>
      </c>
      <c r="B55" s="162"/>
      <c r="C55" s="8"/>
      <c r="D55" s="5"/>
      <c r="E55" s="5"/>
      <c r="F55" s="5"/>
      <c r="G55" s="5"/>
      <c r="H55" s="5"/>
      <c r="I55" s="5"/>
      <c r="J55" s="5"/>
      <c r="K55" s="5"/>
      <c r="L55" s="7"/>
      <c r="M55" s="7"/>
      <c r="N55" s="8"/>
      <c r="O55" s="8"/>
      <c r="P55" s="8"/>
      <c r="T55" s="144"/>
      <c r="W55" s="8"/>
    </row>
    <row r="56" spans="1:115" s="12" customFormat="1" ht="15" customHeight="1">
      <c r="A56" s="25"/>
      <c r="B56" s="26"/>
      <c r="C56" s="8"/>
      <c r="D56" s="5"/>
      <c r="E56" s="5"/>
      <c r="F56" s="5"/>
      <c r="G56" s="5"/>
      <c r="H56" s="5"/>
      <c r="I56" s="5"/>
      <c r="J56" s="5"/>
      <c r="K56" s="5"/>
      <c r="L56" s="7"/>
      <c r="M56" s="7"/>
      <c r="N56" s="8"/>
      <c r="O56" s="8"/>
      <c r="P56" s="8"/>
      <c r="Q56" s="13"/>
      <c r="R56" s="13"/>
      <c r="S56" s="13"/>
      <c r="T56" s="13"/>
      <c r="U56" s="13"/>
      <c r="V56" s="13"/>
      <c r="W56" s="8"/>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1"/>
      <c r="DH56" s="11"/>
      <c r="DI56" s="11"/>
      <c r="DJ56" s="11"/>
      <c r="DK56" s="11"/>
    </row>
  </sheetData>
  <sheetProtection algorithmName="SHA-512" hashValue="jZPqgeEGMOpx4QxAUn0zmZ03bOlYs/X5YdsR6NLVOMhiajvyl2Veg2JnEutniTlwOLisJPEGyijnf+hAyTSpug==" saltValue="LJySatFRQa2cxAkuwGBPpg==" spinCount="100000" sheet="1" objects="1" scenarios="1"/>
  <mergeCells count="8">
    <mergeCell ref="A55:B55"/>
    <mergeCell ref="A54:B54"/>
    <mergeCell ref="A4:A25"/>
    <mergeCell ref="A3:B3"/>
    <mergeCell ref="A26:B26"/>
    <mergeCell ref="A27:A50"/>
    <mergeCell ref="A52:B52"/>
    <mergeCell ref="A53:B53"/>
  </mergeCells>
  <hyperlinks>
    <hyperlink ref="A1" location="'0'!A1" display="'0'!A1"/>
  </hyperlink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0</vt:lpstr>
      <vt:lpstr>1</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2015-10-07T12:48:41Z</cp:lastPrinted>
  <dcterms:created xsi:type="dcterms:W3CDTF">2008-08-15T07:59:50Z</dcterms:created>
  <dcterms:modified xsi:type="dcterms:W3CDTF">2023-07-28T14:52:30Z</dcterms:modified>
</cp:coreProperties>
</file>