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NBU\004112\Desktop\"/>
    </mc:Choice>
  </mc:AlternateContent>
  <bookViews>
    <workbookView xWindow="-108" yWindow="-108" windowWidth="23256" windowHeight="12576"/>
  </bookViews>
  <sheets>
    <sheet name="0" sheetId="5" r:id="rId1"/>
    <sheet name="1" sheetId="14" r:id="rId2"/>
    <sheet name="2" sheetId="15" r:id="rId3"/>
    <sheet name="3" sheetId="17" r:id="rId4"/>
    <sheet name="4" sheetId="1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5" l="1"/>
  <c r="I22" i="5"/>
  <c r="I18" i="5" l="1"/>
  <c r="I17" i="5"/>
  <c r="I13" i="5" l="1"/>
  <c r="I12" i="5"/>
  <c r="I11" i="5"/>
  <c r="I10" i="5"/>
  <c r="A2" i="16" l="1"/>
  <c r="A2" i="17"/>
  <c r="A26" i="16" l="1"/>
  <c r="I21" i="5" l="1"/>
  <c r="I20" i="5"/>
  <c r="I15" i="5"/>
  <c r="I16" i="5"/>
  <c r="A2" i="15" l="1"/>
  <c r="D6" i="5" l="1"/>
  <c r="A26" i="17" l="1"/>
  <c r="I9" i="5" l="1"/>
  <c r="I8" i="5"/>
  <c r="I7" i="5"/>
  <c r="I6" i="5"/>
  <c r="A5" i="16" l="1"/>
  <c r="A33" i="16"/>
  <c r="A33" i="17"/>
  <c r="A26" i="15"/>
  <c r="A26" i="14"/>
  <c r="A2" i="14" l="1"/>
  <c r="F20" i="5"/>
  <c r="F15" i="5"/>
  <c r="F6" i="5"/>
  <c r="A1" i="14" l="1"/>
  <c r="A1" i="15"/>
  <c r="A1" i="17"/>
  <c r="A1" i="16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4" i="15"/>
  <c r="A3" i="15"/>
  <c r="A23" i="14"/>
  <c r="A24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" i="14"/>
  <c r="A31" i="16" l="1"/>
  <c r="A30" i="16"/>
  <c r="A29" i="16"/>
  <c r="A28" i="16"/>
  <c r="A27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 l="1"/>
  <c r="A11" i="16"/>
  <c r="A10" i="16"/>
  <c r="A9" i="16"/>
  <c r="A8" i="16"/>
  <c r="A7" i="16"/>
  <c r="A6" i="16"/>
  <c r="A4" i="16"/>
  <c r="A3" i="16"/>
  <c r="A31" i="17" l="1"/>
  <c r="A30" i="17"/>
  <c r="A29" i="17"/>
  <c r="A28" i="17"/>
  <c r="A27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B4" i="5" l="1"/>
</calcChain>
</file>

<file path=xl/sharedStrings.xml><?xml version="1.0" encoding="utf-8"?>
<sst xmlns="http://schemas.openxmlformats.org/spreadsheetml/2006/main" count="77" uniqueCount="4">
  <si>
    <t>PPI_2003-2006(до поп.місяця)</t>
  </si>
  <si>
    <t>УКР</t>
  </si>
  <si>
    <t>ENG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</si>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</sst>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_р_._-;\-* #,##0_р_._-;_-* &quot;-&quot;_р_._-;_-@_-"/>
    <numFmt numFmtId="165" formatCode="mm/yyyy"/>
    <numFmt numFmtId="166" formatCode="0.0"/>
    <numFmt numFmtId="167" formatCode="General_)"/>
    <numFmt numFmtId="168" formatCode="yyyy"/>
    <numFmt numFmtId="169" formatCode="#,##0.0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charset val="204"/>
    </font>
    <font>
      <sz val="20"/>
      <name val="Times New Roman"/>
      <family val="1"/>
      <charset val="204"/>
    </font>
    <font>
      <sz val="28"/>
      <name val="Times New Roman"/>
      <family val="1"/>
      <charset val="204"/>
    </font>
    <font>
      <sz val="16"/>
      <name val="Times New Roman"/>
      <family val="1"/>
      <charset val="204"/>
    </font>
    <font>
      <b/>
      <sz val="26"/>
      <color rgb="FF0070C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0"/>
      <name val="Tms Rmn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10"/>
      <name val="Arial Cyr"/>
      <charset val="204"/>
    </font>
    <font>
      <i/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theme="0"/>
      <name val="Arial Cyr"/>
      <charset val="204"/>
    </font>
    <font>
      <u/>
      <sz val="12"/>
      <color theme="10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u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rgb="FF005B2B"/>
      </left>
      <right style="thick">
        <color rgb="FF005B2B"/>
      </right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/>
      <bottom/>
      <diagonal/>
    </border>
    <border>
      <left/>
      <right/>
      <top/>
      <bottom style="thick">
        <color rgb="FF005B2B"/>
      </bottom>
      <diagonal/>
    </border>
    <border>
      <left/>
      <right/>
      <top style="thick">
        <color rgb="FF005B2B"/>
      </top>
      <bottom/>
      <diagonal/>
    </border>
    <border>
      <left style="thick">
        <color rgb="FF005B2B"/>
      </left>
      <right/>
      <top style="thick">
        <color rgb="FF005B2B"/>
      </top>
      <bottom/>
      <diagonal/>
    </border>
    <border>
      <left/>
      <right style="thick">
        <color rgb="FF005B2B"/>
      </right>
      <top style="thick">
        <color rgb="FF005B2B"/>
      </top>
      <bottom/>
      <diagonal/>
    </border>
    <border>
      <left style="thick">
        <color rgb="FF005B2B"/>
      </left>
      <right/>
      <top/>
      <bottom/>
      <diagonal/>
    </border>
    <border>
      <left/>
      <right style="thick">
        <color rgb="FF005B2B"/>
      </right>
      <top/>
      <bottom style="thick">
        <color rgb="FF005B2B"/>
      </bottom>
      <diagonal/>
    </border>
    <border>
      <left/>
      <right style="thick">
        <color rgb="FF005B2B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theme="9" tint="-0.499984740745262"/>
      </top>
      <bottom style="thick">
        <color rgb="FF005B2B"/>
      </bottom>
      <diagonal/>
    </border>
    <border>
      <left/>
      <right/>
      <top style="thick">
        <color theme="9" tint="-0.499984740745262"/>
      </top>
      <bottom/>
      <diagonal/>
    </border>
    <border>
      <left style="thick">
        <color theme="9" tint="-0.499984740745262"/>
      </left>
      <right/>
      <top style="thick">
        <color rgb="FF005B2B"/>
      </top>
      <bottom/>
      <diagonal/>
    </border>
    <border>
      <left style="thick">
        <color theme="9" tint="-0.499984740745262"/>
      </left>
      <right/>
      <top/>
      <bottom/>
      <diagonal/>
    </border>
    <border>
      <left style="thick">
        <color theme="9" tint="-0.499984740745262"/>
      </left>
      <right/>
      <top/>
      <bottom style="thick">
        <color theme="9" tint="-0.499984740745262"/>
      </bottom>
      <diagonal/>
    </border>
    <border>
      <left/>
      <right/>
      <top/>
      <bottom style="thick">
        <color theme="9" tint="-0.499984740745262"/>
      </bottom>
      <diagonal/>
    </border>
    <border>
      <left style="thick">
        <color theme="9" tint="-0.499984740745262"/>
      </left>
      <right/>
      <top style="thick">
        <color theme="9" tint="-0.499984740745262"/>
      </top>
      <bottom/>
      <diagonal/>
    </border>
    <border>
      <left style="thick">
        <color theme="9" tint="-0.499984740745262"/>
      </left>
      <right style="thick">
        <color theme="9" tint="-0.499984740745262"/>
      </right>
      <top style="thick">
        <color theme="9" tint="-0.499984740745262"/>
      </top>
      <bottom/>
      <diagonal/>
    </border>
    <border>
      <left style="thick">
        <color theme="9" tint="-0.499984740745262"/>
      </left>
      <right style="thick">
        <color theme="9" tint="-0.499984740745262"/>
      </right>
      <top/>
      <bottom/>
      <diagonal/>
    </border>
    <border>
      <left style="thick">
        <color theme="9" tint="-0.499984740745262"/>
      </left>
      <right style="thick">
        <color theme="9" tint="-0.499984740745262"/>
      </right>
      <top/>
      <bottom style="thick">
        <color theme="9" tint="-0.499984740745262"/>
      </bottom>
      <diagonal/>
    </border>
    <border>
      <left/>
      <right/>
      <top style="thick">
        <color rgb="FF005B2B"/>
      </top>
      <bottom style="thick">
        <color theme="9" tint="-0.499984740745262"/>
      </bottom>
      <diagonal/>
    </border>
    <border>
      <left/>
      <right style="thick">
        <color theme="9" tint="-0.499984740745262"/>
      </right>
      <top/>
      <bottom/>
      <diagonal/>
    </border>
    <border>
      <left/>
      <right style="thick">
        <color theme="9" tint="-0.499984740745262"/>
      </right>
      <top style="thick">
        <color theme="9" tint="-0.499984740745262"/>
      </top>
      <bottom/>
      <diagonal/>
    </border>
    <border>
      <left/>
      <right style="thick">
        <color theme="9" tint="-0.499984740745262"/>
      </right>
      <top/>
      <bottom style="thick">
        <color theme="9" tint="-0.499984740745262"/>
      </bottom>
      <diagonal/>
    </border>
    <border>
      <left style="thick">
        <color theme="9" tint="-0.499984740745262"/>
      </left>
      <right style="thick">
        <color theme="9" tint="-0.499984740745262"/>
      </right>
      <top/>
      <bottom style="thick">
        <color rgb="FF005B2B"/>
      </bottom>
      <diagonal/>
    </border>
    <border>
      <left style="thick">
        <color theme="9" tint="-0.499984740745262"/>
      </left>
      <right style="thick">
        <color rgb="FF005B2B"/>
      </right>
      <top/>
      <bottom/>
      <diagonal/>
    </border>
    <border>
      <left style="thick">
        <color theme="9" tint="-0.499984740745262"/>
      </left>
      <right style="thick">
        <color rgb="FF005B2B"/>
      </right>
      <top/>
      <bottom style="thick">
        <color theme="9" tint="-0.499984740745262"/>
      </bottom>
      <diagonal/>
    </border>
    <border>
      <left style="thick">
        <color rgb="FF005B2B"/>
      </left>
      <right style="thick">
        <color theme="9" tint="-0.499984740745262"/>
      </right>
      <top/>
      <bottom/>
      <diagonal/>
    </border>
    <border>
      <left style="thick">
        <color rgb="FF005B2B"/>
      </left>
      <right style="thick">
        <color rgb="FF005B2B"/>
      </right>
      <top style="thick">
        <color theme="9" tint="-0.499984740745262"/>
      </top>
      <bottom/>
      <diagonal/>
    </border>
    <border>
      <left style="thick">
        <color rgb="FF005B2B"/>
      </left>
      <right/>
      <top/>
      <bottom style="thick">
        <color theme="9" tint="-0.499984740745262"/>
      </bottom>
      <diagonal/>
    </border>
    <border>
      <left/>
      <right style="thick">
        <color rgb="FF005B2B"/>
      </right>
      <top/>
      <bottom style="thick">
        <color theme="9" tint="-0.499984740745262"/>
      </bottom>
      <diagonal/>
    </border>
    <border>
      <left style="thick">
        <color rgb="FF005B2B"/>
      </left>
      <right style="thick">
        <color rgb="FF005B2B"/>
      </right>
      <top/>
      <bottom style="thick">
        <color theme="9" tint="-0.499984740745262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9" fillId="0" borderId="0"/>
    <xf numFmtId="167" fontId="15" fillId="0" borderId="0"/>
    <xf numFmtId="0" fontId="1" fillId="0" borderId="0"/>
    <xf numFmtId="0" fontId="36" fillId="0" borderId="0"/>
  </cellStyleXfs>
  <cellXfs count="137">
    <xf numFmtId="0" fontId="0" fillId="0" borderId="0" xfId="0"/>
    <xf numFmtId="0" fontId="6" fillId="0" borderId="3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0" fontId="9" fillId="0" borderId="0" xfId="3" applyFill="1" applyBorder="1"/>
    <xf numFmtId="0" fontId="9" fillId="0" borderId="0" xfId="3"/>
    <xf numFmtId="0" fontId="9" fillId="0" borderId="0" xfId="3" applyFont="1"/>
    <xf numFmtId="0" fontId="12" fillId="0" borderId="0" xfId="3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14" fillId="0" borderId="0" xfId="4" applyFont="1" applyFill="1" applyBorder="1" applyAlignment="1">
      <alignment horizontal="center"/>
    </xf>
    <xf numFmtId="167" fontId="16" fillId="0" borderId="7" xfId="5" applyNumberFormat="1" applyFont="1" applyFill="1" applyBorder="1" applyAlignment="1" applyProtection="1">
      <alignment horizontal="left"/>
    </xf>
    <xf numFmtId="167" fontId="16" fillId="0" borderId="0" xfId="5" applyNumberFormat="1" applyFont="1" applyFill="1" applyBorder="1" applyAlignment="1" applyProtection="1">
      <alignment horizontal="left"/>
    </xf>
    <xf numFmtId="0" fontId="17" fillId="0" borderId="0" xfId="3" applyFont="1" applyFill="1" applyBorder="1"/>
    <xf numFmtId="0" fontId="19" fillId="0" borderId="0" xfId="3" applyFont="1" applyFill="1" applyBorder="1"/>
    <xf numFmtId="0" fontId="19" fillId="0" borderId="0" xfId="0" applyFont="1" applyFill="1" applyBorder="1"/>
    <xf numFmtId="167" fontId="17" fillId="0" borderId="0" xfId="5" applyNumberFormat="1" applyFont="1" applyFill="1" applyBorder="1" applyAlignment="1" applyProtection="1">
      <alignment horizontal="left" indent="1"/>
    </xf>
    <xf numFmtId="166" fontId="19" fillId="0" borderId="0" xfId="0" applyNumberFormat="1" applyFont="1" applyFill="1" applyBorder="1" applyAlignment="1"/>
    <xf numFmtId="166" fontId="19" fillId="0" borderId="10" xfId="0" applyNumberFormat="1" applyFont="1" applyFill="1" applyBorder="1" applyAlignment="1"/>
    <xf numFmtId="166" fontId="17" fillId="0" borderId="0" xfId="0" applyNumberFormat="1" applyFont="1" applyFill="1" applyBorder="1" applyAlignment="1">
      <alignment vertical="center"/>
    </xf>
    <xf numFmtId="166" fontId="19" fillId="0" borderId="0" xfId="0" applyNumberFormat="1" applyFont="1" applyFill="1" applyBorder="1" applyAlignment="1">
      <alignment vertical="center"/>
    </xf>
    <xf numFmtId="0" fontId="9" fillId="0" borderId="0" xfId="3" applyFont="1" applyFill="1" applyBorder="1"/>
    <xf numFmtId="167" fontId="16" fillId="0" borderId="0" xfId="5" applyNumberFormat="1" applyFont="1" applyFill="1" applyBorder="1" applyAlignment="1" applyProtection="1">
      <alignment horizontal="left" indent="1"/>
    </xf>
    <xf numFmtId="166" fontId="19" fillId="0" borderId="0" xfId="0" applyNumberFormat="1" applyFont="1" applyFill="1" applyBorder="1" applyAlignment="1">
      <alignment horizontal="right"/>
    </xf>
    <xf numFmtId="166" fontId="19" fillId="0" borderId="10" xfId="0" applyNumberFormat="1" applyFont="1" applyFill="1" applyBorder="1" applyAlignment="1">
      <alignment horizontal="right"/>
    </xf>
    <xf numFmtId="166" fontId="19" fillId="0" borderId="0" xfId="0" applyNumberFormat="1" applyFont="1" applyFill="1" applyBorder="1" applyAlignment="1">
      <alignment horizontal="right" vertical="center"/>
    </xf>
    <xf numFmtId="167" fontId="20" fillId="0" borderId="0" xfId="5" applyNumberFormat="1" applyFont="1" applyFill="1" applyBorder="1" applyAlignment="1" applyProtection="1">
      <alignment horizontal="left" indent="2"/>
    </xf>
    <xf numFmtId="0" fontId="18" fillId="0" borderId="0" xfId="2" applyFont="1" applyFill="1" applyBorder="1" applyAlignment="1">
      <alignment horizontal="left" vertical="center"/>
    </xf>
    <xf numFmtId="0" fontId="18" fillId="0" borderId="6" xfId="2" applyFont="1" applyFill="1" applyBorder="1" applyAlignment="1">
      <alignment horizontal="left" vertical="center"/>
    </xf>
    <xf numFmtId="167" fontId="21" fillId="0" borderId="0" xfId="5" applyNumberFormat="1" applyFont="1" applyFill="1" applyBorder="1" applyAlignment="1" applyProtection="1">
      <alignment horizontal="left" indent="3"/>
    </xf>
    <xf numFmtId="166" fontId="5" fillId="0" borderId="0" xfId="0" applyNumberFormat="1" applyFont="1" applyFill="1" applyBorder="1" applyAlignment="1"/>
    <xf numFmtId="166" fontId="5" fillId="0" borderId="0" xfId="0" applyNumberFormat="1" applyFont="1" applyFill="1" applyBorder="1" applyAlignment="1">
      <alignment vertical="center"/>
    </xf>
    <xf numFmtId="167" fontId="20" fillId="0" borderId="0" xfId="5" applyNumberFormat="1" applyFont="1" applyFill="1" applyBorder="1" applyAlignment="1" applyProtection="1">
      <alignment horizontal="left" indent="4"/>
    </xf>
    <xf numFmtId="166" fontId="5" fillId="0" borderId="10" xfId="0" applyNumberFormat="1" applyFont="1" applyFill="1" applyBorder="1" applyAlignment="1"/>
    <xf numFmtId="0" fontId="22" fillId="0" borderId="0" xfId="3" applyFont="1"/>
    <xf numFmtId="166" fontId="23" fillId="0" borderId="0" xfId="0" applyNumberFormat="1" applyFont="1" applyFill="1" applyBorder="1" applyAlignment="1"/>
    <xf numFmtId="166" fontId="23" fillId="0" borderId="10" xfId="0" applyNumberFormat="1" applyFont="1" applyFill="1" applyBorder="1" applyAlignment="1"/>
    <xf numFmtId="166" fontId="23" fillId="0" borderId="0" xfId="0" applyNumberFormat="1" applyFont="1" applyFill="1" applyBorder="1" applyAlignment="1">
      <alignment horizontal="right"/>
    </xf>
    <xf numFmtId="166" fontId="24" fillId="0" borderId="0" xfId="0" applyNumberFormat="1" applyFont="1" applyFill="1" applyBorder="1" applyAlignment="1">
      <alignment vertical="center"/>
    </xf>
    <xf numFmtId="166" fontId="23" fillId="0" borderId="0" xfId="0" applyNumberFormat="1" applyFont="1" applyFill="1" applyBorder="1" applyAlignment="1">
      <alignment horizontal="right" vertical="center"/>
    </xf>
    <xf numFmtId="166" fontId="25" fillId="0" borderId="0" xfId="0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horizontal="right" vertical="center"/>
    </xf>
    <xf numFmtId="0" fontId="22" fillId="0" borderId="0" xfId="3" applyFont="1" applyFill="1" applyBorder="1"/>
    <xf numFmtId="167" fontId="26" fillId="0" borderId="0" xfId="5" applyNumberFormat="1" applyFont="1" applyFill="1" applyBorder="1" applyAlignment="1" applyProtection="1">
      <alignment horizontal="left" indent="5"/>
    </xf>
    <xf numFmtId="0" fontId="14" fillId="0" borderId="0" xfId="4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0" fontId="14" fillId="0" borderId="0" xfId="0" applyFont="1" applyFill="1" applyBorder="1" applyAlignment="1"/>
    <xf numFmtId="0" fontId="14" fillId="0" borderId="0" xfId="4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0" fontId="9" fillId="0" borderId="0" xfId="3" applyFont="1" applyBorder="1" applyAlignment="1">
      <alignment horizontal="center"/>
    </xf>
    <xf numFmtId="0" fontId="17" fillId="0" borderId="12" xfId="3" applyFont="1" applyFill="1" applyBorder="1"/>
    <xf numFmtId="0" fontId="9" fillId="0" borderId="0" xfId="3" applyFont="1" applyBorder="1"/>
    <xf numFmtId="0" fontId="4" fillId="0" borderId="0" xfId="0" applyFont="1" applyFill="1" applyBorder="1" applyAlignment="1">
      <alignment vertical="center" wrapText="1"/>
    </xf>
    <xf numFmtId="0" fontId="0" fillId="0" borderId="0" xfId="0" applyFill="1" applyBorder="1"/>
    <xf numFmtId="165" fontId="2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19" fillId="0" borderId="9" xfId="2" applyFont="1" applyFill="1" applyBorder="1" applyAlignment="1">
      <alignment horizontal="left" vertical="center"/>
    </xf>
    <xf numFmtId="0" fontId="19" fillId="0" borderId="10" xfId="2" quotePrefix="1" applyFont="1" applyFill="1" applyBorder="1" applyAlignment="1">
      <alignment horizontal="left" vertical="center"/>
    </xf>
    <xf numFmtId="0" fontId="19" fillId="0" borderId="12" xfId="2" applyFont="1" applyFill="1" applyBorder="1" applyAlignment="1">
      <alignment horizontal="left" vertical="center"/>
    </xf>
    <xf numFmtId="0" fontId="19" fillId="0" borderId="11" xfId="2" applyFont="1" applyFill="1" applyBorder="1" applyAlignment="1">
      <alignment horizontal="left" vertical="center"/>
    </xf>
    <xf numFmtId="0" fontId="19" fillId="3" borderId="12" xfId="2" applyFont="1" applyFill="1" applyBorder="1" applyAlignment="1">
      <alignment horizontal="left" vertical="center"/>
    </xf>
    <xf numFmtId="0" fontId="27" fillId="0" borderId="0" xfId="3" applyFont="1"/>
    <xf numFmtId="0" fontId="14" fillId="0" borderId="14" xfId="4" applyFont="1" applyFill="1" applyBorder="1" applyAlignment="1">
      <alignment horizontal="center"/>
    </xf>
    <xf numFmtId="0" fontId="9" fillId="0" borderId="15" xfId="3" applyFill="1" applyBorder="1"/>
    <xf numFmtId="166" fontId="19" fillId="0" borderId="12" xfId="0" applyNumberFormat="1" applyFont="1" applyFill="1" applyBorder="1" applyAlignment="1">
      <alignment horizontal="right"/>
    </xf>
    <xf numFmtId="166" fontId="19" fillId="0" borderId="12" xfId="0" applyNumberFormat="1" applyFont="1" applyFill="1" applyBorder="1" applyAlignment="1"/>
    <xf numFmtId="166" fontId="23" fillId="0" borderId="17" xfId="0" applyNumberFormat="1" applyFont="1" applyFill="1" applyBorder="1" applyAlignment="1"/>
    <xf numFmtId="166" fontId="23" fillId="0" borderId="17" xfId="0" applyNumberFormat="1" applyFont="1" applyFill="1" applyBorder="1" applyAlignment="1">
      <alignment horizontal="right"/>
    </xf>
    <xf numFmtId="0" fontId="19" fillId="3" borderId="26" xfId="2" applyFont="1" applyFill="1" applyBorder="1" applyAlignment="1">
      <alignment horizontal="left" vertical="center"/>
    </xf>
    <xf numFmtId="166" fontId="5" fillId="3" borderId="25" xfId="0" applyNumberFormat="1" applyFont="1" applyFill="1" applyBorder="1" applyAlignment="1"/>
    <xf numFmtId="166" fontId="5" fillId="3" borderId="27" xfId="0" applyNumberFormat="1" applyFont="1" applyFill="1" applyBorder="1" applyAlignment="1"/>
    <xf numFmtId="0" fontId="19" fillId="3" borderId="20" xfId="2" applyFont="1" applyFill="1" applyBorder="1" applyAlignment="1">
      <alignment vertical="center"/>
    </xf>
    <xf numFmtId="0" fontId="19" fillId="3" borderId="17" xfId="2" quotePrefix="1" applyFont="1" applyFill="1" applyBorder="1" applyAlignment="1">
      <alignment vertical="center"/>
    </xf>
    <xf numFmtId="0" fontId="19" fillId="3" borderId="19" xfId="2" quotePrefix="1" applyFont="1" applyFill="1" applyBorder="1" applyAlignment="1">
      <alignment vertical="center"/>
    </xf>
    <xf numFmtId="0" fontId="9" fillId="0" borderId="22" xfId="3" applyFill="1" applyBorder="1"/>
    <xf numFmtId="166" fontId="5" fillId="0" borderId="12" xfId="0" applyNumberFormat="1" applyFont="1" applyFill="1" applyBorder="1" applyAlignment="1"/>
    <xf numFmtId="0" fontId="19" fillId="0" borderId="0" xfId="2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9" fillId="0" borderId="0" xfId="3" applyAlignment="1">
      <alignment vertical="top"/>
    </xf>
    <xf numFmtId="0" fontId="10" fillId="0" borderId="0" xfId="3" applyFont="1" applyFill="1" applyBorder="1" applyAlignment="1">
      <alignment vertical="top"/>
    </xf>
    <xf numFmtId="0" fontId="11" fillId="0" borderId="0" xfId="3" applyFont="1" applyFill="1" applyBorder="1" applyAlignment="1">
      <alignment vertical="top"/>
    </xf>
    <xf numFmtId="0" fontId="9" fillId="0" borderId="0" xfId="3" applyFill="1" applyBorder="1" applyAlignment="1">
      <alignment vertical="top"/>
    </xf>
    <xf numFmtId="0" fontId="28" fillId="3" borderId="17" xfId="2" applyFont="1" applyFill="1" applyBorder="1" applyAlignment="1">
      <alignment horizontal="center" vertical="center"/>
    </xf>
    <xf numFmtId="0" fontId="28" fillId="3" borderId="17" xfId="2" quotePrefix="1" applyFont="1" applyFill="1" applyBorder="1" applyAlignment="1">
      <alignment horizontal="center" vertical="center"/>
    </xf>
    <xf numFmtId="0" fontId="28" fillId="3" borderId="23" xfId="2" applyFont="1" applyFill="1" applyBorder="1" applyAlignment="1">
      <alignment horizontal="center"/>
    </xf>
    <xf numFmtId="0" fontId="30" fillId="0" borderId="0" xfId="2" applyFont="1" applyBorder="1" applyAlignment="1">
      <alignment vertical="center"/>
    </xf>
    <xf numFmtId="166" fontId="17" fillId="2" borderId="2" xfId="0" applyNumberFormat="1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vertical="top" wrapText="1"/>
    </xf>
    <xf numFmtId="168" fontId="19" fillId="0" borderId="1" xfId="0" applyNumberFormat="1" applyFont="1" applyFill="1" applyBorder="1" applyAlignment="1">
      <alignment horizontal="center" vertical="center" wrapText="1"/>
    </xf>
    <xf numFmtId="166" fontId="31" fillId="0" borderId="6" xfId="0" applyNumberFormat="1" applyFont="1" applyFill="1" applyBorder="1" applyAlignment="1">
      <alignment wrapText="1"/>
    </xf>
    <xf numFmtId="0" fontId="7" fillId="4" borderId="0" xfId="0" applyFont="1" applyFill="1" applyBorder="1" applyAlignment="1">
      <alignment vertical="top" wrapText="1"/>
    </xf>
    <xf numFmtId="166" fontId="6" fillId="5" borderId="6" xfId="0" applyNumberFormat="1" applyFont="1" applyFill="1" applyBorder="1" applyAlignment="1">
      <alignment vertical="top" wrapText="1"/>
    </xf>
    <xf numFmtId="166" fontId="6" fillId="4" borderId="6" xfId="0" applyNumberFormat="1" applyFont="1" applyFill="1" applyBorder="1" applyAlignment="1">
      <alignment vertical="top" wrapText="1"/>
    </xf>
    <xf numFmtId="0" fontId="32" fillId="0" borderId="0" xfId="0" applyFont="1"/>
    <xf numFmtId="0" fontId="33" fillId="0" borderId="24" xfId="0" applyFont="1" applyFill="1" applyBorder="1" applyAlignment="1">
      <alignment vertical="center"/>
    </xf>
    <xf numFmtId="0" fontId="28" fillId="0" borderId="0" xfId="2" applyFont="1" applyFill="1" applyBorder="1" applyAlignment="1">
      <alignment horizontal="left" vertical="center"/>
    </xf>
    <xf numFmtId="0" fontId="28" fillId="0" borderId="24" xfId="2" applyFont="1" applyFill="1" applyBorder="1" applyAlignment="1">
      <alignment horizontal="left" vertical="center"/>
    </xf>
    <xf numFmtId="0" fontId="33" fillId="0" borderId="16" xfId="0" applyFont="1" applyBorder="1"/>
    <xf numFmtId="0" fontId="33" fillId="0" borderId="17" xfId="0" quotePrefix="1" applyFont="1" applyBorder="1"/>
    <xf numFmtId="0" fontId="33" fillId="0" borderId="18" xfId="0" applyFont="1" applyBorder="1"/>
    <xf numFmtId="0" fontId="33" fillId="0" borderId="20" xfId="0" applyFont="1" applyBorder="1" applyAlignment="1">
      <alignment horizontal="center"/>
    </xf>
    <xf numFmtId="0" fontId="33" fillId="0" borderId="17" xfId="0" quotePrefix="1" applyFont="1" applyBorder="1" applyAlignment="1">
      <alignment horizontal="center"/>
    </xf>
    <xf numFmtId="0" fontId="33" fillId="0" borderId="22" xfId="0" quotePrefix="1" applyFont="1" applyBorder="1" applyAlignment="1">
      <alignment horizontal="center"/>
    </xf>
    <xf numFmtId="0" fontId="33" fillId="0" borderId="28" xfId="0" applyFont="1" applyBorder="1" applyAlignment="1">
      <alignment horizontal="center"/>
    </xf>
    <xf numFmtId="166" fontId="19" fillId="0" borderId="31" xfId="0" applyNumberFormat="1" applyFont="1" applyFill="1" applyBorder="1" applyAlignment="1">
      <alignment horizontal="right"/>
    </xf>
    <xf numFmtId="0" fontId="33" fillId="0" borderId="32" xfId="0" applyFont="1" applyBorder="1" applyAlignment="1">
      <alignment horizontal="center"/>
    </xf>
    <xf numFmtId="0" fontId="33" fillId="0" borderId="29" xfId="0" quotePrefix="1" applyFont="1" applyBorder="1" applyAlignment="1">
      <alignment horizontal="center"/>
    </xf>
    <xf numFmtId="0" fontId="33" fillId="0" borderId="0" xfId="0" quotePrefix="1" applyFont="1" applyAlignment="1">
      <alignment horizontal="center"/>
    </xf>
    <xf numFmtId="0" fontId="33" fillId="0" borderId="30" xfId="0" quotePrefix="1" applyFont="1" applyBorder="1" applyAlignment="1">
      <alignment horizontal="center"/>
    </xf>
    <xf numFmtId="0" fontId="19" fillId="0" borderId="8" xfId="2" applyFont="1" applyFill="1" applyBorder="1" applyAlignment="1">
      <alignment horizontal="left" vertical="center"/>
    </xf>
    <xf numFmtId="0" fontId="18" fillId="0" borderId="19" xfId="2" applyFont="1" applyFill="1" applyBorder="1" applyAlignment="1">
      <alignment horizontal="left" vertical="center"/>
    </xf>
    <xf numFmtId="0" fontId="19" fillId="0" borderId="33" xfId="2" quotePrefix="1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166" fontId="2" fillId="0" borderId="19" xfId="0" applyNumberFormat="1" applyFont="1" applyFill="1" applyBorder="1" applyAlignment="1">
      <alignment horizontal="right"/>
    </xf>
    <xf numFmtId="168" fontId="19" fillId="0" borderId="13" xfId="0" applyNumberFormat="1" applyFont="1" applyFill="1" applyBorder="1" applyAlignment="1">
      <alignment horizontal="center" vertical="center" wrapText="1"/>
    </xf>
    <xf numFmtId="0" fontId="34" fillId="4" borderId="0" xfId="0" applyFont="1" applyFill="1" applyBorder="1" applyAlignment="1">
      <alignment vertical="top" wrapText="1"/>
    </xf>
    <xf numFmtId="169" fontId="0" fillId="0" borderId="0" xfId="0" applyNumberFormat="1" applyAlignment="1"/>
    <xf numFmtId="169" fontId="0" fillId="0" borderId="0" xfId="0" applyNumberFormat="1" applyFill="1" applyBorder="1"/>
    <xf numFmtId="0" fontId="35" fillId="0" borderId="0" xfId="0" applyFont="1"/>
    <xf numFmtId="169" fontId="35" fillId="0" borderId="0" xfId="0" applyNumberFormat="1" applyFont="1" applyAlignment="1"/>
    <xf numFmtId="169" fontId="35" fillId="0" borderId="0" xfId="0" applyNumberFormat="1" applyFont="1" applyFill="1" applyBorder="1"/>
    <xf numFmtId="0" fontId="35" fillId="0" borderId="0" xfId="0" applyFont="1" applyFill="1" applyBorder="1"/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wrapText="1"/>
    </xf>
  </cellXfs>
  <cellStyles count="8">
    <cellStyle name="Normal_SEI(feb17)" xfId="5"/>
    <cellStyle name="Гіперпосилання" xfId="2" builtinId="8"/>
    <cellStyle name="Звичайний" xfId="0" builtinId="0"/>
    <cellStyle name="Звичайний 2" xfId="7"/>
    <cellStyle name="Обычный 63" xfId="6"/>
    <cellStyle name="Обычный_Forec table IMF style 39" xfId="3"/>
    <cellStyle name="Обычный_OverAll Table 3" xfId="4"/>
    <cellStyle name="Фінансовий [0]" xfId="1" builtinId="6"/>
  </cellStyles>
  <dxfs count="0"/>
  <tableStyles count="0" defaultTableStyle="TableStyleMedium2" defaultPivotStyle="PivotStyleLight16"/>
  <colors>
    <mruColors>
      <color rgb="FFEBF1DE"/>
      <color rgb="FFD8E4BC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List" dx="16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1</xdr:row>
          <xdr:rowOff>160020</xdr:rowOff>
        </xdr:to>
        <xdr:sp macro="" textlink="">
          <xdr:nvSpPr>
            <xdr:cNvPr id="5121" name="List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9525</xdr:colOff>
      <xdr:row>10</xdr:row>
      <xdr:rowOff>0</xdr:rowOff>
    </xdr:from>
    <xdr:to>
      <xdr:col>4</xdr:col>
      <xdr:colOff>981075</xdr:colOff>
      <xdr:row>14</xdr:row>
      <xdr:rowOff>28576</xdr:rowOff>
    </xdr:to>
    <xdr:cxnSp macro="">
      <xdr:nvCxnSpPr>
        <xdr:cNvPr id="3" name="Пряма зі стрілкою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5000625" y="3238500"/>
          <a:ext cx="971550" cy="1438276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5</xdr:row>
      <xdr:rowOff>9525</xdr:rowOff>
    </xdr:from>
    <xdr:to>
      <xdr:col>1</xdr:col>
      <xdr:colOff>590551</xdr:colOff>
      <xdr:row>14</xdr:row>
      <xdr:rowOff>76200</xdr:rowOff>
    </xdr:to>
    <xdr:cxnSp macro="">
      <xdr:nvCxnSpPr>
        <xdr:cNvPr id="4" name="Пряма сполучна лінія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1676400" y="1800225"/>
          <a:ext cx="19051" cy="1228725"/>
        </a:xfrm>
        <a:prstGeom prst="line">
          <a:avLst/>
        </a:prstGeom>
        <a:ln w="25400" cmpd="sng">
          <a:solidFill>
            <a:srgbClr val="005B2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14</xdr:row>
      <xdr:rowOff>66675</xdr:rowOff>
    </xdr:from>
    <xdr:to>
      <xdr:col>3</xdr:col>
      <xdr:colOff>0</xdr:colOff>
      <xdr:row>14</xdr:row>
      <xdr:rowOff>76200</xdr:rowOff>
    </xdr:to>
    <xdr:cxnSp macro="">
      <xdr:nvCxnSpPr>
        <xdr:cNvPr id="5" name="Пряма зі стрілкою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676400" y="3019425"/>
          <a:ext cx="1581150" cy="9525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14</xdr:row>
      <xdr:rowOff>28576</xdr:rowOff>
    </xdr:from>
    <xdr:to>
      <xdr:col>5</xdr:col>
      <xdr:colOff>9525</xdr:colOff>
      <xdr:row>14</xdr:row>
      <xdr:rowOff>180975</xdr:rowOff>
    </xdr:to>
    <xdr:cxnSp macro="">
      <xdr:nvCxnSpPr>
        <xdr:cNvPr id="6" name="Пряма зі стрілкою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5010150" y="2981326"/>
          <a:ext cx="1000125" cy="152399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1724025</xdr:colOff>
      <xdr:row>14</xdr:row>
      <xdr:rowOff>19050</xdr:rowOff>
    </xdr:from>
    <xdr:to>
      <xdr:col>4</xdr:col>
      <xdr:colOff>1000125</xdr:colOff>
      <xdr:row>19</xdr:row>
      <xdr:rowOff>247650</xdr:rowOff>
    </xdr:to>
    <xdr:cxnSp macro="">
      <xdr:nvCxnSpPr>
        <xdr:cNvPr id="7" name="Пряма зі стрілкою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4981575" y="2971800"/>
          <a:ext cx="1009650" cy="85725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</xdr:row>
      <xdr:rowOff>57150</xdr:rowOff>
    </xdr:from>
    <xdr:to>
      <xdr:col>7</xdr:col>
      <xdr:colOff>0</xdr:colOff>
      <xdr:row>10</xdr:row>
      <xdr:rowOff>57150</xdr:rowOff>
    </xdr:to>
    <xdr:cxnSp macro="">
      <xdr:nvCxnSpPr>
        <xdr:cNvPr id="8" name="Пряма зі стрілкою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8915400" y="2647950"/>
          <a:ext cx="971550" cy="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28575</xdr:rowOff>
    </xdr:from>
    <xdr:to>
      <xdr:col>6</xdr:col>
      <xdr:colOff>971550</xdr:colOff>
      <xdr:row>16</xdr:row>
      <xdr:rowOff>38100</xdr:rowOff>
    </xdr:to>
    <xdr:cxnSp macro="">
      <xdr:nvCxnSpPr>
        <xdr:cNvPr id="9" name="Пряма зі стрілкою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8905875" y="4533900"/>
          <a:ext cx="971550" cy="9525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19</xdr:row>
      <xdr:rowOff>219075</xdr:rowOff>
    </xdr:from>
    <xdr:to>
      <xdr:col>7</xdr:col>
      <xdr:colOff>0</xdr:colOff>
      <xdr:row>19</xdr:row>
      <xdr:rowOff>228600</xdr:rowOff>
    </xdr:to>
    <xdr:cxnSp macro="">
      <xdr:nvCxnSpPr>
        <xdr:cNvPr id="10" name="Пряма зі стрілкою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7620000" y="3800475"/>
          <a:ext cx="971550" cy="9525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X26"/>
  <sheetViews>
    <sheetView showGridLines="0" tabSelected="1" topLeftCell="A7" zoomScaleNormal="100" workbookViewId="0">
      <selection activeCell="I24" sqref="I24"/>
    </sheetView>
  </sheetViews>
  <sheetFormatPr defaultColWidth="8" defaultRowHeight="13.2" x14ac:dyDescent="0.25"/>
  <cols>
    <col min="1" max="1" width="8.6640625" style="5" customWidth="1"/>
    <col min="2" max="2" width="24.5546875" style="4" customWidth="1"/>
    <col min="3" max="3" width="9.6640625" style="4" customWidth="1"/>
    <col min="4" max="4" width="26" style="4" customWidth="1"/>
    <col min="5" max="5" width="15.109375" style="4" customWidth="1"/>
    <col min="6" max="6" width="27.88671875" style="4" customWidth="1"/>
    <col min="7" max="7" width="14.6640625" style="4" customWidth="1"/>
    <col min="8" max="8" width="6.6640625" style="4" customWidth="1"/>
    <col min="9" max="9" width="27.88671875" style="4" customWidth="1"/>
    <col min="10" max="10" width="36.6640625" style="4" customWidth="1"/>
    <col min="11" max="11" width="6.6640625" style="4" customWidth="1"/>
    <col min="12" max="12" width="6.88671875" style="4" customWidth="1"/>
    <col min="13" max="13" width="9.109375" style="4" customWidth="1"/>
    <col min="14" max="17" width="6.5546875" style="4" customWidth="1"/>
    <col min="18" max="18" width="7.6640625" style="4" customWidth="1"/>
    <col min="19" max="20" width="6.5546875" style="4" customWidth="1"/>
    <col min="21" max="22" width="6.109375" style="4" customWidth="1"/>
    <col min="23" max="24" width="8" style="4"/>
    <col min="25" max="16384" width="8" style="5"/>
  </cols>
  <sheetData>
    <row r="1" spans="1:24" ht="14.1" customHeight="1" x14ac:dyDescent="0.25">
      <c r="A1" s="49">
        <v>1</v>
      </c>
    </row>
    <row r="2" spans="1:24" s="80" customFormat="1" ht="14.1" customHeight="1" x14ac:dyDescent="0.3">
      <c r="B2" s="81"/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3"/>
      <c r="X2" s="83"/>
    </row>
    <row r="3" spans="1:24" ht="21.6" thickBot="1" x14ac:dyDescent="0.45">
      <c r="A3" s="62" t="s">
        <v>1</v>
      </c>
      <c r="B3" s="7"/>
      <c r="C3" s="7"/>
      <c r="D3" s="7"/>
      <c r="E3" s="7"/>
      <c r="F3" s="7"/>
      <c r="G3" s="7"/>
    </row>
    <row r="4" spans="1:24" ht="17.25" customHeight="1" thickTop="1" x14ac:dyDescent="0.3">
      <c r="A4" s="62" t="s">
        <v>2</v>
      </c>
      <c r="B4" s="131" t="str">
        <f>IF(A1=1,"ЦІНИ","PRICES")</f>
        <v>ЦІНИ</v>
      </c>
      <c r="C4" s="8"/>
      <c r="D4" s="48"/>
      <c r="E4" s="46"/>
      <c r="F4" s="46"/>
      <c r="G4" s="46"/>
      <c r="H4" s="47" t="s">
        <v>0</v>
      </c>
      <c r="I4" s="9"/>
      <c r="J4" s="46"/>
      <c r="K4" s="46"/>
      <c r="L4" s="46"/>
      <c r="M4" s="45"/>
      <c r="N4" s="130"/>
      <c r="O4" s="130"/>
      <c r="P4" s="130"/>
      <c r="Q4" s="130"/>
      <c r="R4" s="44"/>
      <c r="S4" s="130"/>
      <c r="T4" s="130"/>
      <c r="U4" s="130"/>
      <c r="V4" s="130"/>
    </row>
    <row r="5" spans="1:24" ht="16.5" customHeight="1" thickBot="1" x14ac:dyDescent="0.35">
      <c r="A5" s="62"/>
      <c r="B5" s="132"/>
      <c r="C5" s="8"/>
      <c r="D5" s="48"/>
      <c r="E5" s="9"/>
      <c r="F5" s="9"/>
      <c r="G5" s="9"/>
      <c r="H5" s="47"/>
      <c r="I5" s="9"/>
      <c r="J5" s="9"/>
      <c r="K5" s="9"/>
      <c r="L5" s="9"/>
      <c r="M5" s="45"/>
      <c r="N5" s="9"/>
      <c r="O5" s="9"/>
      <c r="P5" s="9"/>
      <c r="Q5" s="9"/>
      <c r="R5" s="44"/>
      <c r="S5" s="9"/>
      <c r="T5" s="9"/>
      <c r="U5" s="9"/>
      <c r="V5" s="9"/>
    </row>
    <row r="6" spans="1:24" ht="17.25" customHeight="1" thickTop="1" x14ac:dyDescent="0.3">
      <c r="B6" s="11"/>
      <c r="C6" s="12"/>
      <c r="D6" s="127" t="str">
        <f>IF(A1=1,"Індекси цін виробників промислової продукції, ІЦВ (зміна показника)","Industrial Producer Price Indices, PPI(indicator change) ")</f>
        <v>Індекси цін виробників промислової продукції, ІЦВ (зміна показника)</v>
      </c>
      <c r="E6" s="50"/>
      <c r="F6" s="133" t="str">
        <f>IF(A1=1,"Місяць","Month")</f>
        <v>Місяць</v>
      </c>
      <c r="G6" s="50"/>
      <c r="H6" s="107">
        <v>1</v>
      </c>
      <c r="I6" s="111" t="str">
        <f>IF(A1=1,"ІЦВ_2003-2012 (до попереднього місяця, %)","PPI_2003-2012 (to the previous month, %)")</f>
        <v>ІЦВ_2003-2012 (до попереднього місяця, %)</v>
      </c>
      <c r="J6" s="57"/>
      <c r="K6" s="13"/>
      <c r="L6" s="14"/>
      <c r="M6" s="13"/>
      <c r="N6" s="13"/>
      <c r="O6" s="14"/>
      <c r="P6" s="14"/>
      <c r="Q6" s="14"/>
      <c r="R6" s="14"/>
      <c r="S6" s="14"/>
      <c r="T6" s="15"/>
      <c r="U6" s="15"/>
      <c r="V6" s="15"/>
    </row>
    <row r="7" spans="1:24" s="6" customFormat="1" ht="16.5" customHeight="1" x14ac:dyDescent="0.3">
      <c r="B7" s="16"/>
      <c r="C7" s="16"/>
      <c r="D7" s="128"/>
      <c r="E7" s="66"/>
      <c r="F7" s="134"/>
      <c r="G7" s="17"/>
      <c r="H7" s="108">
        <v>2</v>
      </c>
      <c r="I7" s="58" t="str">
        <f>IF(A1=1,"ІЦВ_2003-2012 (до грудня попереднього року, %)","PPI_2003-2012 (to December of the previous year, %)")</f>
        <v>ІЦВ_2003-2012 (до грудня попереднього року, %)</v>
      </c>
      <c r="J7" s="77"/>
      <c r="K7" s="18"/>
      <c r="L7" s="17"/>
      <c r="M7" s="19"/>
      <c r="N7" s="20"/>
      <c r="O7" s="20"/>
      <c r="P7" s="20"/>
      <c r="Q7" s="20"/>
      <c r="R7" s="19"/>
      <c r="S7" s="20"/>
      <c r="T7" s="20"/>
      <c r="U7" s="20"/>
      <c r="V7" s="20"/>
      <c r="W7" s="21"/>
      <c r="X7" s="21"/>
    </row>
    <row r="8" spans="1:24" ht="15.75" customHeight="1" x14ac:dyDescent="0.3">
      <c r="B8" s="22"/>
      <c r="C8" s="22"/>
      <c r="D8" s="128"/>
      <c r="E8" s="65"/>
      <c r="F8" s="134"/>
      <c r="G8" s="106"/>
      <c r="H8" s="109">
        <v>3</v>
      </c>
      <c r="I8" s="58" t="str">
        <f>IF(A1=1,"ІЦВ_2007-2012 (до відповідного періоду попереднього року, %)","PPI_2007-2012 (to corresponding period of the previous year, %)")</f>
        <v>ІЦВ_2007-2012 (до відповідного періоду попереднього року, %)</v>
      </c>
      <c r="J8" s="77"/>
      <c r="K8" s="24"/>
      <c r="L8" s="23"/>
      <c r="M8" s="19"/>
      <c r="N8" s="25"/>
      <c r="O8" s="25"/>
      <c r="P8" s="25"/>
      <c r="Q8" s="25"/>
      <c r="R8" s="19"/>
      <c r="S8" s="25"/>
      <c r="T8" s="25"/>
      <c r="U8" s="25"/>
      <c r="V8" s="25"/>
    </row>
    <row r="9" spans="1:24" ht="16.5" customHeight="1" x14ac:dyDescent="0.3">
      <c r="B9" s="26"/>
      <c r="C9" s="26"/>
      <c r="D9" s="128"/>
      <c r="E9" s="66"/>
      <c r="F9" s="134"/>
      <c r="G9" s="17"/>
      <c r="H9" s="108">
        <v>4</v>
      </c>
      <c r="I9" s="58" t="str">
        <f>IF(A1=1,"ІЦВ_2007-2012 (до відповідного місяця попереднього року, %)","PPI_2007-2012 (to corresponding month of the previous year, %)")</f>
        <v>ІЦВ_2007-2012 (до відповідного місяця попереднього року, %)</v>
      </c>
      <c r="J9" s="59"/>
      <c r="K9" s="23"/>
      <c r="L9" s="23"/>
      <c r="M9" s="19"/>
      <c r="N9" s="25"/>
      <c r="O9" s="25"/>
      <c r="P9" s="25"/>
      <c r="Q9" s="25"/>
      <c r="R9" s="19"/>
      <c r="S9" s="25"/>
      <c r="T9" s="25"/>
      <c r="U9" s="25"/>
      <c r="V9" s="25"/>
    </row>
    <row r="10" spans="1:24" ht="19.5" customHeight="1" x14ac:dyDescent="0.3">
      <c r="B10" s="26"/>
      <c r="C10" s="26"/>
      <c r="D10" s="128"/>
      <c r="E10" s="66"/>
      <c r="F10" s="134"/>
      <c r="G10" s="17"/>
      <c r="H10" s="108">
        <v>5</v>
      </c>
      <c r="I10" s="58" t="str">
        <f>IF(A1=1,"ІЦВ_2013-2025 (до попереднього місяця, %)","PPI_2013-2025 (to the previous month, %)")</f>
        <v>ІЦВ_2013-2025 (до попереднього місяця, %)</v>
      </c>
      <c r="J10" s="59"/>
      <c r="K10" s="23"/>
      <c r="L10" s="23"/>
      <c r="M10" s="19"/>
      <c r="N10" s="25"/>
      <c r="O10" s="25"/>
      <c r="P10" s="25"/>
      <c r="Q10" s="25"/>
      <c r="R10" s="19"/>
      <c r="S10" s="25"/>
      <c r="T10" s="25"/>
      <c r="U10" s="25"/>
      <c r="V10" s="25"/>
    </row>
    <row r="11" spans="1:24" ht="18.75" customHeight="1" x14ac:dyDescent="0.3">
      <c r="B11" s="26"/>
      <c r="C11" s="26"/>
      <c r="D11" s="128"/>
      <c r="E11" s="66"/>
      <c r="F11" s="134"/>
      <c r="G11" s="17"/>
      <c r="H11" s="108">
        <v>6</v>
      </c>
      <c r="I11" s="58" t="str">
        <f>IF(A1=1,"ІЦВ_2013-2025 (до грудня попереднього року, %)","PPI_2013-2025 (to December of the  previous year, %)")</f>
        <v>ІЦВ_2013-2025 (до грудня попереднього року, %)</v>
      </c>
      <c r="J11" s="59"/>
      <c r="K11" s="23"/>
      <c r="L11" s="23"/>
      <c r="M11" s="19"/>
      <c r="N11" s="25"/>
      <c r="O11" s="25"/>
      <c r="P11" s="25"/>
      <c r="Q11" s="25"/>
      <c r="R11" s="19"/>
      <c r="S11" s="25"/>
      <c r="T11" s="25"/>
      <c r="U11" s="25"/>
      <c r="V11" s="25"/>
    </row>
    <row r="12" spans="1:24" ht="18.75" customHeight="1" x14ac:dyDescent="0.3">
      <c r="B12" s="26"/>
      <c r="C12" s="26"/>
      <c r="D12" s="128"/>
      <c r="E12" s="66"/>
      <c r="F12" s="134"/>
      <c r="G12" s="17"/>
      <c r="H12" s="108">
        <v>7</v>
      </c>
      <c r="I12" s="58" t="str">
        <f>IF(A1=1,"ІЦВ_2013-2025 (до відповідного періоду попереднього року, %)","PPI_2013-2025  (to corresponding period of the  previous year, %)")</f>
        <v>ІЦВ_2013-2025 (до відповідного періоду попереднього року, %)</v>
      </c>
      <c r="J12" s="59"/>
      <c r="K12" s="23"/>
      <c r="L12" s="23"/>
      <c r="M12" s="19"/>
      <c r="N12" s="25"/>
      <c r="O12" s="25"/>
      <c r="P12" s="25"/>
      <c r="Q12" s="25"/>
      <c r="R12" s="19"/>
      <c r="S12" s="25"/>
      <c r="T12" s="25"/>
      <c r="U12" s="25"/>
      <c r="V12" s="25"/>
    </row>
    <row r="13" spans="1:24" ht="18.75" customHeight="1" thickBot="1" x14ac:dyDescent="0.35">
      <c r="B13" s="26"/>
      <c r="C13" s="26"/>
      <c r="D13" s="128"/>
      <c r="E13" s="66"/>
      <c r="F13" s="135"/>
      <c r="G13" s="17"/>
      <c r="H13" s="110">
        <v>8</v>
      </c>
      <c r="I13" s="113" t="str">
        <f>IF(A1=1,"ІЦВ_2013-2025 (до відповідного місяця попереднього року, %)","PPI_2013-2025  (to corresponding month of the previous year, %)")</f>
        <v>ІЦВ_2013-2025 (до відповідного місяця попереднього року, %)</v>
      </c>
      <c r="J13" s="114"/>
      <c r="K13" s="23"/>
      <c r="L13" s="23"/>
      <c r="M13" s="19"/>
      <c r="N13" s="25"/>
      <c r="O13" s="25"/>
      <c r="P13" s="25"/>
      <c r="Q13" s="25"/>
      <c r="R13" s="19"/>
      <c r="S13" s="25"/>
      <c r="T13" s="25"/>
      <c r="U13" s="25"/>
      <c r="V13" s="25"/>
    </row>
    <row r="14" spans="1:24" ht="17.25" customHeight="1" thickTop="1" thickBot="1" x14ac:dyDescent="0.35">
      <c r="B14" s="26"/>
      <c r="C14" s="26"/>
      <c r="D14" s="128"/>
      <c r="E14" s="17"/>
      <c r="F14" s="10"/>
      <c r="G14" s="17"/>
      <c r="H14" s="112"/>
      <c r="I14" s="28"/>
      <c r="J14" s="27"/>
      <c r="K14" s="23"/>
      <c r="L14" s="23"/>
      <c r="M14" s="19"/>
      <c r="N14" s="25"/>
      <c r="O14" s="25"/>
      <c r="P14" s="25"/>
      <c r="Q14" s="25"/>
      <c r="R14" s="19"/>
      <c r="S14" s="25"/>
      <c r="T14" s="25"/>
      <c r="U14" s="25"/>
      <c r="V14" s="25"/>
    </row>
    <row r="15" spans="1:24" s="6" customFormat="1" ht="19.5" customHeight="1" thickTop="1" x14ac:dyDescent="0.3">
      <c r="B15" s="29"/>
      <c r="C15" s="29"/>
      <c r="D15" s="128"/>
      <c r="E15" s="30"/>
      <c r="F15" s="133" t="str">
        <f>IF(A1=1,"Квартал","Quarter")</f>
        <v>Квартал</v>
      </c>
      <c r="G15" s="30"/>
      <c r="H15" s="102">
        <v>1</v>
      </c>
      <c r="I15" s="99" t="str">
        <f>IF(A1=1,"ІЦВ_2007-2012 (до попереднього кварталу, %)","PPI_2007-2012 (to the previous quarter, %)")</f>
        <v>ІЦВ_2007-2012 (до попереднього кварталу, %)</v>
      </c>
      <c r="J15" s="57"/>
      <c r="K15" s="30"/>
      <c r="L15" s="30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21"/>
      <c r="X15" s="21"/>
    </row>
    <row r="16" spans="1:24" s="6" customFormat="1" ht="20.25" customHeight="1" x14ac:dyDescent="0.3">
      <c r="B16" s="29"/>
      <c r="C16" s="29"/>
      <c r="D16" s="128"/>
      <c r="E16" s="30"/>
      <c r="F16" s="134"/>
      <c r="G16" s="30"/>
      <c r="H16" s="103">
        <v>2</v>
      </c>
      <c r="I16" s="100" t="str">
        <f>IF(A1=1,"ІЦВ_2007-2012 (до відповідного  кварталу попереднього року, %)","PPI_2007-2012 (to  corresponding quater of the previous year, %)")</f>
        <v>ІЦВ_2007-2012 (до відповідного  кварталу попереднього року, %)</v>
      </c>
      <c r="J16" s="59"/>
      <c r="K16" s="30"/>
      <c r="L16" s="30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21"/>
      <c r="X16" s="21"/>
    </row>
    <row r="17" spans="2:24" s="6" customFormat="1" ht="20.25" customHeight="1" x14ac:dyDescent="0.3">
      <c r="B17" s="29"/>
      <c r="C17" s="29"/>
      <c r="D17" s="128"/>
      <c r="E17" s="76"/>
      <c r="F17" s="134"/>
      <c r="G17" s="30"/>
      <c r="H17" s="104">
        <v>3</v>
      </c>
      <c r="I17" s="100" t="str">
        <f>IF(A1=1,"ІЦВ_2013-2025 (до попереднього кварталу, %)","PPI_2013-2025 (to the previous quarter, %)")</f>
        <v>ІЦВ_2013-2025 (до попереднього кварталу, %)</v>
      </c>
      <c r="J17" s="59"/>
      <c r="K17" s="30"/>
      <c r="L17" s="30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21"/>
      <c r="X17" s="21"/>
    </row>
    <row r="18" spans="2:24" s="6" customFormat="1" ht="20.25" customHeight="1" thickBot="1" x14ac:dyDescent="0.35">
      <c r="B18" s="29"/>
      <c r="C18" s="29"/>
      <c r="D18" s="128"/>
      <c r="E18" s="76"/>
      <c r="F18" s="134"/>
      <c r="G18" s="30"/>
      <c r="H18" s="105">
        <v>4</v>
      </c>
      <c r="I18" s="101" t="str">
        <f>IF(A1=1,"ІЦВ_2013-2025 (до відповідного кварталу попереднього року, %)","PPI_2013-2025 (to  corresponding quater of the previous year, %)")</f>
        <v>ІЦВ_2013-2025 (до відповідного кварталу попереднього року, %)</v>
      </c>
      <c r="J18" s="60"/>
      <c r="K18" s="30"/>
      <c r="L18" s="30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21"/>
      <c r="X18" s="21"/>
    </row>
    <row r="19" spans="2:24" s="6" customFormat="1" ht="17.25" customHeight="1" thickTop="1" thickBot="1" x14ac:dyDescent="0.35">
      <c r="B19" s="29"/>
      <c r="C19" s="29"/>
      <c r="D19" s="128"/>
      <c r="E19" s="30"/>
      <c r="F19" s="63"/>
      <c r="G19" s="30"/>
      <c r="H19" s="96"/>
      <c r="I19" s="97"/>
      <c r="J19" s="98"/>
      <c r="K19" s="30"/>
      <c r="L19" s="51"/>
      <c r="M19" s="31"/>
      <c r="N19" s="30"/>
      <c r="O19" s="31"/>
      <c r="P19" s="31"/>
      <c r="Q19" s="31"/>
      <c r="R19" s="31"/>
      <c r="S19" s="31"/>
      <c r="T19" s="31"/>
      <c r="U19" s="31"/>
      <c r="V19" s="31"/>
      <c r="W19" s="21"/>
      <c r="X19" s="21"/>
    </row>
    <row r="20" spans="2:24" s="6" customFormat="1" ht="17.25" customHeight="1" thickTop="1" x14ac:dyDescent="0.3">
      <c r="B20" s="32"/>
      <c r="C20" s="32"/>
      <c r="D20" s="128"/>
      <c r="E20" s="30"/>
      <c r="F20" s="124" t="str">
        <f>IF(A1=1,"Рік","Year")</f>
        <v>Рік</v>
      </c>
      <c r="G20" s="33"/>
      <c r="H20" s="84">
        <v>1</v>
      </c>
      <c r="I20" s="72" t="str">
        <f>IF(A1=1,"ІЦВ_2002-2012 (грудень до грудня попереднього року,%)","PPI_2002-2012 ( December to December of the previous year, %)")</f>
        <v>ІЦВ_2002-2012 (грудень до грудня попереднього року,%)</v>
      </c>
      <c r="J20" s="69"/>
      <c r="K20" s="30"/>
      <c r="L20" s="30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21"/>
      <c r="X20" s="21"/>
    </row>
    <row r="21" spans="2:24" s="34" customFormat="1" ht="16.5" customHeight="1" x14ac:dyDescent="0.3">
      <c r="B21" s="32"/>
      <c r="C21" s="32"/>
      <c r="D21" s="128"/>
      <c r="E21" s="35"/>
      <c r="F21" s="125"/>
      <c r="G21" s="36"/>
      <c r="H21" s="85">
        <v>2</v>
      </c>
      <c r="I21" s="73" t="str">
        <f>IF(A1=1,"ІЦВ_2003-2012 (рік до  попереднього року, %)"," PPI_ 2003-2012 (year to  the previous year, %) ")</f>
        <v>ІЦВ_2003-2012 (рік до  попереднього року, %)</v>
      </c>
      <c r="J21" s="70"/>
      <c r="K21" s="68"/>
      <c r="L21" s="37"/>
      <c r="M21" s="38"/>
      <c r="N21" s="39"/>
      <c r="O21" s="39"/>
      <c r="P21" s="39"/>
      <c r="Q21" s="39"/>
      <c r="R21" s="40"/>
      <c r="S21" s="41"/>
      <c r="T21" s="41"/>
      <c r="U21" s="41"/>
      <c r="V21" s="41"/>
      <c r="W21" s="42"/>
      <c r="X21" s="42"/>
    </row>
    <row r="22" spans="2:24" s="34" customFormat="1" ht="15.75" customHeight="1" x14ac:dyDescent="0.3">
      <c r="B22" s="43"/>
      <c r="C22" s="43"/>
      <c r="D22" s="128"/>
      <c r="E22" s="35"/>
      <c r="F22" s="125"/>
      <c r="G22" s="67"/>
      <c r="H22" s="85">
        <v>3</v>
      </c>
      <c r="I22" s="73" t="str">
        <f>IF(A1=1,"ІЦВ_2013-2025 (грудень до грудня попереднього року,%)"," PPI_ 2013-2025( December to December of the previous year, %) ")</f>
        <v>ІЦВ_2013-2025 (грудень до грудня попереднього року,%)</v>
      </c>
      <c r="J22" s="61"/>
      <c r="K22" s="37"/>
      <c r="L22" s="37"/>
      <c r="M22" s="38"/>
      <c r="N22" s="39"/>
      <c r="O22" s="39"/>
      <c r="P22" s="39"/>
      <c r="Q22" s="39"/>
      <c r="R22" s="40"/>
      <c r="S22" s="41"/>
      <c r="T22" s="41"/>
      <c r="U22" s="41"/>
      <c r="V22" s="41"/>
      <c r="W22" s="42"/>
      <c r="X22" s="42"/>
    </row>
    <row r="23" spans="2:24" ht="15.75" customHeight="1" thickBot="1" x14ac:dyDescent="0.35">
      <c r="B23" s="52"/>
      <c r="D23" s="129"/>
      <c r="F23" s="126"/>
      <c r="G23" s="75"/>
      <c r="H23" s="86">
        <v>4</v>
      </c>
      <c r="I23" s="74" t="str">
        <f>IF(A1=1,"ІЦВ_2013-2025 (рік до  попереднього року, %)"," PPI_ 2013-2025 (year to  the previous year, %) ")</f>
        <v>ІЦВ_2013-2025 (рік до  попереднього року, %)</v>
      </c>
      <c r="J23" s="71"/>
    </row>
    <row r="24" spans="2:24" ht="12.75" customHeight="1" thickTop="1" x14ac:dyDescent="0.25">
      <c r="B24" s="52"/>
      <c r="H24" s="64"/>
    </row>
    <row r="25" spans="2:24" ht="12.75" customHeight="1" x14ac:dyDescent="0.25">
      <c r="B25" s="52"/>
    </row>
    <row r="26" spans="2:24" ht="12.75" customHeight="1" x14ac:dyDescent="0.25">
      <c r="B26" s="52"/>
      <c r="J26" s="77"/>
    </row>
  </sheetData>
  <mergeCells count="7">
    <mergeCell ref="F20:F23"/>
    <mergeCell ref="D6:D23"/>
    <mergeCell ref="S4:V4"/>
    <mergeCell ref="B4:B5"/>
    <mergeCell ref="N4:Q4"/>
    <mergeCell ref="F6:F13"/>
    <mergeCell ref="F15:F18"/>
  </mergeCells>
  <hyperlinks>
    <hyperlink ref="I7" location="'PPI_2003-2006(до гр. поп.року)'!A1" display="PPI_2003-2006(до гр. поп.року)"/>
    <hyperlink ref="I8" location="'PPI_2007-2012(до поп.місяця)'!A1" display="'PPI_2007-2012(до поп.місяця)"/>
    <hyperlink ref="I9" location="'PPI_2007-2012(до гр. поп.року)'!A1" display="'PPI_2007-2012(до гр. поп.року)"/>
    <hyperlink ref="H20" location="'1'!A1" display="'1'!A1"/>
    <hyperlink ref="H22" location="'3'!A1" display="'3'!A1"/>
    <hyperlink ref="H21" location="'2'!A1" display="'2'!A1"/>
    <hyperlink ref="H23" location="'4'!A1" display="'4'!A1"/>
  </hyperlinks>
  <pageMargins left="0.7" right="0.7" top="0.75" bottom="0.75" header="0.3" footer="0.3"/>
  <pageSetup paperSize="9" orientation="portrait" horizontalDpi="4294967294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List Box 1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1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I26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0" sqref="A20"/>
    </sheetView>
  </sheetViews>
  <sheetFormatPr defaultRowHeight="14.4" x14ac:dyDescent="0.3"/>
  <cols>
    <col min="1" max="1" width="48.6640625" customWidth="1"/>
    <col min="2" max="12" width="10.6640625" style="53" customWidth="1"/>
    <col min="13" max="61" width="9.109375" style="53"/>
  </cols>
  <sheetData>
    <row r="1" spans="1:61" x14ac:dyDescent="0.3">
      <c r="A1" s="87" t="str">
        <f>IF('0'!A1=1,"до змісту","to title")</f>
        <v>до змісту</v>
      </c>
    </row>
    <row r="2" spans="1:61" ht="49.5" customHeight="1" x14ac:dyDescent="0.3">
      <c r="A2" s="88" t="str">
        <f>IF('0'!A1=1,"Індекс цін виробників промислової продукції  за 2002-2012  (грудень до грудня попереднього року,%)","Industrial Producer Price Indices 2002-2012               ( December to December of the previous year, %) ")</f>
        <v>Індекс цін виробників промислової продукції  за 2002-2012  (грудень до грудня попереднього року,%)</v>
      </c>
      <c r="B2" s="90">
        <v>37431</v>
      </c>
      <c r="C2" s="90">
        <v>37797</v>
      </c>
      <c r="D2" s="90">
        <v>38163</v>
      </c>
      <c r="E2" s="90">
        <v>38529</v>
      </c>
      <c r="F2" s="90">
        <v>38895</v>
      </c>
      <c r="G2" s="90">
        <v>39261</v>
      </c>
      <c r="H2" s="90">
        <v>39627</v>
      </c>
      <c r="I2" s="90">
        <v>39993</v>
      </c>
      <c r="J2" s="90">
        <v>40359</v>
      </c>
      <c r="K2" s="90">
        <v>40725</v>
      </c>
      <c r="L2" s="90">
        <v>41091</v>
      </c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</row>
    <row r="3" spans="1:61" ht="15.6" x14ac:dyDescent="0.3">
      <c r="A3" s="92" t="str">
        <f>IF('0'!A1=1,"Промисловість","Industry")</f>
        <v>Промисловість</v>
      </c>
      <c r="B3" s="3">
        <v>5.7000000000000028</v>
      </c>
      <c r="C3" s="3">
        <v>11.099999999999994</v>
      </c>
      <c r="D3" s="3">
        <v>24.099999999999994</v>
      </c>
      <c r="E3" s="3">
        <v>9.5</v>
      </c>
      <c r="F3" s="3">
        <v>14.099999999999994</v>
      </c>
      <c r="G3" s="3">
        <v>23.299999999999997</v>
      </c>
      <c r="H3" s="3">
        <v>23</v>
      </c>
      <c r="I3" s="3">
        <v>14.299999999999997</v>
      </c>
      <c r="J3" s="3">
        <v>18.700000000000003</v>
      </c>
      <c r="K3" s="3">
        <v>14.200000000000003</v>
      </c>
      <c r="L3" s="3">
        <v>0.29999999999999716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61" ht="15.6" x14ac:dyDescent="0.3">
      <c r="A4" s="89" t="str">
        <f>IF('0'!A1=1,"Добувна промисловість","Mining and quarrying")</f>
        <v>Добувна промисловість</v>
      </c>
      <c r="B4" s="2">
        <v>8.7000000000000028</v>
      </c>
      <c r="C4" s="2">
        <v>17.900000000000006</v>
      </c>
      <c r="D4" s="2">
        <v>26</v>
      </c>
      <c r="E4" s="2">
        <v>27.700000000000003</v>
      </c>
      <c r="F4" s="2">
        <v>20.599999999999994</v>
      </c>
      <c r="G4" s="2">
        <v>27.299999999999997</v>
      </c>
      <c r="H4" s="2">
        <v>22.299999999999997</v>
      </c>
      <c r="I4" s="2">
        <v>11.200000000000003</v>
      </c>
      <c r="J4" s="2">
        <v>44.400000000000006</v>
      </c>
      <c r="K4" s="2">
        <v>25</v>
      </c>
      <c r="L4" s="2">
        <v>-11.599999999999994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61" ht="15.6" x14ac:dyDescent="0.3">
      <c r="A5" s="89" t="str">
        <f>IF('0'!A1=1,"Видобування енергетичних матеріалів","Manufacturing of coal")</f>
        <v>Видобування енергетичних матеріалів</v>
      </c>
      <c r="B5" s="2">
        <v>10.400000000000006</v>
      </c>
      <c r="C5" s="2">
        <v>13</v>
      </c>
      <c r="D5" s="2">
        <v>26.400000000000006</v>
      </c>
      <c r="E5" s="2">
        <v>26.299999999999997</v>
      </c>
      <c r="F5" s="2">
        <v>17.099999999999994</v>
      </c>
      <c r="G5" s="2">
        <v>28.400000000000006</v>
      </c>
      <c r="H5" s="2">
        <v>7.7000000000000028</v>
      </c>
      <c r="I5" s="2">
        <v>10.599999999999994</v>
      </c>
      <c r="J5" s="2">
        <v>39.099999999999994</v>
      </c>
      <c r="K5" s="2">
        <v>16.299999999999997</v>
      </c>
      <c r="L5" s="2">
        <v>4.0999999999999943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</row>
    <row r="6" spans="1:61" ht="15.6" x14ac:dyDescent="0.3">
      <c r="A6" s="89" t="str">
        <f>IF('0'!A1=1,"Видобування неенергетичних матеріалів","mining and quarrying except energy producing materials")</f>
        <v>Видобування неенергетичних матеріалів</v>
      </c>
      <c r="B6" s="2">
        <v>6.2999999999999972</v>
      </c>
      <c r="C6" s="2">
        <v>27.099999999999994</v>
      </c>
      <c r="D6" s="2">
        <v>26.099999999999994</v>
      </c>
      <c r="E6" s="2">
        <v>29.900000000000006</v>
      </c>
      <c r="F6" s="2">
        <v>25.700000000000003</v>
      </c>
      <c r="G6" s="2">
        <v>26.200000000000003</v>
      </c>
      <c r="H6" s="2">
        <v>42.099999999999994</v>
      </c>
      <c r="I6" s="2">
        <v>11.400000000000006</v>
      </c>
      <c r="J6" s="2">
        <v>49.300000000000011</v>
      </c>
      <c r="K6" s="2">
        <v>34.099999999999994</v>
      </c>
      <c r="L6" s="2">
        <v>-24.599999999999994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55"/>
    </row>
    <row r="7" spans="1:61" ht="15.6" x14ac:dyDescent="0.3">
      <c r="A7" s="89" t="str">
        <f>IF('0'!A1=1,"Обробна промисловість","Manufacturing ")</f>
        <v>Обробна промисловість</v>
      </c>
      <c r="B7" s="2">
        <v>4.7999999999999972</v>
      </c>
      <c r="C7" s="2">
        <v>11.799999999999997</v>
      </c>
      <c r="D7" s="2">
        <v>25.799999999999997</v>
      </c>
      <c r="E7" s="2">
        <v>6.9000000000000057</v>
      </c>
      <c r="F7" s="2">
        <v>11.5</v>
      </c>
      <c r="G7" s="2">
        <v>23.400000000000006</v>
      </c>
      <c r="H7" s="2">
        <v>18.400000000000006</v>
      </c>
      <c r="I7" s="2">
        <v>17.400000000000006</v>
      </c>
      <c r="J7" s="2">
        <v>17.099999999999994</v>
      </c>
      <c r="K7" s="2">
        <v>10.099999999999994</v>
      </c>
      <c r="L7" s="2">
        <v>-0.20000000000000284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</row>
    <row r="8" spans="1:61" ht="31.2" x14ac:dyDescent="0.3">
      <c r="A8" s="89" t="str">
        <f>IF('0'!A1=1,"Харчова промисловість та перероблення сільськогосподарських продуктів","Food industry and agriculture products processing  ")</f>
        <v>Харчова промисловість та перероблення сільськогосподарських продуктів</v>
      </c>
      <c r="B8" s="2">
        <v>1</v>
      </c>
      <c r="C8" s="2">
        <v>13.599999999999994</v>
      </c>
      <c r="D8" s="2">
        <v>6.5999999999999943</v>
      </c>
      <c r="E8" s="2">
        <v>7.9000000000000057</v>
      </c>
      <c r="F8" s="2">
        <v>7.4000000000000057</v>
      </c>
      <c r="G8" s="2">
        <v>24.799999999999997</v>
      </c>
      <c r="H8" s="2">
        <v>16.5</v>
      </c>
      <c r="I8" s="2">
        <v>20.299999999999997</v>
      </c>
      <c r="J8" s="2">
        <v>18.900000000000006</v>
      </c>
      <c r="K8" s="2">
        <v>9.4000000000000057</v>
      </c>
      <c r="L8" s="2">
        <v>3.5999999999999943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</row>
    <row r="9" spans="1:61" ht="15.6" x14ac:dyDescent="0.3">
      <c r="A9" s="89" t="str">
        <f>IF('0'!A1=1,"Легка промисловість","Light industry ")</f>
        <v>Легка промисловість</v>
      </c>
      <c r="B9" s="2">
        <v>2.0999999999999943</v>
      </c>
      <c r="C9" s="2">
        <v>5.7000000000000028</v>
      </c>
      <c r="D9" s="2">
        <v>6.7999999999999972</v>
      </c>
      <c r="E9" s="2">
        <v>2.7999999999999972</v>
      </c>
      <c r="F9" s="2">
        <v>6</v>
      </c>
      <c r="G9" s="2">
        <v>6.7000000000000028</v>
      </c>
      <c r="H9" s="2">
        <v>16.700000000000003</v>
      </c>
      <c r="I9" s="2">
        <v>13.5</v>
      </c>
      <c r="J9" s="2">
        <v>11.200000000000003</v>
      </c>
      <c r="K9" s="2">
        <v>8.7000000000000028</v>
      </c>
      <c r="L9" s="2">
        <v>2.4000000000000057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</row>
    <row r="10" spans="1:61" ht="15.6" x14ac:dyDescent="0.3">
      <c r="A10" s="89" t="str">
        <f>IF('0'!A1=1,"текстильна промисловість та пошиття одягу","textile industry and clothing       ")</f>
        <v>текстильна промисловість та пошиття одягу</v>
      </c>
      <c r="B10" s="2">
        <v>4.2000000000000028</v>
      </c>
      <c r="C10" s="2">
        <v>8.2999999999999972</v>
      </c>
      <c r="D10" s="2">
        <v>7.5</v>
      </c>
      <c r="E10" s="2">
        <v>1.7999999999999972</v>
      </c>
      <c r="F10" s="2">
        <v>6.2999999999999972</v>
      </c>
      <c r="G10" s="2">
        <v>7.2000000000000028</v>
      </c>
      <c r="H10" s="2">
        <v>20.200000000000003</v>
      </c>
      <c r="I10" s="2">
        <v>12.400000000000006</v>
      </c>
      <c r="J10" s="2">
        <v>10.799999999999997</v>
      </c>
      <c r="K10" s="2">
        <v>9.7999999999999972</v>
      </c>
      <c r="L10" s="2">
        <v>2.2999999999999972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</row>
    <row r="11" spans="1:61" ht="15.6" x14ac:dyDescent="0.3">
      <c r="A11" s="89" t="str">
        <f>IF('0'!A1=1,"виробництво шкіри та шкіряного взуття","manufacture of leather and leather footwear")</f>
        <v>виробництво шкіри та шкіряного взуття</v>
      </c>
      <c r="B11" s="2">
        <v>-2</v>
      </c>
      <c r="C11" s="2">
        <v>0.29999999999999716</v>
      </c>
      <c r="D11" s="2">
        <v>4.7000000000000028</v>
      </c>
      <c r="E11" s="2">
        <v>5.7999999999999972</v>
      </c>
      <c r="F11" s="2">
        <v>5.7999999999999972</v>
      </c>
      <c r="G11" s="2">
        <v>5.7999999999999972</v>
      </c>
      <c r="H11" s="2">
        <v>9.5999999999999943</v>
      </c>
      <c r="I11" s="2">
        <v>15.799999999999997</v>
      </c>
      <c r="J11" s="2">
        <v>12.799999999999997</v>
      </c>
      <c r="K11" s="2">
        <v>6.2000000000000028</v>
      </c>
      <c r="L11" s="2">
        <v>2.9000000000000057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</row>
    <row r="12" spans="1:61" ht="18.75" customHeight="1" x14ac:dyDescent="0.3">
      <c r="A12" s="89" t="str">
        <f>IF('0'!A1=1,"Виробництво деревини та виробів з деревини","Manufacture of wood and wood products ")</f>
        <v>Виробництво деревини та виробів з деревини</v>
      </c>
      <c r="B12" s="2">
        <v>2.5</v>
      </c>
      <c r="C12" s="2">
        <v>12.400000000000006</v>
      </c>
      <c r="D12" s="2">
        <v>19.200000000000003</v>
      </c>
      <c r="E12" s="2">
        <v>8.7000000000000028</v>
      </c>
      <c r="F12" s="2">
        <v>12.099999999999994</v>
      </c>
      <c r="G12" s="2">
        <v>8.0999999999999943</v>
      </c>
      <c r="H12" s="2">
        <v>14.099999999999994</v>
      </c>
      <c r="I12" s="2">
        <v>9.5999999999999943</v>
      </c>
      <c r="J12" s="2">
        <v>4.0999999999999943</v>
      </c>
      <c r="K12" s="2">
        <v>15.5</v>
      </c>
      <c r="L12" s="2">
        <v>2.2999999999999972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</row>
    <row r="13" spans="1:61" ht="33.75" customHeight="1" x14ac:dyDescent="0.3">
      <c r="A13" s="89" t="str">
        <f>IF('0'!A1=1,"Целюлозно-паперова, поліграфічна промисловість;  видавнича справа","Manufacture of pulp, paper and paper products; publishing and pinting 
")</f>
        <v>Целюлозно-паперова, поліграфічна промисловість;  видавнича справа</v>
      </c>
      <c r="B13" s="2">
        <v>2.7000000000000028</v>
      </c>
      <c r="C13" s="2">
        <v>4.0999999999999943</v>
      </c>
      <c r="D13" s="2">
        <v>9.7000000000000028</v>
      </c>
      <c r="E13" s="2">
        <v>3.9000000000000057</v>
      </c>
      <c r="F13" s="2">
        <v>7.2000000000000028</v>
      </c>
      <c r="G13" s="2">
        <v>5.5</v>
      </c>
      <c r="H13" s="2">
        <v>17</v>
      </c>
      <c r="I13" s="2">
        <v>11.5</v>
      </c>
      <c r="J13" s="2">
        <v>10.799999999999997</v>
      </c>
      <c r="K13" s="2">
        <v>6.0999999999999943</v>
      </c>
      <c r="L13" s="2">
        <v>3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</row>
    <row r="14" spans="1:61" ht="15.75" customHeight="1" x14ac:dyDescent="0.3">
      <c r="A14" s="89" t="str">
        <f>IF('0'!A1=1,"Виробництво коксу, продуктів нафтоперероблення","Manufacture of  coke,  refined petroleum products 
")</f>
        <v>Виробництво коксу, продуктів нафтоперероблення</v>
      </c>
      <c r="B14" s="2">
        <v>25.5</v>
      </c>
      <c r="C14" s="2">
        <v>22.900000000000006</v>
      </c>
      <c r="D14" s="2">
        <v>77.900000000000006</v>
      </c>
      <c r="E14" s="2">
        <v>3.2999999999999972</v>
      </c>
      <c r="F14" s="2">
        <v>9.4000000000000057</v>
      </c>
      <c r="G14" s="2">
        <v>50.400000000000006</v>
      </c>
      <c r="H14" s="2">
        <v>-15.599999999999994</v>
      </c>
      <c r="I14" s="2">
        <v>42.900000000000006</v>
      </c>
      <c r="J14" s="2">
        <v>25.099999999999994</v>
      </c>
      <c r="K14" s="2">
        <v>15.900000000000006</v>
      </c>
      <c r="L14" s="2">
        <v>-7.2999999999999972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</row>
    <row r="15" spans="1:61" ht="17.25" customHeight="1" x14ac:dyDescent="0.3">
      <c r="A15" s="89" t="str">
        <f>IF('0'!A1=1,"Хімічна та нафтохімічна промисловість","Chemical and petrochemical industry  
")</f>
        <v>Хімічна та нафтохімічна промисловість</v>
      </c>
      <c r="B15" s="2">
        <v>2.7000000000000028</v>
      </c>
      <c r="C15" s="2">
        <v>11.599999999999994</v>
      </c>
      <c r="D15" s="2">
        <v>16</v>
      </c>
      <c r="E15" s="2">
        <v>9.7000000000000028</v>
      </c>
      <c r="F15" s="2">
        <v>10.200000000000003</v>
      </c>
      <c r="G15" s="2">
        <v>17.299999999999997</v>
      </c>
      <c r="H15" s="2">
        <v>25.200000000000003</v>
      </c>
      <c r="I15" s="2">
        <v>21.799999999999997</v>
      </c>
      <c r="J15" s="2">
        <v>13.700000000000003</v>
      </c>
      <c r="K15" s="2">
        <v>15.599999999999994</v>
      </c>
      <c r="L15" s="2">
        <v>3.7000000000000028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</row>
    <row r="16" spans="1:61" ht="15.75" customHeight="1" x14ac:dyDescent="0.3">
      <c r="A16" s="89" t="str">
        <f>IF('0'!A1=1,"хімічне виробництво ","of chemicals 
")</f>
        <v xml:space="preserve">хімічне виробництво </v>
      </c>
      <c r="B16" s="2">
        <v>3.7000000000000028</v>
      </c>
      <c r="C16" s="2">
        <v>13.200000000000003</v>
      </c>
      <c r="D16" s="2">
        <v>15.299999999999997</v>
      </c>
      <c r="E16" s="2">
        <v>10.900000000000006</v>
      </c>
      <c r="F16" s="2">
        <v>9.7000000000000028</v>
      </c>
      <c r="G16" s="2">
        <v>21.400000000000006</v>
      </c>
      <c r="H16" s="2">
        <v>25.700000000000003</v>
      </c>
      <c r="I16" s="2">
        <v>27.599999999999994</v>
      </c>
      <c r="J16" s="2">
        <v>15.700000000000003</v>
      </c>
      <c r="K16" s="2">
        <v>18</v>
      </c>
      <c r="L16" s="2">
        <v>5.2000000000000028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</row>
    <row r="17" spans="1:60" ht="15.75" customHeight="1" x14ac:dyDescent="0.3">
      <c r="A17" s="89" t="str">
        <f>IF('0'!A1=1,"виробництво гумових та пластмасових виробів ","manufacture of rubber and plastic products 
")</f>
        <v xml:space="preserve">виробництво гумових та пластмасових виробів </v>
      </c>
      <c r="B17" s="2">
        <v>-1.9000000000000057</v>
      </c>
      <c r="C17" s="2">
        <v>5.9000000000000057</v>
      </c>
      <c r="D17" s="2">
        <v>18.900000000000006</v>
      </c>
      <c r="E17" s="2">
        <v>7.4000000000000057</v>
      </c>
      <c r="F17" s="2">
        <v>12</v>
      </c>
      <c r="G17" s="2">
        <v>7</v>
      </c>
      <c r="H17" s="2">
        <v>24.299999999999997</v>
      </c>
      <c r="I17" s="2">
        <v>7.2999999999999972</v>
      </c>
      <c r="J17" s="2">
        <v>8.2999999999999972</v>
      </c>
      <c r="K17" s="2">
        <v>10.400000000000006</v>
      </c>
      <c r="L17" s="2">
        <v>9.9999999999994316E-2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</row>
    <row r="18" spans="1:60" ht="20.25" customHeight="1" x14ac:dyDescent="0.3">
      <c r="A18" s="89" t="str">
        <f>IF('0'!A1=1,"Виробництво інших неметалевих мінеральних виробів (будматеріалів, скловиробів)","Manufacture of other non-metallic mineral products  
(construction products, glass products) 
")</f>
        <v>Виробництво інших неметалевих мінеральних виробів (будматеріалів, скловиробів)</v>
      </c>
      <c r="B18" s="2">
        <v>-0.40000000000000568</v>
      </c>
      <c r="C18" s="2">
        <v>7.0999999999999943</v>
      </c>
      <c r="D18" s="2">
        <v>14.799999999999997</v>
      </c>
      <c r="E18" s="2">
        <v>17.200000000000003</v>
      </c>
      <c r="F18" s="2">
        <v>27.599999999999994</v>
      </c>
      <c r="G18" s="2">
        <v>29.699999999999989</v>
      </c>
      <c r="H18" s="2">
        <v>25.099999999999994</v>
      </c>
      <c r="I18" s="2">
        <v>4.2000000000000028</v>
      </c>
      <c r="J18" s="2">
        <v>6.5999999999999943</v>
      </c>
      <c r="K18" s="2">
        <v>14.5</v>
      </c>
      <c r="L18" s="2">
        <v>7.5999999999999943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</row>
    <row r="19" spans="1:60" ht="20.25" customHeight="1" x14ac:dyDescent="0.3">
      <c r="A19" s="89" t="str">
        <f>IF('0'!A1=1,"Металургія та оброблення металу","Manufacture of basic metals and fabricated metal products  
")</f>
        <v>Металургія та оброблення металу</v>
      </c>
      <c r="B19" s="2">
        <v>5.5</v>
      </c>
      <c r="C19" s="2">
        <v>13.5</v>
      </c>
      <c r="D19" s="2">
        <v>37.099999999999994</v>
      </c>
      <c r="E19" s="2">
        <v>6.9000000000000057</v>
      </c>
      <c r="F19" s="2">
        <v>18.099999999999994</v>
      </c>
      <c r="G19" s="2">
        <v>22.200000000000003</v>
      </c>
      <c r="H19" s="2">
        <v>19.200000000000003</v>
      </c>
      <c r="I19" s="2">
        <v>17.200000000000003</v>
      </c>
      <c r="J19" s="2">
        <v>22.700000000000003</v>
      </c>
      <c r="K19" s="2">
        <v>8.5</v>
      </c>
      <c r="L19" s="2">
        <v>-5.0999999999999943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</row>
    <row r="20" spans="1:60" ht="19.5" customHeight="1" x14ac:dyDescent="0.3">
      <c r="A20" s="89" t="str">
        <f>IF('0'!A1=1,"Машинобудування","Machine-building  
")</f>
        <v>Машинобудування</v>
      </c>
      <c r="B20" s="2">
        <v>2.7999999999999972</v>
      </c>
      <c r="C20" s="2">
        <v>5.7999999999999972</v>
      </c>
      <c r="D20" s="2">
        <v>13.700000000000003</v>
      </c>
      <c r="E20" s="2">
        <v>5.5999999999999943</v>
      </c>
      <c r="F20" s="2">
        <v>6</v>
      </c>
      <c r="G20" s="2">
        <v>11.900000000000006</v>
      </c>
      <c r="H20" s="2">
        <v>22</v>
      </c>
      <c r="I20" s="2">
        <v>7.7000000000000028</v>
      </c>
      <c r="J20" s="2">
        <v>12.200000000000003</v>
      </c>
      <c r="K20" s="2">
        <v>7.7999999999999972</v>
      </c>
      <c r="L20" s="2">
        <v>0.5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</row>
    <row r="21" spans="1:60" ht="18" customHeight="1" x14ac:dyDescent="0.3">
      <c r="A21" s="89" t="str">
        <f>IF('0'!A1=1,"виробництво машин та устатковання","manufacture of machinery and equipment  
")</f>
        <v>виробництво машин та устатковання</v>
      </c>
      <c r="B21" s="2">
        <v>3.5999999999999943</v>
      </c>
      <c r="C21" s="2">
        <v>2.4000000000000057</v>
      </c>
      <c r="D21" s="2">
        <v>13</v>
      </c>
      <c r="E21" s="2">
        <v>11.599999999999994</v>
      </c>
      <c r="F21" s="2">
        <v>7.2999999999999972</v>
      </c>
      <c r="G21" s="2">
        <v>9.2000000000000028</v>
      </c>
      <c r="H21" s="2">
        <v>21.099999999999994</v>
      </c>
      <c r="I21" s="2">
        <v>9.0999999999999943</v>
      </c>
      <c r="J21" s="2">
        <v>6.0999999999999943</v>
      </c>
      <c r="K21" s="2">
        <v>6.0999999999999943</v>
      </c>
      <c r="L21" s="2">
        <v>4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</row>
    <row r="22" spans="1:60" ht="21" customHeight="1" x14ac:dyDescent="0.3">
      <c r="A22" s="89" t="str">
        <f>IF('0'!A1=1,"виробництво електричного та електронного  устатковання","manufacture of electrical and electronic equipment  
")</f>
        <v>виробництво електричного та електронного  устатковання</v>
      </c>
      <c r="B22" s="2">
        <v>0.90000000000000568</v>
      </c>
      <c r="C22" s="2">
        <v>6.2000000000000028</v>
      </c>
      <c r="D22" s="2">
        <v>8.7999999999999972</v>
      </c>
      <c r="E22" s="2">
        <v>11.400000000000006</v>
      </c>
      <c r="F22" s="2">
        <v>7</v>
      </c>
      <c r="G22" s="2">
        <v>8.9000000000000057</v>
      </c>
      <c r="H22" s="2">
        <v>12.599999999999994</v>
      </c>
      <c r="I22" s="2">
        <v>14.700000000000003</v>
      </c>
      <c r="J22" s="2">
        <v>6.9000000000000057</v>
      </c>
      <c r="K22" s="2">
        <v>4.2999999999999972</v>
      </c>
      <c r="L22" s="2">
        <v>1.7000000000000028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</row>
    <row r="23" spans="1:60" ht="18" customHeight="1" x14ac:dyDescent="0.3">
      <c r="A23" s="89" t="str">
        <f>IF('0'!A1=1,"виробництво транспортного устатковання","manufacture of transport equipment  
")</f>
        <v>виробництво транспортного устатковання</v>
      </c>
      <c r="B23" s="2">
        <v>3.2999999999999972</v>
      </c>
      <c r="C23" s="2">
        <v>11.400000000000006</v>
      </c>
      <c r="D23" s="2">
        <v>17.400000000000006</v>
      </c>
      <c r="E23" s="2">
        <v>-2.2999999999999972</v>
      </c>
      <c r="F23" s="2">
        <v>4</v>
      </c>
      <c r="G23" s="2">
        <v>15.400000000000006</v>
      </c>
      <c r="H23" s="2">
        <v>26.400000000000006</v>
      </c>
      <c r="I23" s="2">
        <v>4.2000000000000028</v>
      </c>
      <c r="J23" s="2">
        <v>17.599999999999994</v>
      </c>
      <c r="K23" s="2">
        <v>12.700000000000003</v>
      </c>
      <c r="L23" s="2">
        <v>-2.7000000000000028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</row>
    <row r="24" spans="1:60" ht="30" customHeight="1" thickBot="1" x14ac:dyDescent="0.35">
      <c r="A24" s="93" t="str">
        <f>IF('0'!A1=1,"Виробництво та розподілення  електроенергії, газу та води","Electricity,  gas  and  water  supply
")</f>
        <v>Виробництво та розподілення  електроенергії, газу та води</v>
      </c>
      <c r="B24" s="91">
        <v>7</v>
      </c>
      <c r="C24" s="91">
        <v>1.9000000000000057</v>
      </c>
      <c r="D24" s="91">
        <v>13</v>
      </c>
      <c r="E24" s="91">
        <v>13.099999999999994</v>
      </c>
      <c r="F24" s="91">
        <v>23.400000000000006</v>
      </c>
      <c r="G24" s="91">
        <v>20.900000000000006</v>
      </c>
      <c r="H24" s="91">
        <v>42.199999999999989</v>
      </c>
      <c r="I24" s="91">
        <v>3.9000000000000057</v>
      </c>
      <c r="J24" s="91">
        <v>12.5</v>
      </c>
      <c r="K24" s="91">
        <v>21</v>
      </c>
      <c r="L24" s="91">
        <v>9.0999999999999943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</row>
    <row r="25" spans="1:60" ht="16.2" thickTop="1" x14ac:dyDescent="0.3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</row>
    <row r="26" spans="1:60" x14ac:dyDescent="0.3">
      <c r="A26" s="95" t="str">
        <f>IF('0'!A1=1,"*Дані наведено відповідно до  Класифікації видів економічної діяльності (ДК 009:2005).","*Data are presented  according to the Classification of Economic Activities (SK 009:2005.")</f>
        <v>*Дані наведено відповідно до  Класифікації видів економічної діяльності (ДК 009:2005).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</sheetData>
  <hyperlinks>
    <hyperlink ref="A1" location="'0'!A1" display="'0'!A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BH31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45.6640625" style="79" customWidth="1"/>
    <col min="2" max="60" width="9.109375" style="53"/>
  </cols>
  <sheetData>
    <row r="1" spans="1:60" x14ac:dyDescent="0.3">
      <c r="A1" s="87" t="str">
        <f>IF('0'!A1=1,"до змісту","to title")</f>
        <v>до змісту</v>
      </c>
    </row>
    <row r="2" spans="1:60" ht="48.75" customHeight="1" x14ac:dyDescent="0.3">
      <c r="A2" s="88" t="str">
        <f>IF('0'!A1=1,"Індекс цін виробників промислової продукції  за 2002-2012  (рік до попереднього року, %)","Industrial Producer Price Indices 2003-2012                    ( year to the previous year, %) ")</f>
        <v>Індекс цін виробників промислової продукції  за 2002-2012  (рік до попереднього року, %)</v>
      </c>
      <c r="B2" s="90">
        <v>37797</v>
      </c>
      <c r="C2" s="90">
        <v>38163</v>
      </c>
      <c r="D2" s="90">
        <v>38529</v>
      </c>
      <c r="E2" s="90">
        <v>38895</v>
      </c>
      <c r="F2" s="90">
        <v>39261</v>
      </c>
      <c r="G2" s="90">
        <v>39627</v>
      </c>
      <c r="H2" s="90">
        <v>39993</v>
      </c>
      <c r="I2" s="90">
        <v>40359</v>
      </c>
      <c r="J2" s="90">
        <v>40725</v>
      </c>
      <c r="K2" s="90">
        <v>41091</v>
      </c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</row>
    <row r="3" spans="1:60" ht="15.6" x14ac:dyDescent="0.3">
      <c r="A3" s="92" t="str">
        <f>IF('0'!A1=1,"Промисловість","Industry")</f>
        <v>Промисловість</v>
      </c>
      <c r="B3" s="3">
        <v>7.5999999999999943</v>
      </c>
      <c r="C3" s="3">
        <v>20.5</v>
      </c>
      <c r="D3" s="3">
        <v>16.700000000000003</v>
      </c>
      <c r="E3" s="3">
        <v>9.5999999999999943</v>
      </c>
      <c r="F3" s="3">
        <v>19.5</v>
      </c>
      <c r="G3" s="3">
        <v>35.5</v>
      </c>
      <c r="H3" s="3">
        <v>6.5</v>
      </c>
      <c r="I3" s="3">
        <v>20.900000000000006</v>
      </c>
      <c r="J3" s="3">
        <v>19</v>
      </c>
      <c r="K3" s="3">
        <v>3.7000000000000028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60" ht="15.6" x14ac:dyDescent="0.3">
      <c r="A4" s="89" t="str">
        <f>IF('0'!A1=1,"Добувна промисловість","Mining and quarrying")</f>
        <v>Добувна промисловість</v>
      </c>
      <c r="B4" s="2">
        <v>8.5</v>
      </c>
      <c r="C4" s="2">
        <v>23.400000000000006</v>
      </c>
      <c r="D4" s="2">
        <v>40.199999999999989</v>
      </c>
      <c r="E4" s="2">
        <v>11.200000000000003</v>
      </c>
      <c r="F4" s="2">
        <v>26.5</v>
      </c>
      <c r="G4" s="2">
        <v>48.5</v>
      </c>
      <c r="H4" s="2">
        <v>-5.9000000000000057</v>
      </c>
      <c r="I4" s="2">
        <v>41.099999999999994</v>
      </c>
      <c r="J4" s="2">
        <v>33.400000000000006</v>
      </c>
      <c r="K4" s="2">
        <v>-0.70000000000000284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60" ht="15.6" x14ac:dyDescent="0.3">
      <c r="A5" s="89" t="str">
        <f>IF('0'!A1=1,"Видобування енергетичних матеріалів","Manufacturing of coal")</f>
        <v>Видобування енергетичних матеріалів</v>
      </c>
      <c r="B5" s="2">
        <v>6.7999999999999972</v>
      </c>
      <c r="C5" s="2">
        <v>23.299999999999997</v>
      </c>
      <c r="D5" s="2">
        <v>30.900000000000006</v>
      </c>
      <c r="E5" s="2">
        <v>16.099999999999994</v>
      </c>
      <c r="F5" s="2">
        <v>18</v>
      </c>
      <c r="G5" s="2">
        <v>37.900000000000006</v>
      </c>
      <c r="H5" s="2">
        <v>-7.7000000000000028</v>
      </c>
      <c r="I5" s="2">
        <v>37</v>
      </c>
      <c r="J5" s="2">
        <v>21.599999999999994</v>
      </c>
      <c r="K5" s="2">
        <v>12.799999999999997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spans="1:60" ht="18" customHeight="1" x14ac:dyDescent="0.3">
      <c r="A6" s="89" t="str">
        <f>IF('0'!A1=1,"Видобування неенергетичних матеріалів","mining and quarrying except energy producing materials")</f>
        <v>Видобування неенергетичних матеріалів</v>
      </c>
      <c r="B6" s="2">
        <v>12.200000000000003</v>
      </c>
      <c r="C6" s="2">
        <v>24.099999999999994</v>
      </c>
      <c r="D6" s="2">
        <v>57.199999999999989</v>
      </c>
      <c r="E6" s="2">
        <v>4.2999999999999972</v>
      </c>
      <c r="F6" s="2">
        <v>38.300000000000011</v>
      </c>
      <c r="G6" s="2">
        <v>63</v>
      </c>
      <c r="H6" s="2">
        <v>-3.9000000000000057</v>
      </c>
      <c r="I6" s="2">
        <v>44.400000000000006</v>
      </c>
      <c r="J6" s="2">
        <v>46</v>
      </c>
      <c r="K6" s="2">
        <v>-12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spans="1:60" ht="15.6" x14ac:dyDescent="0.3">
      <c r="A7" s="89" t="str">
        <f>IF('0'!A1=1,"Обробна промисловість","Manufacturing ")</f>
        <v>Обробна промисловість</v>
      </c>
      <c r="B7" s="2">
        <v>8.2000000000000028</v>
      </c>
      <c r="C7" s="2">
        <v>22.099999999999994</v>
      </c>
      <c r="D7" s="2">
        <v>14.900000000000006</v>
      </c>
      <c r="E7" s="2">
        <v>7.7000000000000028</v>
      </c>
      <c r="F7" s="2">
        <v>16.400000000000006</v>
      </c>
      <c r="G7" s="2">
        <v>34.900000000000006</v>
      </c>
      <c r="H7" s="2">
        <v>6.7000000000000028</v>
      </c>
      <c r="I7" s="2">
        <v>18.799999999999997</v>
      </c>
      <c r="J7" s="2">
        <v>16.299999999999997</v>
      </c>
      <c r="K7" s="2">
        <v>1.2000000000000028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</row>
    <row r="8" spans="1:60" ht="31.2" x14ac:dyDescent="0.3">
      <c r="A8" s="89" t="str">
        <f>IF('0'!A1=1,"Харчова промисловість та перероблення сільськогосподарських продуктів","Food industry and agriculture products processing  ")</f>
        <v>Харчова промисловість та перероблення сільськогосподарських продуктів</v>
      </c>
      <c r="B8" s="2">
        <v>7</v>
      </c>
      <c r="C8" s="2">
        <v>12.099999999999994</v>
      </c>
      <c r="D8" s="2">
        <v>9.2999999999999972</v>
      </c>
      <c r="E8" s="2">
        <v>5.7999999999999972</v>
      </c>
      <c r="F8" s="2">
        <v>14</v>
      </c>
      <c r="G8" s="2">
        <v>27.5</v>
      </c>
      <c r="H8" s="2">
        <v>15.900000000000006</v>
      </c>
      <c r="I8" s="2">
        <v>18</v>
      </c>
      <c r="J8" s="2">
        <v>15.599999999999994</v>
      </c>
      <c r="K8" s="2">
        <v>4.7000000000000028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55"/>
    </row>
    <row r="9" spans="1:60" ht="15.6" x14ac:dyDescent="0.3">
      <c r="A9" s="89" t="str">
        <f>IF('0'!A1=1,"Легка промисловість","Light industry ")</f>
        <v>Легка промисловість</v>
      </c>
      <c r="B9" s="2">
        <v>4</v>
      </c>
      <c r="C9" s="2">
        <v>5.5999999999999943</v>
      </c>
      <c r="D9" s="2">
        <v>6</v>
      </c>
      <c r="E9" s="2">
        <v>3.7999999999999972</v>
      </c>
      <c r="F9" s="2">
        <v>6.5</v>
      </c>
      <c r="G9" s="2">
        <v>11.099999999999994</v>
      </c>
      <c r="H9" s="2">
        <v>16.299999999999997</v>
      </c>
      <c r="I9" s="2">
        <v>11.200000000000003</v>
      </c>
      <c r="J9" s="2">
        <v>13.200000000000003</v>
      </c>
      <c r="K9" s="2">
        <v>3.5999999999999943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</row>
    <row r="10" spans="1:60" ht="15.6" x14ac:dyDescent="0.3">
      <c r="A10" s="89" t="str">
        <f>IF('0'!A1=1,"текстильна промисловість та пошиття одягу","textile industry and clothing       ")</f>
        <v>текстильна промисловість та пошиття одягу</v>
      </c>
      <c r="B10" s="2">
        <v>6.5</v>
      </c>
      <c r="C10" s="2">
        <v>7.2000000000000028</v>
      </c>
      <c r="D10" s="2">
        <v>6</v>
      </c>
      <c r="E10" s="2">
        <v>3.7000000000000028</v>
      </c>
      <c r="F10" s="2">
        <v>6.7999999999999972</v>
      </c>
      <c r="G10" s="2">
        <v>13</v>
      </c>
      <c r="H10" s="2">
        <v>17.799999999999997</v>
      </c>
      <c r="I10" s="2">
        <v>10.200000000000003</v>
      </c>
      <c r="J10" s="2">
        <v>13.900000000000006</v>
      </c>
      <c r="K10" s="2">
        <v>3.5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</row>
    <row r="11" spans="1:60" ht="15.6" x14ac:dyDescent="0.3">
      <c r="A11" s="89" t="str">
        <f>IF('0'!A1=1,"виробництво шкіри та шкіряного взуття","manufacture of leather and leather footwear")</f>
        <v>виробництво шкіри та шкіряного взуття</v>
      </c>
      <c r="B11" s="2">
        <v>-1.0999999999999943</v>
      </c>
      <c r="C11" s="2">
        <v>2.2000000000000028</v>
      </c>
      <c r="D11" s="2">
        <v>7.0999999999999943</v>
      </c>
      <c r="E11" s="2">
        <v>4.5</v>
      </c>
      <c r="F11" s="2">
        <v>5.7000000000000028</v>
      </c>
      <c r="G11" s="2">
        <v>6.5</v>
      </c>
      <c r="H11" s="2">
        <v>13</v>
      </c>
      <c r="I11" s="2">
        <v>13.599999999999994</v>
      </c>
      <c r="J11" s="2">
        <v>11.599999999999994</v>
      </c>
      <c r="K11" s="2">
        <v>4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</row>
    <row r="12" spans="1:60" ht="18" customHeight="1" x14ac:dyDescent="0.3">
      <c r="A12" s="89" t="str">
        <f>IF('0'!A1=1,"Виробництво деревини та виробів з деревини","Manufacture of wood and wood products ")</f>
        <v>Виробництво деревини та виробів з деревини</v>
      </c>
      <c r="B12" s="2">
        <v>5.4000000000000057</v>
      </c>
      <c r="C12" s="2">
        <v>17.099999999999994</v>
      </c>
      <c r="D12" s="2">
        <v>14.799999999999997</v>
      </c>
      <c r="E12" s="2">
        <v>8.7999999999999972</v>
      </c>
      <c r="F12" s="2">
        <v>10.5</v>
      </c>
      <c r="G12" s="2">
        <v>15</v>
      </c>
      <c r="H12" s="2">
        <v>9.2000000000000028</v>
      </c>
      <c r="I12" s="2">
        <v>5.2999999999999972</v>
      </c>
      <c r="J12" s="2">
        <v>13.599999999999994</v>
      </c>
      <c r="K12" s="2">
        <v>5.2999999999999972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60" ht="34.5" customHeight="1" x14ac:dyDescent="0.3">
      <c r="A13" s="89" t="str">
        <f>IF('0'!A1=1,"Целюлозно-паперова, поліграфічна промисловість;  видавнича справа","Manufacture of pulp, paper and paper products; publishing and pinting 
")</f>
        <v>Целюлозно-паперова, поліграфічна промисловість;  видавнича справа</v>
      </c>
      <c r="B13" s="2">
        <v>2.2999999999999972</v>
      </c>
      <c r="C13" s="2">
        <v>5.2999999999999972</v>
      </c>
      <c r="D13" s="2">
        <v>8</v>
      </c>
      <c r="E13" s="2">
        <v>8.2000000000000028</v>
      </c>
      <c r="F13" s="2">
        <v>2.5999999999999943</v>
      </c>
      <c r="G13" s="2">
        <v>14.5</v>
      </c>
      <c r="H13" s="2">
        <v>12.900000000000006</v>
      </c>
      <c r="I13" s="2">
        <v>11</v>
      </c>
      <c r="J13" s="2">
        <v>9.7000000000000028</v>
      </c>
      <c r="K13" s="2">
        <v>3.2000000000000028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</row>
    <row r="14" spans="1:60" ht="34.5" customHeight="1" x14ac:dyDescent="0.3">
      <c r="A14" s="89" t="str">
        <f>IF('0'!A1=1,"Виробництво коксу, продуктів нафтоперероблення","Manufacture of  coke,  refined petroleum products 
")</f>
        <v>Виробництво коксу, продуктів нафтоперероблення</v>
      </c>
      <c r="B14" s="2">
        <v>19.700000000000003</v>
      </c>
      <c r="C14" s="2">
        <v>62.699999999999989</v>
      </c>
      <c r="D14" s="2">
        <v>24.900000000000006</v>
      </c>
      <c r="E14" s="2">
        <v>7.0999999999999943</v>
      </c>
      <c r="F14" s="2">
        <v>13.700000000000003</v>
      </c>
      <c r="G14" s="2">
        <v>54.199999999999989</v>
      </c>
      <c r="H14" s="2">
        <v>-12.200000000000003</v>
      </c>
      <c r="I14" s="2">
        <v>42.099999999999994</v>
      </c>
      <c r="J14" s="2">
        <v>24.5</v>
      </c>
      <c r="K14" s="2">
        <v>-4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</row>
    <row r="15" spans="1:60" ht="18.75" customHeight="1" x14ac:dyDescent="0.3">
      <c r="A15" s="89" t="str">
        <f>IF('0'!A1=1,"Хімічна та нафтохімічна промисловість","Chemical and petrochemical industry  
")</f>
        <v>Хімічна та нафтохімічна промисловість</v>
      </c>
      <c r="B15" s="2">
        <v>7.0999999999999943</v>
      </c>
      <c r="C15" s="2">
        <v>14.200000000000003</v>
      </c>
      <c r="D15" s="2">
        <v>12.5</v>
      </c>
      <c r="E15" s="2">
        <v>11.200000000000003</v>
      </c>
      <c r="F15" s="2">
        <v>13.700000000000003</v>
      </c>
      <c r="G15" s="2">
        <v>35.699999999999989</v>
      </c>
      <c r="H15" s="2">
        <v>13.5</v>
      </c>
      <c r="I15" s="2">
        <v>11.900000000000006</v>
      </c>
      <c r="J15" s="2">
        <v>21.299999999999997</v>
      </c>
      <c r="K15" s="2">
        <v>6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</row>
    <row r="16" spans="1:60" ht="21" customHeight="1" x14ac:dyDescent="0.3">
      <c r="A16" s="89" t="str">
        <f>IF('0'!A1=1,"хімічне виробництво ","of chemicals 
")</f>
        <v xml:space="preserve">хімічне виробництво </v>
      </c>
      <c r="B16" s="2">
        <v>7.7999999999999972</v>
      </c>
      <c r="C16" s="2">
        <v>14.900000000000006</v>
      </c>
      <c r="D16" s="2">
        <v>11.799999999999997</v>
      </c>
      <c r="E16" s="2">
        <v>12.700000000000003</v>
      </c>
      <c r="F16" s="2">
        <v>15</v>
      </c>
      <c r="G16" s="2">
        <v>43.599999999999994</v>
      </c>
      <c r="H16" s="2">
        <v>13.200000000000003</v>
      </c>
      <c r="I16" s="2">
        <v>13.5</v>
      </c>
      <c r="J16" s="2">
        <v>24.700000000000003</v>
      </c>
      <c r="K16" s="2">
        <v>7.2999999999999972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</row>
    <row r="17" spans="1:59" ht="16.5" customHeight="1" x14ac:dyDescent="0.3">
      <c r="A17" s="89" t="str">
        <f>IF('0'!A1=1,"виробництво гумових та пластмасових виробів ","manufacture of rubber and plastic products 
")</f>
        <v xml:space="preserve">виробництво гумових та пластмасових виробів </v>
      </c>
      <c r="B17" s="2">
        <v>4.2999999999999972</v>
      </c>
      <c r="C17" s="2">
        <v>12.099999999999994</v>
      </c>
      <c r="D17" s="2">
        <v>15.299999999999997</v>
      </c>
      <c r="E17" s="2">
        <v>6.7000000000000028</v>
      </c>
      <c r="F17" s="2">
        <v>10.299999999999997</v>
      </c>
      <c r="G17" s="2">
        <v>15.099999999999994</v>
      </c>
      <c r="H17" s="2">
        <v>15.200000000000003</v>
      </c>
      <c r="I17" s="2">
        <v>8</v>
      </c>
      <c r="J17" s="2">
        <v>13.099999999999994</v>
      </c>
      <c r="K17" s="2">
        <v>2.2000000000000028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</row>
    <row r="18" spans="1:59" ht="33.75" customHeight="1" x14ac:dyDescent="0.3">
      <c r="A18" s="89" t="str">
        <f>IF('0'!A1=1,"Виробництво інших неметалевих мінеральних виробів (будматеріалів, скловиробів)","Manufacture of other non-metallic mineral products  
(construction products, glass products) 
")</f>
        <v>Виробництво інших неметалевих мінеральних виробів (будматеріалів, скловиробів)</v>
      </c>
      <c r="B18" s="2">
        <v>2.4000000000000057</v>
      </c>
      <c r="C18" s="2">
        <v>14.200000000000003</v>
      </c>
      <c r="D18" s="2">
        <v>16.900000000000006</v>
      </c>
      <c r="E18" s="2">
        <v>22</v>
      </c>
      <c r="F18" s="2">
        <v>31.400000000000006</v>
      </c>
      <c r="G18" s="2">
        <v>29.699999999999989</v>
      </c>
      <c r="H18" s="2">
        <v>7.7999999999999972</v>
      </c>
      <c r="I18" s="2">
        <v>3.7000000000000028</v>
      </c>
      <c r="J18" s="2">
        <v>13</v>
      </c>
      <c r="K18" s="2">
        <v>11.099999999999994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</row>
    <row r="19" spans="1:59" ht="19.5" customHeight="1" x14ac:dyDescent="0.3">
      <c r="A19" s="89" t="str">
        <f>IF('0'!A1=1,"Металургія та оброблення металу","Manufacture of basic metals and fabricated metal products  
")</f>
        <v>Металургія та оброблення металу</v>
      </c>
      <c r="B19" s="2">
        <v>10.700000000000003</v>
      </c>
      <c r="C19" s="2">
        <v>30.699999999999989</v>
      </c>
      <c r="D19" s="2">
        <v>18.299999999999997</v>
      </c>
      <c r="E19" s="2">
        <v>8.5999999999999943</v>
      </c>
      <c r="F19" s="2">
        <v>24.5</v>
      </c>
      <c r="G19" s="2">
        <v>47.699999999999989</v>
      </c>
      <c r="H19" s="2">
        <v>-6.9000000000000057</v>
      </c>
      <c r="I19" s="2">
        <v>25.799999999999997</v>
      </c>
      <c r="J19" s="2">
        <v>19.099999999999994</v>
      </c>
      <c r="K19" s="2">
        <v>-3.5999999999999943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</row>
    <row r="20" spans="1:59" ht="18.75" customHeight="1" x14ac:dyDescent="0.3">
      <c r="A20" s="89" t="str">
        <f>IF('0'!A1=1,"Машинобудування","Machine-building  
")</f>
        <v>Машинобудування</v>
      </c>
      <c r="B20" s="2">
        <v>4.4000000000000057</v>
      </c>
      <c r="C20" s="2">
        <v>10.900000000000006</v>
      </c>
      <c r="D20" s="2">
        <v>10.099999999999994</v>
      </c>
      <c r="E20" s="2">
        <v>4.2999999999999972</v>
      </c>
      <c r="F20" s="2">
        <v>9.9000000000000057</v>
      </c>
      <c r="G20" s="2">
        <v>20</v>
      </c>
      <c r="H20" s="2">
        <v>11.299999999999997</v>
      </c>
      <c r="I20" s="2">
        <v>10.700000000000003</v>
      </c>
      <c r="J20" s="2">
        <v>10.700000000000003</v>
      </c>
      <c r="K20" s="2">
        <v>2.4000000000000057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</row>
    <row r="21" spans="1:59" ht="19.5" customHeight="1" x14ac:dyDescent="0.3">
      <c r="A21" s="89" t="str">
        <f>IF('0'!A1=1,"виробництво машин та устатковання","manufacture of machinery and equipment  
")</f>
        <v>виробництво машин та устатковання</v>
      </c>
      <c r="B21" s="2">
        <v>3.0999999999999943</v>
      </c>
      <c r="C21" s="2">
        <v>8.2999999999999972</v>
      </c>
      <c r="D21" s="2">
        <v>14.400000000000006</v>
      </c>
      <c r="E21" s="2">
        <v>6.2999999999999972</v>
      </c>
      <c r="F21" s="2">
        <v>10</v>
      </c>
      <c r="G21" s="2">
        <v>15.5</v>
      </c>
      <c r="H21" s="2">
        <v>14.700000000000003</v>
      </c>
      <c r="I21" s="2">
        <v>6.9000000000000057</v>
      </c>
      <c r="J21" s="2">
        <v>6.7000000000000028</v>
      </c>
      <c r="K21" s="2">
        <v>4.5999999999999943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</row>
    <row r="22" spans="1:59" ht="16.5" customHeight="1" x14ac:dyDescent="0.3">
      <c r="A22" s="89" t="str">
        <f>IF('0'!A1=1,"виробництво електричного та електронного  устатковання","manufacture of electrical and electronic equipment  
")</f>
        <v>виробництво електричного та електронного  устатковання</v>
      </c>
      <c r="B22" s="2">
        <v>3.2000000000000028</v>
      </c>
      <c r="C22" s="2">
        <v>8.7999999999999972</v>
      </c>
      <c r="D22" s="2">
        <v>10.799999999999997</v>
      </c>
      <c r="E22" s="2">
        <v>8.5999999999999943</v>
      </c>
      <c r="F22" s="2">
        <v>8.2999999999999972</v>
      </c>
      <c r="G22" s="2">
        <v>11.200000000000003</v>
      </c>
      <c r="H22" s="2">
        <v>14.5</v>
      </c>
      <c r="I22" s="2">
        <v>9.7000000000000028</v>
      </c>
      <c r="J22" s="2">
        <v>6.5999999999999943</v>
      </c>
      <c r="K22" s="2">
        <v>1.4000000000000057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</row>
    <row r="23" spans="1:59" ht="19.5" customHeight="1" x14ac:dyDescent="0.3">
      <c r="A23" s="89" t="str">
        <f>IF('0'!A1=1,"виробництво транспортного устатковання","manufacture of transport equipment  
")</f>
        <v>виробництво транспортного устатковання</v>
      </c>
      <c r="B23" s="2">
        <v>8.4000000000000057</v>
      </c>
      <c r="C23" s="2">
        <v>16.900000000000006</v>
      </c>
      <c r="D23" s="2">
        <v>6.4000000000000057</v>
      </c>
      <c r="E23" s="2">
        <v>-0.20000000000000284</v>
      </c>
      <c r="F23" s="2">
        <v>10.700000000000003</v>
      </c>
      <c r="G23" s="2">
        <v>27.5</v>
      </c>
      <c r="H23" s="2">
        <v>7.5</v>
      </c>
      <c r="I23" s="2">
        <v>13.299999999999997</v>
      </c>
      <c r="J23" s="2">
        <v>15.799999999999997</v>
      </c>
      <c r="K23" s="2">
        <v>1.9000000000000057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</row>
    <row r="24" spans="1:59" ht="34.5" customHeight="1" thickBot="1" x14ac:dyDescent="0.35">
      <c r="A24" s="93" t="str">
        <f>IF('0'!A1=1,"Виробництво та розподілення  електроенергії, газу та води","Electricity,  gas  and  water  supply
")</f>
        <v>Виробництво та розподілення  електроенергії, газу та води</v>
      </c>
      <c r="B24" s="91">
        <v>3.2999999999999972</v>
      </c>
      <c r="C24" s="91">
        <v>6.0999999999999943</v>
      </c>
      <c r="D24" s="91">
        <v>10</v>
      </c>
      <c r="E24" s="91">
        <v>20</v>
      </c>
      <c r="F24" s="91">
        <v>30.5</v>
      </c>
      <c r="G24" s="91">
        <v>31.300000000000011</v>
      </c>
      <c r="H24" s="91">
        <v>11.5</v>
      </c>
      <c r="I24" s="91">
        <v>18.700000000000003</v>
      </c>
      <c r="J24" s="91">
        <v>18</v>
      </c>
      <c r="K24" s="91">
        <v>14.200000000000003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</row>
    <row r="25" spans="1:59" ht="16.2" thickTop="1" x14ac:dyDescent="0.3">
      <c r="A25" s="78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</row>
    <row r="26" spans="1:59" x14ac:dyDescent="0.3">
      <c r="A26" s="95" t="str">
        <f>IF('0'!A1=1,"*Дані наведено відповідно до  Класифікації видів економічної діяльності (ДК 009:2005).","*Data are presented  according to the Classification of Economic Activities (SK 009:2005.")</f>
        <v>*Дані наведено відповідно до  Класифікації видів економічної діяльності (ДК 009:2005).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</row>
    <row r="27" spans="1:59" ht="15.6" x14ac:dyDescent="0.3">
      <c r="A27" s="78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</row>
    <row r="28" spans="1:59" ht="15.6" x14ac:dyDescent="0.3">
      <c r="A28" s="78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</row>
    <row r="29" spans="1:59" ht="15.6" x14ac:dyDescent="0.3">
      <c r="A29" s="78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</row>
    <row r="30" spans="1:59" ht="15.6" x14ac:dyDescent="0.3">
      <c r="A30" s="78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</row>
    <row r="31" spans="1:59" ht="15.6" x14ac:dyDescent="0.3">
      <c r="A31" s="78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</row>
  </sheetData>
  <hyperlinks>
    <hyperlink ref="A1" location="'0'!A1" display="'0'!A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Y53"/>
  <sheetViews>
    <sheetView showGridLines="0" showRowColHeaders="0" zoomScaleNormal="100" workbookViewId="0">
      <selection activeCell="N2" sqref="N2"/>
    </sheetView>
  </sheetViews>
  <sheetFormatPr defaultColWidth="9.109375" defaultRowHeight="14.4" x14ac:dyDescent="0.3"/>
  <cols>
    <col min="1" max="1" width="49" customWidth="1"/>
    <col min="2" max="4" width="10.6640625" style="53" customWidth="1"/>
    <col min="5" max="8" width="9.109375" style="53"/>
    <col min="9" max="10" width="10.6640625" style="53" customWidth="1"/>
    <col min="11" max="14" width="10.77734375" style="53" customWidth="1"/>
    <col min="15" max="51" width="9.109375" style="53"/>
  </cols>
  <sheetData>
    <row r="1" spans="1:51" x14ac:dyDescent="0.3">
      <c r="A1" s="87" t="str">
        <f>IF('0'!A1=1,"до змісту","to title")</f>
        <v>до змісту</v>
      </c>
    </row>
    <row r="2" spans="1:51" ht="50.25" customHeight="1" x14ac:dyDescent="0.3">
      <c r="A2" s="88" t="str">
        <f>IF('0'!A1=1,"Індекс цін виробників промислової продукції  за 2013-2024 (грудень до грудня попереднього року, %)*","Industrial Producer Price Indices 2013-2024           ( December to December of the previous year, %)* ")</f>
        <v>Індекс цін виробників промислової продукції  за 2013-2024 (грудень до грудня попереднього року, %)*</v>
      </c>
      <c r="B2" s="90">
        <v>41449</v>
      </c>
      <c r="C2" s="90">
        <v>41815</v>
      </c>
      <c r="D2" s="90">
        <v>42181</v>
      </c>
      <c r="E2" s="90">
        <v>42547</v>
      </c>
      <c r="F2" s="90">
        <v>42912</v>
      </c>
      <c r="G2" s="90">
        <v>43277</v>
      </c>
      <c r="H2" s="90">
        <v>43642</v>
      </c>
      <c r="I2" s="90">
        <v>44008</v>
      </c>
      <c r="J2" s="90">
        <v>44373</v>
      </c>
      <c r="K2" s="90">
        <v>44738</v>
      </c>
      <c r="L2" s="90">
        <v>45103</v>
      </c>
      <c r="M2" s="90">
        <v>45469</v>
      </c>
      <c r="N2" s="90">
        <v>45834</v>
      </c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</row>
    <row r="3" spans="1:51" ht="15.6" x14ac:dyDescent="0.3">
      <c r="A3" s="92" t="str">
        <f>IF('0'!A1=1,"Промисловість","Industry")</f>
        <v>Промисловість</v>
      </c>
      <c r="B3" s="3">
        <v>1.7000000000000028</v>
      </c>
      <c r="C3" s="3">
        <v>31.800000000000011</v>
      </c>
      <c r="D3" s="3">
        <v>25.400000000000006</v>
      </c>
      <c r="E3" s="3">
        <v>35.700000000000003</v>
      </c>
      <c r="F3" s="3">
        <v>16.5</v>
      </c>
      <c r="G3" s="3">
        <v>14.2</v>
      </c>
      <c r="H3" s="3">
        <v>-7.4000000000000057</v>
      </c>
      <c r="I3" s="3">
        <v>14.5</v>
      </c>
      <c r="J3" s="3">
        <v>62.199999999999989</v>
      </c>
      <c r="K3" s="3">
        <v>38.199999999999989</v>
      </c>
      <c r="L3" s="3">
        <v>16.200000000000003</v>
      </c>
      <c r="M3" s="3">
        <v>27.6</v>
      </c>
      <c r="N3" s="3">
        <v>8.1999999999999993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1" ht="16.5" customHeight="1" x14ac:dyDescent="0.3">
      <c r="A4" s="89" t="str">
        <f>IF('0'!A1=1,"Добувна промисловість і розроблення кар'єрів","Mining and quarrying")</f>
        <v>Добувна промисловість і розроблення кар'єрів</v>
      </c>
      <c r="B4" s="2">
        <v>5.7999999999999972</v>
      </c>
      <c r="C4" s="2">
        <v>24.299999999999997</v>
      </c>
      <c r="D4" s="2">
        <v>17.599999999999994</v>
      </c>
      <c r="E4" s="2">
        <v>85.1</v>
      </c>
      <c r="F4" s="2">
        <v>30.400000000000006</v>
      </c>
      <c r="G4" s="2">
        <v>14.299999999999997</v>
      </c>
      <c r="H4" s="2">
        <v>-22.799999999999997</v>
      </c>
      <c r="I4" s="2">
        <v>29.5</v>
      </c>
      <c r="J4" s="2">
        <v>56.5</v>
      </c>
      <c r="K4" s="2">
        <v>64.699999999999989</v>
      </c>
      <c r="L4" s="2">
        <v>14.900000000000006</v>
      </c>
      <c r="M4" s="2">
        <v>5.8</v>
      </c>
      <c r="N4" s="2">
        <v>-0.3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1" ht="15.6" x14ac:dyDescent="0.3">
      <c r="A5" s="117" t="str">
        <f>IF('0'!A1=1,"Добування кам'яного вугілля","Manufacturing of coal")</f>
        <v>Добування кам'яного вугілля</v>
      </c>
      <c r="B5" s="2">
        <v>-2.2000000000000028</v>
      </c>
      <c r="C5" s="2">
        <v>36.099999999999994</v>
      </c>
      <c r="D5" s="2">
        <v>-0.79999999999999716</v>
      </c>
      <c r="E5" s="2">
        <v>40.4</v>
      </c>
      <c r="F5" s="2">
        <v>47.800000000000011</v>
      </c>
      <c r="G5" s="2">
        <v>5.4000000000000057</v>
      </c>
      <c r="H5" s="2">
        <v>-23.599999999999994</v>
      </c>
      <c r="I5" s="2">
        <v>-7.2999999999999972</v>
      </c>
      <c r="J5" s="2">
        <v>150.6</v>
      </c>
      <c r="K5" s="2">
        <v>80.300000000000011</v>
      </c>
      <c r="L5" s="2">
        <v>8.0999999999999943</v>
      </c>
      <c r="M5" s="2">
        <v>1</v>
      </c>
      <c r="N5" s="2">
        <v>0.2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1" ht="15.6" x14ac:dyDescent="0.3">
      <c r="A6" s="117" t="str">
        <f>IF('0'!A1=1,"Добування сирої нафти та природного газу","Extraction of crude petroleum and natural gas")</f>
        <v>Добування сирої нафти та природного газу</v>
      </c>
      <c r="B6" s="2">
        <v>7</v>
      </c>
      <c r="C6" s="2">
        <v>15.799999999999997</v>
      </c>
      <c r="D6" s="2">
        <v>120.30000000000001</v>
      </c>
      <c r="E6" s="2">
        <v>76.5</v>
      </c>
      <c r="F6" s="2">
        <v>16.099999999999994</v>
      </c>
      <c r="G6" s="2">
        <v>24.900000000000006</v>
      </c>
      <c r="H6" s="2">
        <v>-32.299999999999997</v>
      </c>
      <c r="I6" s="2">
        <v>28.599999999999994</v>
      </c>
      <c r="J6" s="2">
        <v>79.599999999999994</v>
      </c>
      <c r="K6" s="2">
        <v>71</v>
      </c>
      <c r="L6" s="2">
        <v>16.099999999999994</v>
      </c>
      <c r="M6" s="2">
        <v>8.6999999999999993</v>
      </c>
      <c r="N6" s="2">
        <v>0.2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55"/>
    </row>
    <row r="7" spans="1:51" ht="15.6" x14ac:dyDescent="0.3">
      <c r="A7" s="117" t="str">
        <f>IF('0'!A1=1,"Добування металевих руд","Mining of metal ores")</f>
        <v>Добування металевих руд</v>
      </c>
      <c r="B7" s="2">
        <v>13.599999999999994</v>
      </c>
      <c r="C7" s="2">
        <v>19.900000000000006</v>
      </c>
      <c r="D7" s="2">
        <v>-8.9000000000000057</v>
      </c>
      <c r="E7" s="2">
        <v>107.2</v>
      </c>
      <c r="F7" s="2">
        <v>29.300000000000011</v>
      </c>
      <c r="G7" s="2">
        <v>8.2000000000000028</v>
      </c>
      <c r="H7" s="2">
        <v>-21.400000000000006</v>
      </c>
      <c r="I7" s="2">
        <v>44.599999999999994</v>
      </c>
      <c r="J7" s="2">
        <v>5.4000000000000057</v>
      </c>
      <c r="K7" s="2">
        <v>36.800000000000011</v>
      </c>
      <c r="L7" s="2">
        <v>17.700000000000003</v>
      </c>
      <c r="M7" s="2">
        <v>5.6</v>
      </c>
      <c r="N7" s="2">
        <v>-1.9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1" ht="15.6" x14ac:dyDescent="0.3">
      <c r="A8" s="89" t="str">
        <f>IF('0'!A1=1,"Переробна промисловість","Manufacturing")</f>
        <v>Переробна промисловість</v>
      </c>
      <c r="B8" s="2">
        <v>-0.20000000000000284</v>
      </c>
      <c r="C8" s="2">
        <v>34.300000000000011</v>
      </c>
      <c r="D8" s="2">
        <v>23.799999999999997</v>
      </c>
      <c r="E8" s="2">
        <v>22.6</v>
      </c>
      <c r="F8" s="2">
        <v>18.5</v>
      </c>
      <c r="G8" s="2">
        <v>7.4000000000000057</v>
      </c>
      <c r="H8" s="2">
        <v>-5.7000000000000028</v>
      </c>
      <c r="I8" s="2">
        <v>15.700000000000003</v>
      </c>
      <c r="J8" s="2">
        <v>28.099999999999994</v>
      </c>
      <c r="K8" s="2">
        <v>26.5</v>
      </c>
      <c r="L8" s="2">
        <v>8.2000000000000028</v>
      </c>
      <c r="M8" s="2">
        <v>14</v>
      </c>
      <c r="N8" s="2">
        <v>8.8000000000000007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1" ht="30.75" customHeight="1" x14ac:dyDescent="0.3">
      <c r="A9" s="89" t="str">
        <f>IF('0'!A1=1,"Виробництво харчових продуктів, напоїв і тютюнових виробів","Manufacture of food products, beverages and tobacco products")</f>
        <v>Виробництво харчових продуктів, напоїв і тютюнових виробів</v>
      </c>
      <c r="B9" s="2">
        <v>3.7999999999999972</v>
      </c>
      <c r="C9" s="2">
        <v>27.299999999999997</v>
      </c>
      <c r="D9" s="2">
        <v>36.400000000000006</v>
      </c>
      <c r="E9" s="2">
        <v>16.2</v>
      </c>
      <c r="F9" s="2">
        <v>12.5</v>
      </c>
      <c r="G9" s="2">
        <v>7</v>
      </c>
      <c r="H9" s="2">
        <v>1.7999999999999972</v>
      </c>
      <c r="I9" s="2">
        <v>21.900000000000006</v>
      </c>
      <c r="J9" s="2">
        <v>16.900000000000006</v>
      </c>
      <c r="K9" s="2">
        <v>24.200000000000003</v>
      </c>
      <c r="L9" s="2">
        <v>7.2000000000000028</v>
      </c>
      <c r="M9" s="2">
        <v>21</v>
      </c>
      <c r="N9" s="2">
        <v>13.6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1" ht="17.25" customHeight="1" x14ac:dyDescent="0.3">
      <c r="A10" s="117" t="str">
        <f>IF('0'!A1=1,"Виробництво м'яса та м'ясних продуктів","Processing and preserving of meat and production of meat products")</f>
        <v>Виробництво м'яса та м'ясних продуктів</v>
      </c>
      <c r="B10" s="2">
        <v>-1.2000000000000028</v>
      </c>
      <c r="C10" s="2">
        <v>31.400000000000006</v>
      </c>
      <c r="D10" s="2">
        <v>22.400000000000006</v>
      </c>
      <c r="E10" s="2">
        <v>9.8000000000000007</v>
      </c>
      <c r="F10" s="2">
        <v>29</v>
      </c>
      <c r="G10" s="2">
        <v>3.5</v>
      </c>
      <c r="H10" s="2">
        <v>0.20000000000000284</v>
      </c>
      <c r="I10" s="2">
        <v>2.9000000000000057</v>
      </c>
      <c r="J10" s="2">
        <v>17.5</v>
      </c>
      <c r="K10" s="2">
        <v>27.299999999999997</v>
      </c>
      <c r="L10" s="2">
        <v>18.200000000000003</v>
      </c>
      <c r="M10" s="2">
        <v>17.600000000000001</v>
      </c>
      <c r="N10" s="2">
        <v>19.600000000000001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1" ht="15.6" x14ac:dyDescent="0.3">
      <c r="A11" s="117" t="str">
        <f>IF('0'!A1=1,"Виробництво молочних продуктів","Manufacture of dairy products")</f>
        <v>Виробництво молочних продуктів</v>
      </c>
      <c r="B11" s="2">
        <v>15.299999999999997</v>
      </c>
      <c r="C11" s="2">
        <v>9.2999999999999972</v>
      </c>
      <c r="D11" s="2">
        <v>30</v>
      </c>
      <c r="E11" s="2">
        <v>24.5</v>
      </c>
      <c r="F11" s="2">
        <v>18.299999999999997</v>
      </c>
      <c r="G11" s="2">
        <v>9.7999999999999972</v>
      </c>
      <c r="H11" s="2">
        <v>8.7999999999999972</v>
      </c>
      <c r="I11" s="2">
        <v>6.5</v>
      </c>
      <c r="J11" s="2">
        <v>19.5</v>
      </c>
      <c r="K11" s="2">
        <v>24.200000000000003</v>
      </c>
      <c r="L11" s="2">
        <v>10.900000000000006</v>
      </c>
      <c r="M11" s="2">
        <v>24</v>
      </c>
      <c r="N11" s="2">
        <v>5.4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1" ht="31.2" x14ac:dyDescent="0.3">
      <c r="A12" s="117" t="str">
        <f>IF('0'!A1=1,"Виробництво хліба, хлібобулочних і борошняних виробів","Manufacture of bakery and farinaceous products")</f>
        <v>Виробництво хліба, хлібобулочних і борошняних виробів</v>
      </c>
      <c r="B12" s="2">
        <v>3.2999999999999972</v>
      </c>
      <c r="C12" s="2">
        <v>26.400000000000006</v>
      </c>
      <c r="D12" s="2">
        <v>44.300000000000011</v>
      </c>
      <c r="E12" s="2">
        <v>7.8</v>
      </c>
      <c r="F12" s="2">
        <v>17.5</v>
      </c>
      <c r="G12" s="2">
        <v>14.700000000000003</v>
      </c>
      <c r="H12" s="2">
        <v>6.7999999999999972</v>
      </c>
      <c r="I12" s="2">
        <v>9.9000000000000057</v>
      </c>
      <c r="J12" s="2">
        <v>21.099999999999994</v>
      </c>
      <c r="K12" s="2">
        <v>27.200000000000003</v>
      </c>
      <c r="L12" s="2">
        <v>8.9000000000000057</v>
      </c>
      <c r="M12" s="2">
        <v>13.1</v>
      </c>
      <c r="N12" s="2">
        <v>12.5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1" ht="15.6" x14ac:dyDescent="0.3">
      <c r="A13" s="117" t="str">
        <f>IF('0'!A1=1,"Виробництво цукру","Manufacture of sugar")</f>
        <v>Виробництво цукру</v>
      </c>
      <c r="B13" s="2">
        <v>17</v>
      </c>
      <c r="C13" s="2">
        <v>12.099999999999994</v>
      </c>
      <c r="D13" s="2">
        <v>69.699999999999989</v>
      </c>
      <c r="E13" s="2">
        <v>2.8</v>
      </c>
      <c r="F13" s="2">
        <v>-8.0999999999999943</v>
      </c>
      <c r="G13" s="2">
        <v>-7.2000000000000028</v>
      </c>
      <c r="H13" s="2">
        <v>-3.7999999999999972</v>
      </c>
      <c r="I13" s="2">
        <v>59.599999999999994</v>
      </c>
      <c r="J13" s="2">
        <v>22.799999999999997</v>
      </c>
      <c r="K13" s="2">
        <v>51.400000000000006</v>
      </c>
      <c r="L13" s="2">
        <v>-10.299999999999997</v>
      </c>
      <c r="M13" s="2">
        <v>-1.5</v>
      </c>
      <c r="N13" s="2">
        <v>-9.6999999999999993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1" ht="18.75" customHeight="1" x14ac:dyDescent="0.3">
      <c r="A14" s="117" t="str">
        <f>IF('0'!A1=1,"Виробництво напоїв","Manufacture of beverages")</f>
        <v>Виробництво напоїв</v>
      </c>
      <c r="B14" s="2">
        <v>7.0999999999999943</v>
      </c>
      <c r="C14" s="2">
        <v>15.799999999999997</v>
      </c>
      <c r="D14" s="2">
        <v>29.599999999999994</v>
      </c>
      <c r="E14" s="2">
        <v>16.8</v>
      </c>
      <c r="F14" s="2">
        <v>15.799999999999997</v>
      </c>
      <c r="G14" s="2">
        <v>16.900000000000006</v>
      </c>
      <c r="H14" s="2">
        <v>8</v>
      </c>
      <c r="I14" s="2">
        <v>2.5999999999999943</v>
      </c>
      <c r="J14" s="2">
        <v>11.299999999999997</v>
      </c>
      <c r="K14" s="2">
        <v>29.199999999999989</v>
      </c>
      <c r="L14" s="2">
        <v>13</v>
      </c>
      <c r="M14" s="2">
        <v>5.9</v>
      </c>
      <c r="N14" s="2">
        <v>9.9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1" ht="32.25" customHeight="1" x14ac:dyDescent="0.3">
      <c r="A15" s="89" t="str">
        <f>IF('0'!A1=1,"Текстильне виробництво; виробництво одягу, шкіри, виробів зі шкіри та інших матеріалів","Manufacture of textiles, apparel, leather and related products")</f>
        <v>Текстильне виробництво; виробництво одягу, шкіри, виробів зі шкіри та інших матеріалів</v>
      </c>
      <c r="B15" s="2">
        <v>1.2000000000000028</v>
      </c>
      <c r="C15" s="2">
        <v>23.900000000000006</v>
      </c>
      <c r="D15" s="2">
        <v>26.700000000000003</v>
      </c>
      <c r="E15" s="2">
        <v>5.0999999999999996</v>
      </c>
      <c r="F15" s="2">
        <v>10.900000000000006</v>
      </c>
      <c r="G15" s="2">
        <v>8.7000000000000028</v>
      </c>
      <c r="H15" s="2">
        <v>2.0999999999999943</v>
      </c>
      <c r="I15" s="2">
        <v>4.7000000000000028</v>
      </c>
      <c r="J15" s="2">
        <v>3.7000000000000028</v>
      </c>
      <c r="K15" s="2">
        <v>27.5</v>
      </c>
      <c r="L15" s="2">
        <v>10.799999999999997</v>
      </c>
      <c r="M15" s="2">
        <v>6.6</v>
      </c>
      <c r="N15" s="2">
        <v>0.5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1" ht="31.2" x14ac:dyDescent="0.3">
      <c r="A16" s="89" t="str">
        <f>IF('0'!A1=1,"Виготовлення виробів з деревини, виробництво паперу та поліграфічна діяльність","Manufacture of wood and paper products, and printing")</f>
        <v>Виготовлення виробів з деревини, виробництво паперу та поліграфічна діяльність</v>
      </c>
      <c r="B16" s="2">
        <v>1</v>
      </c>
      <c r="C16" s="2">
        <v>36.400000000000006</v>
      </c>
      <c r="D16" s="2">
        <v>34</v>
      </c>
      <c r="E16" s="2">
        <v>7.1</v>
      </c>
      <c r="F16" s="2">
        <v>11.400000000000006</v>
      </c>
      <c r="G16" s="2">
        <v>9.7000000000000028</v>
      </c>
      <c r="H16" s="2">
        <v>-6</v>
      </c>
      <c r="I16" s="2">
        <v>10.5</v>
      </c>
      <c r="J16" s="2">
        <v>25</v>
      </c>
      <c r="K16" s="2">
        <v>32.699999999999989</v>
      </c>
      <c r="L16" s="2">
        <v>3.5</v>
      </c>
      <c r="M16" s="2">
        <v>5.4</v>
      </c>
      <c r="N16" s="2">
        <v>10.5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0" ht="31.2" x14ac:dyDescent="0.3">
      <c r="A17" s="89" t="str">
        <f>IF('0'!A1=1,"Виробництво коксу та продуктів нафтоперероблення","Manufacture of coke, and refined petroleum products")</f>
        <v>Виробництво коксу та продуктів нафтоперероблення</v>
      </c>
      <c r="B17" s="2">
        <v>-0.79999999999999716</v>
      </c>
      <c r="C17" s="2">
        <v>50.099999999999994</v>
      </c>
      <c r="D17" s="2">
        <v>4.7000000000000028</v>
      </c>
      <c r="E17" s="2">
        <v>61.7</v>
      </c>
      <c r="F17" s="2">
        <v>43</v>
      </c>
      <c r="G17" s="2">
        <v>-3.0999999999999943</v>
      </c>
      <c r="H17" s="2">
        <v>-14.200000000000003</v>
      </c>
      <c r="I17" s="2">
        <v>1.7999999999999972</v>
      </c>
      <c r="J17" s="2">
        <v>117.30000000000001</v>
      </c>
      <c r="K17" s="2">
        <v>44.699999999999989</v>
      </c>
      <c r="L17" s="2">
        <v>9</v>
      </c>
      <c r="M17" s="2">
        <v>-8.4</v>
      </c>
      <c r="N17" s="2">
        <v>-8.3000000000000007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0" ht="20.25" customHeight="1" x14ac:dyDescent="0.3">
      <c r="A18" s="117" t="str">
        <f>IF('0'!A1=1,"Виробництво коксу та коксопродуктів","Manufacture of coke oven products")</f>
        <v>Виробництво коксу та коксопродуктів</v>
      </c>
      <c r="B18" s="2">
        <v>-2.2000000000000028</v>
      </c>
      <c r="C18" s="2">
        <v>62.199999999999989</v>
      </c>
      <c r="D18" s="2">
        <v>10.599999999999994</v>
      </c>
      <c r="E18" s="2">
        <v>78.400000000000006</v>
      </c>
      <c r="F18" s="2" t="s">
        <v>3</v>
      </c>
      <c r="G18" s="2" t="s">
        <v>3</v>
      </c>
      <c r="H18" s="2" t="s">
        <v>3</v>
      </c>
      <c r="I18" s="2" t="s">
        <v>3</v>
      </c>
      <c r="J18" s="2" t="s">
        <v>3</v>
      </c>
      <c r="K18" s="2" t="s">
        <v>3</v>
      </c>
      <c r="L18" s="2" t="s">
        <v>3</v>
      </c>
      <c r="M18" s="2" t="s">
        <v>3</v>
      </c>
      <c r="N18" s="2" t="s">
        <v>3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 ht="15.6" x14ac:dyDescent="0.3">
      <c r="A19" s="117" t="str">
        <f>IF('0'!A1=1,"Виробництво продуктів нафтоперероблення","Manufacture of refined petroleum products")</f>
        <v>Виробництво продуктів нафтоперероблення</v>
      </c>
      <c r="B19" s="2">
        <v>0</v>
      </c>
      <c r="C19" s="2">
        <v>40.900000000000006</v>
      </c>
      <c r="D19" s="2">
        <v>-1.7000000000000028</v>
      </c>
      <c r="E19" s="2">
        <v>43.5</v>
      </c>
      <c r="F19" s="2" t="s">
        <v>3</v>
      </c>
      <c r="G19" s="2" t="s">
        <v>3</v>
      </c>
      <c r="H19" s="2" t="s">
        <v>3</v>
      </c>
      <c r="I19" s="2" t="s">
        <v>3</v>
      </c>
      <c r="J19" s="2" t="s">
        <v>3</v>
      </c>
      <c r="K19" s="2" t="s">
        <v>3</v>
      </c>
      <c r="L19" s="2" t="s">
        <v>3</v>
      </c>
      <c r="M19" s="2" t="s">
        <v>3</v>
      </c>
      <c r="N19" s="2" t="s">
        <v>3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ht="31.2" x14ac:dyDescent="0.3">
      <c r="A20" s="89" t="str">
        <f>IF('0'!A1=1,"Виробництво хімічних речовин і хімічної продукції","Manufacture of chemicals and chemical products")</f>
        <v>Виробництво хімічних речовин і хімічної продукції</v>
      </c>
      <c r="B20" s="2">
        <v>-5.2999999999999972</v>
      </c>
      <c r="C20" s="2">
        <v>53.900000000000006</v>
      </c>
      <c r="D20" s="2">
        <v>24.200000000000003</v>
      </c>
      <c r="E20" s="2">
        <v>-1.4</v>
      </c>
      <c r="F20" s="2">
        <v>21.900000000000006</v>
      </c>
      <c r="G20" s="2">
        <v>7.7000000000000028</v>
      </c>
      <c r="H20" s="2">
        <v>-8.9000000000000057</v>
      </c>
      <c r="I20" s="2">
        <v>20.900000000000006</v>
      </c>
      <c r="J20" s="2">
        <v>70.800000000000011</v>
      </c>
      <c r="K20" s="2">
        <v>25.400000000000006</v>
      </c>
      <c r="L20" s="2">
        <v>4.4000000000000057</v>
      </c>
      <c r="M20" s="2">
        <v>8.3000000000000007</v>
      </c>
      <c r="N20" s="2">
        <v>7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ht="31.2" x14ac:dyDescent="0.3">
      <c r="A21" s="89" t="str">
        <f>IF('0'!A1=1,"Виробництво основних фармацевтичних продуктів і фармацевтичних препаратів","Manufacture of pharmaceuticals, medicinal chemical and botanical products")</f>
        <v>Виробництво основних фармацевтичних продуктів і фармацевтичних препаратів</v>
      </c>
      <c r="B21" s="2">
        <v>7.7000000000000028</v>
      </c>
      <c r="C21" s="2">
        <v>26.099999999999994</v>
      </c>
      <c r="D21" s="2">
        <v>31.5</v>
      </c>
      <c r="E21" s="2">
        <v>8.5</v>
      </c>
      <c r="F21" s="2">
        <v>11</v>
      </c>
      <c r="G21" s="2">
        <v>16.700000000000003</v>
      </c>
      <c r="H21" s="2">
        <v>9.5999999999999943</v>
      </c>
      <c r="I21" s="2">
        <v>10.400000000000006</v>
      </c>
      <c r="J21" s="2">
        <v>14.099999999999994</v>
      </c>
      <c r="K21" s="2">
        <v>15.700000000000003</v>
      </c>
      <c r="L21" s="2">
        <v>13.299999999999997</v>
      </c>
      <c r="M21" s="2">
        <v>35.6</v>
      </c>
      <c r="N21" s="2">
        <v>-1.5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 ht="33.75" customHeight="1" x14ac:dyDescent="0.3">
      <c r="A22" s="89" t="str">
        <f>IF('0'!A1=1,"Виробництво ґумових і пластмасових виробів, іншої неметалевої мінеральної продукції","Manufacture of rubber and plastics products, and other non-metallic mineral products")</f>
        <v>Виробництво ґумових і пластмасових виробів, іншої неметалевої мінеральної продукції</v>
      </c>
      <c r="B22" s="2">
        <v>1</v>
      </c>
      <c r="C22" s="2">
        <v>24.400000000000006</v>
      </c>
      <c r="D22" s="2">
        <v>29.599999999999994</v>
      </c>
      <c r="E22" s="2">
        <v>9.5</v>
      </c>
      <c r="F22" s="2">
        <v>12.5</v>
      </c>
      <c r="G22" s="2">
        <v>12.599999999999994</v>
      </c>
      <c r="H22" s="2">
        <v>2.5999999999999943</v>
      </c>
      <c r="I22" s="2">
        <v>4.0999999999999943</v>
      </c>
      <c r="J22" s="2">
        <v>22.400000000000006</v>
      </c>
      <c r="K22" s="2">
        <v>34.599999999999994</v>
      </c>
      <c r="L22" s="2">
        <v>13</v>
      </c>
      <c r="M22" s="2">
        <v>10.7</v>
      </c>
      <c r="N22" s="2">
        <v>7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 ht="18.75" customHeight="1" x14ac:dyDescent="0.3">
      <c r="A23" s="117" t="str">
        <f>IF('0'!A1=1,"Виробництво ґумових і пластмасових виробів","Manufacture of rubber and plastic products")</f>
        <v>Виробництво ґумових і пластмасових виробів</v>
      </c>
      <c r="B23" s="2">
        <v>1.4000000000000057</v>
      </c>
      <c r="C23" s="2">
        <v>39.800000000000011</v>
      </c>
      <c r="D23" s="2">
        <v>32.099999999999994</v>
      </c>
      <c r="E23" s="2">
        <v>5.7</v>
      </c>
      <c r="F23" s="2">
        <v>7.2000000000000028</v>
      </c>
      <c r="G23" s="2" t="s">
        <v>3</v>
      </c>
      <c r="H23" s="2" t="s">
        <v>3</v>
      </c>
      <c r="I23" s="2" t="s">
        <v>3</v>
      </c>
      <c r="J23" s="2" t="s">
        <v>3</v>
      </c>
      <c r="K23" s="2" t="s">
        <v>3</v>
      </c>
      <c r="L23" s="2" t="s">
        <v>3</v>
      </c>
      <c r="M23" s="2" t="s">
        <v>3</v>
      </c>
      <c r="N23" s="2" t="s">
        <v>3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0" ht="32.25" customHeight="1" x14ac:dyDescent="0.3">
      <c r="A24" s="117" t="str">
        <f>IF('0'!A1=1,"Виробництво іншої неметалевої мінеральної продукції","Manufacture of other non-metallic mineral products")</f>
        <v>Виробництво іншої неметалевої мінеральної продукції</v>
      </c>
      <c r="B24" s="2">
        <v>0.79999999999999716</v>
      </c>
      <c r="C24" s="2">
        <v>15.700000000000003</v>
      </c>
      <c r="D24" s="2">
        <v>27.900000000000006</v>
      </c>
      <c r="E24" s="2">
        <v>12.4</v>
      </c>
      <c r="F24" s="2">
        <v>16.200000000000003</v>
      </c>
      <c r="G24" s="2" t="s">
        <v>3</v>
      </c>
      <c r="H24" s="2" t="s">
        <v>3</v>
      </c>
      <c r="I24" s="2" t="s">
        <v>3</v>
      </c>
      <c r="J24" s="2" t="s">
        <v>3</v>
      </c>
      <c r="K24" s="2" t="s">
        <v>3</v>
      </c>
      <c r="L24" s="2" t="s">
        <v>3</v>
      </c>
      <c r="M24" s="2" t="s">
        <v>3</v>
      </c>
      <c r="N24" s="2" t="s">
        <v>3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spans="1:50" ht="46.8" x14ac:dyDescent="0.3">
      <c r="A25" s="89" t="str">
        <f>IF('0'!A1=1,"Металургійне виробництво, виробництво готових металевих виробів, крім виробництва машин і устатковання","Manufacture of basic metals and fabricated metal products, except machinery and equipment")</f>
        <v>Металургійне виробництво, виробництво готових металевих виробів, крім виробництва машин і устатковання</v>
      </c>
      <c r="B25" s="2">
        <v>-2.7000000000000028</v>
      </c>
      <c r="C25" s="2">
        <v>52.699999999999989</v>
      </c>
      <c r="D25" s="2">
        <v>12.400000000000006</v>
      </c>
      <c r="E25" s="2">
        <v>41.8</v>
      </c>
      <c r="F25" s="2">
        <v>26.900000000000006</v>
      </c>
      <c r="G25" s="2">
        <v>5.5999999999999943</v>
      </c>
      <c r="H25" s="2">
        <v>-18.799999999999997</v>
      </c>
      <c r="I25" s="2">
        <v>25.200000000000003</v>
      </c>
      <c r="J25" s="2">
        <v>41.900000000000006</v>
      </c>
      <c r="K25" s="2">
        <v>23.799999999999997</v>
      </c>
      <c r="L25" s="2">
        <v>6</v>
      </c>
      <c r="M25" s="2">
        <v>12.9</v>
      </c>
      <c r="N25" s="2">
        <v>6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spans="1:50" ht="15.6" x14ac:dyDescent="0.3">
      <c r="A26" s="89" t="str">
        <f>IF('0'!A1=1,"Машинобудування","Machine-building  
")</f>
        <v>Машинобудування</v>
      </c>
      <c r="B26" s="2" t="s">
        <v>3</v>
      </c>
      <c r="C26" s="2" t="s">
        <v>3</v>
      </c>
      <c r="D26" s="2" t="s">
        <v>3</v>
      </c>
      <c r="E26" s="2">
        <v>10.9</v>
      </c>
      <c r="F26" s="2">
        <v>16.200000000000003</v>
      </c>
      <c r="G26" s="2">
        <v>13.099999999999994</v>
      </c>
      <c r="H26" s="2">
        <v>-2.7000000000000028</v>
      </c>
      <c r="I26" s="2">
        <v>2.0999999999999943</v>
      </c>
      <c r="J26" s="2">
        <v>16.299999999999997</v>
      </c>
      <c r="K26" s="2">
        <v>22.700000000000003</v>
      </c>
      <c r="L26" s="2">
        <v>10.400000000000006</v>
      </c>
      <c r="M26" s="2">
        <v>7.9</v>
      </c>
      <c r="N26" s="2">
        <v>4.5999999999999996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50" ht="31.2" x14ac:dyDescent="0.3">
      <c r="A27" s="89" t="str">
        <f>IF('0'!A1=1,"Виробництво комп'ютерів, електронної та оптичної продукції","Manufacture of computer, electronic and optical products")</f>
        <v>Виробництво комп'ютерів, електронної та оптичної продукції</v>
      </c>
      <c r="B27" s="2">
        <v>1.9000000000000057</v>
      </c>
      <c r="C27" s="2">
        <v>21.5</v>
      </c>
      <c r="D27" s="2">
        <v>33.300000000000011</v>
      </c>
      <c r="E27" s="2">
        <v>6</v>
      </c>
      <c r="F27" s="2">
        <v>11.599999999999994</v>
      </c>
      <c r="G27" s="2">
        <v>8.7000000000000028</v>
      </c>
      <c r="H27" s="2">
        <v>2.5999999999999943</v>
      </c>
      <c r="I27" s="2">
        <v>1.7999999999999972</v>
      </c>
      <c r="J27" s="2">
        <v>3.0999999999999943</v>
      </c>
      <c r="K27" s="2">
        <v>11.5</v>
      </c>
      <c r="L27" s="2">
        <v>7.0999999999999943</v>
      </c>
      <c r="M27" s="2">
        <v>6.3</v>
      </c>
      <c r="N27" s="2">
        <v>12.3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50" ht="15.6" x14ac:dyDescent="0.3">
      <c r="A28" s="89" t="str">
        <f>IF('0'!A1=1,"Виробництво електричного устатковання","Manufacture of electrical equipment")</f>
        <v>Виробництво електричного устатковання</v>
      </c>
      <c r="B28" s="2">
        <v>9.9999999999994316E-2</v>
      </c>
      <c r="C28" s="2">
        <v>25.700000000000003</v>
      </c>
      <c r="D28" s="2">
        <v>21.599999999999994</v>
      </c>
      <c r="E28" s="2">
        <v>6.7</v>
      </c>
      <c r="F28" s="2">
        <v>21.200000000000003</v>
      </c>
      <c r="G28" s="2">
        <v>13.5</v>
      </c>
      <c r="H28" s="2">
        <v>-15.400000000000006</v>
      </c>
      <c r="I28" s="2">
        <v>4.4000000000000057</v>
      </c>
      <c r="J28" s="2">
        <v>14.599999999999994</v>
      </c>
      <c r="K28" s="2">
        <v>30.300000000000011</v>
      </c>
      <c r="L28" s="2">
        <v>3.2000000000000028</v>
      </c>
      <c r="M28" s="2">
        <v>12.1</v>
      </c>
      <c r="N28" s="2">
        <v>9.5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1:50" ht="36" customHeight="1" x14ac:dyDescent="0.3">
      <c r="A29" s="89" t="str">
        <f>IF('0'!A1=1,"Виробництво машин і устатковання, не віднесених до інших угруповань","Manufacture of machinery and equipment n.e.c.")</f>
        <v>Виробництво машин і устатковання, не віднесених до інших угруповань</v>
      </c>
      <c r="B29" s="2">
        <v>1.7000000000000028</v>
      </c>
      <c r="C29" s="2">
        <v>14</v>
      </c>
      <c r="D29" s="2">
        <v>28.199999999999989</v>
      </c>
      <c r="E29" s="2">
        <v>13.9</v>
      </c>
      <c r="F29" s="2">
        <v>12.200000000000003</v>
      </c>
      <c r="G29" s="2">
        <v>10.5</v>
      </c>
      <c r="H29" s="2">
        <v>0</v>
      </c>
      <c r="I29" s="2">
        <v>1.7999999999999972</v>
      </c>
      <c r="J29" s="2">
        <v>18.700000000000003</v>
      </c>
      <c r="K29" s="2">
        <v>25.900000000000006</v>
      </c>
      <c r="L29" s="2">
        <v>20.099999999999994</v>
      </c>
      <c r="M29" s="2">
        <v>6.6</v>
      </c>
      <c r="N29" s="2">
        <v>10.199999999999999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1:50" ht="48" customHeight="1" x14ac:dyDescent="0.3">
      <c r="A30" s="89" t="str">
        <f>IF('0'!A1=1,"Виробництво автотранспортних засобів, причепів і напівпричепів та інших транспортних засобів","Manufacture of transport equipment")</f>
        <v>Виробництво автотранспортних засобів, причепів і напівпричепів та інших транспортних засобів</v>
      </c>
      <c r="B30" s="2">
        <v>-5.0999999999999943</v>
      </c>
      <c r="C30" s="2">
        <v>9.9000000000000057</v>
      </c>
      <c r="D30" s="2">
        <v>15.5</v>
      </c>
      <c r="E30" s="2">
        <v>11.4</v>
      </c>
      <c r="F30" s="2">
        <v>17.900000000000006</v>
      </c>
      <c r="G30" s="2">
        <v>17.299999999999997</v>
      </c>
      <c r="H30" s="2">
        <v>1.0999999999999943</v>
      </c>
      <c r="I30" s="2">
        <v>1.2000000000000028</v>
      </c>
      <c r="J30" s="2">
        <v>17.799999999999997</v>
      </c>
      <c r="K30" s="2">
        <v>17</v>
      </c>
      <c r="L30" s="2">
        <v>4.9000000000000057</v>
      </c>
      <c r="M30" s="2">
        <v>7.6</v>
      </c>
      <c r="N30" s="2">
        <v>-1.2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0" ht="34.5" customHeight="1" thickBot="1" x14ac:dyDescent="0.35">
      <c r="A31" s="94" t="str">
        <f>IF('0'!A1=1,"Постачання електроенергії, газу, пари та кондиційованого повітря","Electricity, gas, steam and air-conditioning supply")</f>
        <v>Постачання електроенергії, газу, пари та кондиційованого повітря</v>
      </c>
      <c r="B31" s="91">
        <v>5.2000000000000028</v>
      </c>
      <c r="C31" s="91">
        <v>28.5</v>
      </c>
      <c r="D31" s="115">
        <v>33.199999999999989</v>
      </c>
      <c r="E31" s="115">
        <v>51.5</v>
      </c>
      <c r="F31" s="115">
        <v>4</v>
      </c>
      <c r="G31" s="115">
        <v>29.800000000000011</v>
      </c>
      <c r="H31" s="115">
        <v>-5.5999999999999943</v>
      </c>
      <c r="I31" s="115">
        <v>3.9000000000000057</v>
      </c>
      <c r="J31" s="115">
        <v>185.39999999999998</v>
      </c>
      <c r="K31" s="115">
        <v>37.5</v>
      </c>
      <c r="L31" s="115">
        <v>23.700000000000003</v>
      </c>
      <c r="M31" s="115">
        <v>41.4</v>
      </c>
      <c r="N31" s="115">
        <v>7.8</v>
      </c>
      <c r="O31" s="2"/>
    </row>
    <row r="32" spans="1:50" ht="15" thickTop="1" x14ac:dyDescent="0.3"/>
    <row r="33" spans="1:51" ht="28.5" customHeight="1" x14ac:dyDescent="0.3">
      <c r="A33" s="136" t="str">
        <f>IF('0'!A1=1,"*Дані наведено відповідно до  Класифікації видів економічної діяльності (ДК 009:2010). Починаючи з 2014 року дані наведено без урахування тимчасово окупованої території Автономної Республіки Крим, м. Севастополя.","*Data are presented  according to the Classification of Economic Activities (SK 009:2010). Since 2014 data are presented excluding the temporarily occupied territories, the Autonomous Republic of Crimea and the city of Sevastopol.")</f>
        <v>*Дані наведено відповідно до  Класифікації видів економічної діяльності (ДК 009:2010). Починаючи з 2014 року дані наведено без урахування тимчасово окупованої території Автономної Республіки Крим, м. Севастополя.</v>
      </c>
      <c r="B33" s="136"/>
      <c r="C33" s="136"/>
      <c r="D33" s="136"/>
      <c r="E33" s="136"/>
      <c r="F33" s="136"/>
    </row>
    <row r="35" spans="1:51" ht="40.5" customHeight="1" x14ac:dyDescent="0.3">
      <c r="B35" s="118"/>
      <c r="C35" s="118"/>
      <c r="D35" s="118"/>
      <c r="E35" s="118"/>
      <c r="F35" s="119"/>
      <c r="G35" s="119"/>
      <c r="H35" s="119"/>
      <c r="I35" s="119"/>
    </row>
    <row r="36" spans="1:51" x14ac:dyDescent="0.3">
      <c r="B36" s="118"/>
      <c r="C36" s="118"/>
      <c r="D36" s="118"/>
      <c r="E36" s="118"/>
      <c r="F36" s="119"/>
      <c r="G36" s="119"/>
      <c r="H36" s="119"/>
      <c r="I36" s="119"/>
    </row>
    <row r="37" spans="1:51" x14ac:dyDescent="0.3">
      <c r="B37" s="118"/>
      <c r="C37" s="118"/>
      <c r="D37" s="118"/>
      <c r="E37" s="118"/>
      <c r="F37" s="119"/>
      <c r="G37" s="119"/>
      <c r="H37" s="119"/>
      <c r="I37" s="119"/>
    </row>
    <row r="38" spans="1:51" x14ac:dyDescent="0.3">
      <c r="B38" s="118"/>
      <c r="C38" s="118"/>
      <c r="D38" s="118"/>
      <c r="E38" s="118"/>
      <c r="F38" s="119"/>
      <c r="G38" s="119"/>
      <c r="H38" s="119"/>
      <c r="I38" s="119"/>
    </row>
    <row r="39" spans="1:51" x14ac:dyDescent="0.3">
      <c r="B39" s="118"/>
      <c r="C39" s="118"/>
      <c r="D39" s="118"/>
      <c r="E39" s="118"/>
      <c r="F39" s="119"/>
      <c r="G39" s="119"/>
      <c r="H39" s="119"/>
      <c r="I39" s="119"/>
    </row>
    <row r="40" spans="1:51" x14ac:dyDescent="0.3">
      <c r="B40" s="118"/>
      <c r="C40" s="118"/>
      <c r="D40" s="118"/>
      <c r="E40" s="118"/>
      <c r="F40" s="119"/>
      <c r="G40" s="119"/>
      <c r="H40" s="119"/>
      <c r="I40" s="119"/>
    </row>
    <row r="41" spans="1:51" x14ac:dyDescent="0.3">
      <c r="B41" s="118"/>
      <c r="C41" s="118"/>
      <c r="D41" s="118"/>
      <c r="E41" s="118"/>
      <c r="F41" s="119"/>
      <c r="G41" s="119"/>
      <c r="H41" s="119"/>
      <c r="I41" s="119"/>
    </row>
    <row r="42" spans="1:51" x14ac:dyDescent="0.3">
      <c r="B42" s="118"/>
      <c r="C42" s="118"/>
      <c r="D42" s="118"/>
      <c r="E42" s="118"/>
      <c r="F42" s="119"/>
      <c r="G42" s="119"/>
      <c r="H42" s="119"/>
      <c r="I42" s="119"/>
    </row>
    <row r="43" spans="1:51" x14ac:dyDescent="0.3">
      <c r="B43" s="118"/>
      <c r="C43" s="118"/>
      <c r="D43" s="118"/>
      <c r="E43" s="118"/>
      <c r="F43" s="119"/>
      <c r="G43" s="119"/>
      <c r="H43" s="119"/>
      <c r="I43" s="119"/>
    </row>
    <row r="44" spans="1:51" x14ac:dyDescent="0.3">
      <c r="B44" s="118"/>
      <c r="C44" s="118"/>
      <c r="D44" s="118"/>
      <c r="E44" s="118"/>
      <c r="F44" s="119"/>
      <c r="G44" s="119"/>
      <c r="H44" s="119"/>
      <c r="I44" s="119"/>
    </row>
    <row r="45" spans="1:51" x14ac:dyDescent="0.3">
      <c r="B45" s="118"/>
      <c r="C45" s="118"/>
      <c r="D45" s="118"/>
      <c r="E45" s="118"/>
      <c r="F45" s="119"/>
      <c r="G45" s="119"/>
      <c r="H45" s="119"/>
      <c r="I45" s="119"/>
    </row>
    <row r="46" spans="1:51" x14ac:dyDescent="0.3">
      <c r="B46" s="118"/>
      <c r="C46" s="118"/>
      <c r="D46" s="118"/>
      <c r="E46" s="118"/>
      <c r="F46" s="119"/>
      <c r="G46" s="119"/>
      <c r="H46" s="119"/>
      <c r="I46" s="119"/>
    </row>
    <row r="47" spans="1:51" x14ac:dyDescent="0.3">
      <c r="B47" s="118"/>
      <c r="C47" s="118"/>
      <c r="D47" s="118"/>
      <c r="E47" s="118"/>
      <c r="F47" s="119"/>
      <c r="G47" s="119"/>
      <c r="H47" s="119"/>
      <c r="I47" s="119"/>
    </row>
    <row r="48" spans="1:51" s="120" customFormat="1" x14ac:dyDescent="0.3">
      <c r="B48" s="121"/>
      <c r="C48" s="121"/>
      <c r="D48" s="121"/>
      <c r="E48" s="121"/>
      <c r="F48" s="122"/>
      <c r="G48" s="122"/>
      <c r="H48" s="122"/>
      <c r="I48" s="122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</row>
    <row r="49" spans="2:9" x14ac:dyDescent="0.3">
      <c r="B49" s="118"/>
      <c r="C49" s="118"/>
      <c r="D49" s="118"/>
      <c r="E49" s="118"/>
      <c r="F49" s="119"/>
      <c r="G49" s="119"/>
      <c r="H49" s="119"/>
      <c r="I49" s="119"/>
    </row>
    <row r="50" spans="2:9" x14ac:dyDescent="0.3">
      <c r="B50" s="118"/>
      <c r="C50" s="118"/>
      <c r="D50" s="118"/>
      <c r="E50" s="118"/>
      <c r="F50" s="119"/>
      <c r="G50" s="119"/>
      <c r="H50" s="119"/>
      <c r="I50" s="119"/>
    </row>
    <row r="51" spans="2:9" x14ac:dyDescent="0.3">
      <c r="B51" s="118"/>
      <c r="C51" s="118"/>
      <c r="D51" s="118"/>
      <c r="E51" s="118"/>
      <c r="F51" s="119"/>
      <c r="G51" s="119"/>
      <c r="H51" s="119"/>
      <c r="I51" s="119"/>
    </row>
    <row r="52" spans="2:9" x14ac:dyDescent="0.3">
      <c r="B52" s="118"/>
      <c r="C52" s="118"/>
      <c r="D52" s="118"/>
      <c r="E52" s="118"/>
      <c r="F52" s="119"/>
      <c r="G52" s="119"/>
      <c r="H52" s="119"/>
      <c r="I52" s="119"/>
    </row>
    <row r="53" spans="2:9" x14ac:dyDescent="0.3">
      <c r="B53" s="118"/>
      <c r="C53" s="118"/>
      <c r="D53" s="118"/>
      <c r="E53" s="118"/>
      <c r="F53" s="119"/>
      <c r="G53" s="119"/>
      <c r="H53" s="119"/>
      <c r="I53" s="119"/>
    </row>
  </sheetData>
  <sheetProtection algorithmName="SHA-512" hashValue="HKo8MqcwAfCXGfacU05eGpMbLOYfBlqxIFCGUQUYiL8lOPSGWdqrf1NIBiSqCAC9KfT7aZavzqgf76V5QtzNRw==" saltValue="wRM8DHNwFXf3cBf3VTdmig==" spinCount="100000" sheet="1" objects="1" scenarios="1"/>
  <mergeCells count="1">
    <mergeCell ref="A33:F33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Y55"/>
  <sheetViews>
    <sheetView showGridLines="0" showRowColHeaders="0" workbookViewId="0">
      <selection activeCell="E11" sqref="E11"/>
    </sheetView>
  </sheetViews>
  <sheetFormatPr defaultColWidth="9.109375" defaultRowHeight="14.4" x14ac:dyDescent="0.3"/>
  <cols>
    <col min="1" max="1" width="45.6640625" customWidth="1"/>
    <col min="2" max="5" width="10.6640625" style="53" customWidth="1"/>
    <col min="6" max="8" width="9.109375" style="53"/>
    <col min="9" max="10" width="10.6640625" style="53" customWidth="1"/>
    <col min="11" max="14" width="10.77734375" style="53" customWidth="1"/>
    <col min="15" max="51" width="9.109375" style="53"/>
  </cols>
  <sheetData>
    <row r="1" spans="1:51" x14ac:dyDescent="0.3">
      <c r="A1" s="87" t="str">
        <f>IF('0'!A1=1,"до змісту","to title")</f>
        <v>до змісту</v>
      </c>
    </row>
    <row r="2" spans="1:51" ht="48.75" customHeight="1" x14ac:dyDescent="0.3">
      <c r="A2" s="88" t="str">
        <f>IF('0'!A1=1,"Індекс цін виробників промислової продукції  за 2013-2024 (до попереднього року, %)*","Industrial Producer Price Indices 2013-2024             ( to the previous year, %)* ")</f>
        <v>Індекс цін виробників промислової продукції  за 2013-2024 (до попереднього року, %)*</v>
      </c>
      <c r="B2" s="90">
        <v>41456</v>
      </c>
      <c r="C2" s="116">
        <v>41821</v>
      </c>
      <c r="D2" s="90">
        <v>42186</v>
      </c>
      <c r="E2" s="90">
        <v>42552</v>
      </c>
      <c r="F2" s="90">
        <v>42912</v>
      </c>
      <c r="G2" s="90">
        <v>43272</v>
      </c>
      <c r="H2" s="90">
        <v>43632</v>
      </c>
      <c r="I2" s="90">
        <v>43992</v>
      </c>
      <c r="J2" s="90">
        <v>44352</v>
      </c>
      <c r="K2" s="90">
        <v>44712</v>
      </c>
      <c r="L2" s="90">
        <v>45072</v>
      </c>
      <c r="M2" s="90">
        <v>45432</v>
      </c>
      <c r="N2" s="90">
        <v>45792</v>
      </c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</row>
    <row r="3" spans="1:51" ht="15.6" x14ac:dyDescent="0.3">
      <c r="A3" s="92" t="str">
        <f>IF('0'!A1=1,"Промисловість","Industry")</f>
        <v>Промисловість</v>
      </c>
      <c r="B3" s="3">
        <v>-9.9999999999994316E-2</v>
      </c>
      <c r="C3" s="3">
        <v>17.099999999999994</v>
      </c>
      <c r="D3" s="3">
        <v>36</v>
      </c>
      <c r="E3" s="3">
        <v>20.5</v>
      </c>
      <c r="F3" s="3">
        <v>26.400000000000006</v>
      </c>
      <c r="G3" s="3">
        <v>17.400000000000006</v>
      </c>
      <c r="H3" s="3">
        <v>4.0999999999999943</v>
      </c>
      <c r="I3" s="3">
        <v>-1.5999999999999943</v>
      </c>
      <c r="J3" s="3">
        <v>40.800000000000011</v>
      </c>
      <c r="K3" s="3">
        <v>47.300000000000011</v>
      </c>
      <c r="L3" s="3">
        <v>24.200000000000003</v>
      </c>
      <c r="M3" s="3">
        <v>19.7</v>
      </c>
      <c r="N3" s="3">
        <v>18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1" ht="17.25" customHeight="1" x14ac:dyDescent="0.3">
      <c r="A4" s="89" t="str">
        <f>IF('0'!A1=1,"Добувна промисловість і розроблення кар'єрів","Mining and quarrying")</f>
        <v>Добувна промисловість і розроблення кар'єрів</v>
      </c>
      <c r="B4" s="2">
        <v>-2.7000000000000028</v>
      </c>
      <c r="C4" s="2">
        <v>13.700000000000003</v>
      </c>
      <c r="D4" s="2">
        <v>34.800000000000011</v>
      </c>
      <c r="E4" s="2">
        <v>34.6</v>
      </c>
      <c r="F4" s="2">
        <v>50.699999999999989</v>
      </c>
      <c r="G4" s="2">
        <v>18.200000000000003</v>
      </c>
      <c r="H4" s="2">
        <v>3.7000000000000028</v>
      </c>
      <c r="I4" s="2">
        <v>-15.299999999999997</v>
      </c>
      <c r="J4" s="2">
        <v>87.1</v>
      </c>
      <c r="K4" s="2">
        <v>44.199999999999989</v>
      </c>
      <c r="L4" s="2">
        <v>33</v>
      </c>
      <c r="M4" s="2">
        <v>5.0999999999999996</v>
      </c>
      <c r="N4" s="2">
        <v>4.5999999999999996</v>
      </c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1" ht="15.6" x14ac:dyDescent="0.3">
      <c r="A5" s="117" t="str">
        <f>IF('0'!A1=1,"Добування кам'яного вугілля","Manufacturing of coal")</f>
        <v>Добування кам'яного вугілля</v>
      </c>
      <c r="B5" s="2">
        <v>-7.5</v>
      </c>
      <c r="C5" s="2">
        <v>11.299999999999997</v>
      </c>
      <c r="D5" s="2">
        <v>26</v>
      </c>
      <c r="E5" s="2">
        <v>15.7</v>
      </c>
      <c r="F5" s="2">
        <v>47.699999999999989</v>
      </c>
      <c r="G5" s="2">
        <v>21.599999999999994</v>
      </c>
      <c r="H5" s="2">
        <v>-0.90000000000000568</v>
      </c>
      <c r="I5" s="2">
        <v>-28.099999999999994</v>
      </c>
      <c r="J5" s="2">
        <v>33.800000000000011</v>
      </c>
      <c r="K5" s="2">
        <v>129.9</v>
      </c>
      <c r="L5" s="2">
        <v>58.099999999999994</v>
      </c>
      <c r="M5" s="2">
        <v>2.6</v>
      </c>
      <c r="N5" s="2">
        <v>0.7</v>
      </c>
      <c r="O5" s="3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1" ht="15.6" x14ac:dyDescent="0.3">
      <c r="A6" s="117" t="str">
        <f>IF('0'!A1=1,"Добування сирої нафти та природного газу","Extraction of crude petroleum and natural gas")</f>
        <v>Добування сирої нафти та природного газу</v>
      </c>
      <c r="B6" s="2">
        <v>7.5</v>
      </c>
      <c r="C6" s="2">
        <v>11.200000000000003</v>
      </c>
      <c r="D6" s="2">
        <v>111.69999999999999</v>
      </c>
      <c r="E6" s="2">
        <v>56.3</v>
      </c>
      <c r="F6" s="2">
        <v>32.599999999999994</v>
      </c>
      <c r="G6" s="2">
        <v>16</v>
      </c>
      <c r="H6" s="2">
        <v>-2.7999999999999972</v>
      </c>
      <c r="I6" s="2">
        <v>-28.299999999999997</v>
      </c>
      <c r="J6" s="2">
        <v>99.4</v>
      </c>
      <c r="K6" s="2">
        <v>89.5</v>
      </c>
      <c r="L6" s="2">
        <v>32</v>
      </c>
      <c r="M6" s="2">
        <v>5.5</v>
      </c>
      <c r="N6" s="2">
        <v>6.5</v>
      </c>
      <c r="O6" s="3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1" ht="15.6" x14ac:dyDescent="0.3">
      <c r="A7" s="117" t="str">
        <f>IF('0'!A1=1,"Добування металевих руд","Mining of metal ores")</f>
        <v>Добування металевих руд</v>
      </c>
      <c r="B7" s="2">
        <v>-3.4000000000000057</v>
      </c>
      <c r="C7" s="2">
        <v>17.799999999999997</v>
      </c>
      <c r="D7" s="2">
        <v>10.700000000000003</v>
      </c>
      <c r="E7" s="2">
        <v>23.3</v>
      </c>
      <c r="F7" s="2">
        <v>57.800000000000011</v>
      </c>
      <c r="G7" s="2">
        <v>14.599999999999994</v>
      </c>
      <c r="H7" s="2">
        <v>8.9000000000000057</v>
      </c>
      <c r="I7" s="2">
        <v>-5.0999999999999943</v>
      </c>
      <c r="J7" s="2">
        <v>108.1</v>
      </c>
      <c r="K7" s="2">
        <v>-14.400000000000006</v>
      </c>
      <c r="L7" s="2">
        <v>11.200000000000003</v>
      </c>
      <c r="M7" s="2">
        <v>4.2</v>
      </c>
      <c r="N7" s="2">
        <v>5.7</v>
      </c>
      <c r="O7" s="3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1" ht="15.6" x14ac:dyDescent="0.3">
      <c r="A8" s="89" t="str">
        <f>IF('0'!A1=1,"Переробна промисловість","Manufacturing")</f>
        <v>Переробна промисловість</v>
      </c>
      <c r="B8" s="2">
        <v>-0.79999999999999716</v>
      </c>
      <c r="C8" s="2">
        <v>18.200000000000003</v>
      </c>
      <c r="D8" s="2">
        <v>36.699999999999989</v>
      </c>
      <c r="E8" s="2">
        <v>14.5</v>
      </c>
      <c r="F8" s="2">
        <v>21.900000000000006</v>
      </c>
      <c r="G8" s="2">
        <v>13</v>
      </c>
      <c r="H8" s="2">
        <v>0</v>
      </c>
      <c r="I8" s="2">
        <v>1.5999999999999943</v>
      </c>
      <c r="J8" s="2">
        <v>29.900000000000006</v>
      </c>
      <c r="K8" s="2">
        <v>25.5</v>
      </c>
      <c r="L8" s="2">
        <v>15.200000000000003</v>
      </c>
      <c r="M8" s="2">
        <v>9.4</v>
      </c>
      <c r="N8" s="2">
        <v>11.9</v>
      </c>
      <c r="O8" s="3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55"/>
    </row>
    <row r="9" spans="1:51" ht="31.2" x14ac:dyDescent="0.3">
      <c r="A9" s="89" t="str">
        <f>IF('0'!A1=1,"Виробництво харчових продуктів, напоїв і тютюнових виробів","Manufacture of food products, beverages and tobacco products")</f>
        <v>Виробництво харчових продуктів, напоїв і тютюнових виробів</v>
      </c>
      <c r="B9" s="2">
        <v>4</v>
      </c>
      <c r="C9" s="2">
        <v>15.599999999999994</v>
      </c>
      <c r="D9" s="2">
        <v>42.5</v>
      </c>
      <c r="E9" s="2">
        <v>15.6</v>
      </c>
      <c r="F9" s="2">
        <v>15.200000000000003</v>
      </c>
      <c r="G9" s="2">
        <v>9.5999999999999943</v>
      </c>
      <c r="H9" s="2">
        <v>4</v>
      </c>
      <c r="I9" s="2">
        <v>9.2000000000000028</v>
      </c>
      <c r="J9" s="2">
        <v>25.299999999999997</v>
      </c>
      <c r="K9" s="2">
        <v>19</v>
      </c>
      <c r="L9" s="2">
        <v>15.599999999999994</v>
      </c>
      <c r="M9" s="2">
        <v>12.3</v>
      </c>
      <c r="N9" s="2">
        <v>19.100000000000001</v>
      </c>
      <c r="O9" s="3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1" ht="15.6" x14ac:dyDescent="0.3">
      <c r="A10" s="117" t="str">
        <f>IF('0'!A1=1,"Виробництво м'яса та м'ясних продуктів","Processing and preserving of meat and production of meat products")</f>
        <v>Виробництво м'яса та м'ясних продуктів</v>
      </c>
      <c r="B10" s="2">
        <v>-0.40000000000000568</v>
      </c>
      <c r="C10" s="2">
        <v>12.200000000000003</v>
      </c>
      <c r="D10" s="2">
        <v>32.199999999999989</v>
      </c>
      <c r="E10" s="2">
        <v>10.5</v>
      </c>
      <c r="F10" s="2">
        <v>24.099999999999994</v>
      </c>
      <c r="G10" s="2">
        <v>12.299999999999997</v>
      </c>
      <c r="H10" s="2">
        <v>3.9000000000000057</v>
      </c>
      <c r="I10" s="2">
        <v>9.9999999999994316E-2</v>
      </c>
      <c r="J10" s="2">
        <v>12.5</v>
      </c>
      <c r="K10" s="2">
        <v>22.299999999999997</v>
      </c>
      <c r="L10" s="2">
        <v>23</v>
      </c>
      <c r="M10" s="2">
        <v>18.2</v>
      </c>
      <c r="N10" s="2">
        <v>19.899999999999999</v>
      </c>
      <c r="O10" s="3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1" ht="15.6" x14ac:dyDescent="0.3">
      <c r="A11" s="117" t="str">
        <f>IF('0'!A1=1,"Виробництво молочних продуктів","Manufacture of dairy products")</f>
        <v>Виробництво молочних продуктів</v>
      </c>
      <c r="B11" s="2">
        <v>6.2000000000000028</v>
      </c>
      <c r="C11" s="2">
        <v>15.299999999999997</v>
      </c>
      <c r="D11" s="2">
        <v>21</v>
      </c>
      <c r="E11" s="2">
        <v>19.600000000000001</v>
      </c>
      <c r="F11" s="2">
        <v>25.5</v>
      </c>
      <c r="G11" s="2">
        <v>12.5</v>
      </c>
      <c r="H11" s="2">
        <v>10.599999999999994</v>
      </c>
      <c r="I11" s="2">
        <v>7.4000000000000057</v>
      </c>
      <c r="J11" s="2">
        <v>12.299999999999997</v>
      </c>
      <c r="K11" s="2">
        <v>25.5</v>
      </c>
      <c r="L11" s="2">
        <v>14.099999999999994</v>
      </c>
      <c r="M11" s="2">
        <v>16.100000000000001</v>
      </c>
      <c r="N11" s="2">
        <v>16.3</v>
      </c>
      <c r="O11" s="3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1" ht="31.2" x14ac:dyDescent="0.3">
      <c r="A12" s="117" t="str">
        <f>IF('0'!A1=1,"Виробництво хліба, хлібобулочних і борошняних виробів","Manufacture of bakery and farinaceous products")</f>
        <v>Виробництво хліба, хлібобулочних і борошняних виробів</v>
      </c>
      <c r="B12" s="2">
        <v>4.7000000000000028</v>
      </c>
      <c r="C12" s="2">
        <v>13.599999999999994</v>
      </c>
      <c r="D12" s="2">
        <v>49.900000000000006</v>
      </c>
      <c r="E12" s="2">
        <v>11.6</v>
      </c>
      <c r="F12" s="2">
        <v>14.5</v>
      </c>
      <c r="G12" s="2">
        <v>14.599999999999994</v>
      </c>
      <c r="H12" s="2">
        <v>12.200000000000003</v>
      </c>
      <c r="I12" s="2">
        <v>5.7000000000000028</v>
      </c>
      <c r="J12" s="2">
        <v>17.200000000000003</v>
      </c>
      <c r="K12" s="2">
        <v>28.099999999999994</v>
      </c>
      <c r="L12" s="2">
        <v>15</v>
      </c>
      <c r="M12" s="2">
        <v>9</v>
      </c>
      <c r="N12" s="2">
        <v>15.8</v>
      </c>
      <c r="O12" s="3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1" ht="15.6" x14ac:dyDescent="0.3">
      <c r="A13" s="117" t="str">
        <f>IF('0'!A1=1,"Виробництво цукру","Manufacture of sugar")</f>
        <v>Виробництво цукру</v>
      </c>
      <c r="B13" s="2">
        <v>-6</v>
      </c>
      <c r="C13" s="2">
        <v>37.699999999999989</v>
      </c>
      <c r="D13" s="2">
        <v>28.199999999999989</v>
      </c>
      <c r="E13" s="2">
        <v>22.4</v>
      </c>
      <c r="F13" s="2">
        <v>9.5999999999999943</v>
      </c>
      <c r="G13" s="2">
        <v>-15.299999999999997</v>
      </c>
      <c r="H13" s="2">
        <v>-3.9000000000000057</v>
      </c>
      <c r="I13" s="2">
        <v>13.299999999999997</v>
      </c>
      <c r="J13" s="2">
        <v>58.900000000000006</v>
      </c>
      <c r="K13" s="2">
        <v>26.799999999999997</v>
      </c>
      <c r="L13" s="2">
        <v>24.299999999999997</v>
      </c>
      <c r="M13" s="2">
        <v>-7.1</v>
      </c>
      <c r="N13" s="2">
        <v>-2.8</v>
      </c>
      <c r="O13" s="3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1" ht="15.6" x14ac:dyDescent="0.3">
      <c r="A14" s="117" t="str">
        <f>IF('0'!A1=1,"Виробництво напоїв","Manufacture of beverages")</f>
        <v>Виробництво напоїв</v>
      </c>
      <c r="B14" s="2">
        <v>6.9000000000000057</v>
      </c>
      <c r="C14" s="2">
        <v>10.200000000000003</v>
      </c>
      <c r="D14" s="2">
        <v>29.5</v>
      </c>
      <c r="E14" s="2">
        <v>19.399999999999999</v>
      </c>
      <c r="F14" s="2">
        <v>15</v>
      </c>
      <c r="G14" s="2">
        <v>16.700000000000003</v>
      </c>
      <c r="H14" s="2">
        <v>12.700000000000003</v>
      </c>
      <c r="I14" s="2">
        <v>3.5999999999999943</v>
      </c>
      <c r="J14" s="2">
        <v>6.9000000000000057</v>
      </c>
      <c r="K14" s="2">
        <v>24</v>
      </c>
      <c r="L14" s="2">
        <v>21.5</v>
      </c>
      <c r="M14" s="2">
        <v>5.8</v>
      </c>
      <c r="N14" s="2">
        <v>9.5</v>
      </c>
      <c r="O14" s="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1" ht="30.75" customHeight="1" x14ac:dyDescent="0.3">
      <c r="A15" s="89" t="str">
        <f>IF('0'!A1=1,"Текстильне виробництво; виробництво одягу, шкіри, виробів зі шкіри та інших матеріалів","Manufacture of textiles, apparel, leather and related products")</f>
        <v>Текстильне виробництво; виробництво одягу, шкіри, виробів зі шкіри та інших матеріалів</v>
      </c>
      <c r="B15" s="2">
        <v>1.4000000000000057</v>
      </c>
      <c r="C15" s="2">
        <v>12.5</v>
      </c>
      <c r="D15" s="2">
        <v>33.199999999999989</v>
      </c>
      <c r="E15" s="2">
        <v>9.6</v>
      </c>
      <c r="F15" s="2">
        <v>6.5</v>
      </c>
      <c r="G15" s="2">
        <v>10.400000000000006</v>
      </c>
      <c r="H15" s="2">
        <v>6.2999999999999972</v>
      </c>
      <c r="I15" s="2">
        <v>3.4000000000000057</v>
      </c>
      <c r="J15" s="2">
        <v>2.5999999999999943</v>
      </c>
      <c r="K15" s="2">
        <v>16.400000000000006</v>
      </c>
      <c r="L15" s="2">
        <v>19.599999999999994</v>
      </c>
      <c r="M15" s="2">
        <v>5.3</v>
      </c>
      <c r="N15" s="2">
        <v>6.5</v>
      </c>
      <c r="O15" s="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1" ht="48" customHeight="1" x14ac:dyDescent="0.3">
      <c r="A16" s="89" t="str">
        <f>IF('0'!A1=1,"Виготовлення виробів з деревини, виробництво паперу та поліграфічна діяльність","Manufacture of wood and paper products, and printing")</f>
        <v>Виготовлення виробів з деревини, виробництво паперу та поліграфічна діяльність</v>
      </c>
      <c r="B16" s="2">
        <v>1.5</v>
      </c>
      <c r="C16" s="2">
        <v>17.299999999999997</v>
      </c>
      <c r="D16" s="2">
        <v>49.099999999999994</v>
      </c>
      <c r="E16" s="2">
        <v>10.8</v>
      </c>
      <c r="F16" s="2">
        <v>7.0999999999999943</v>
      </c>
      <c r="G16" s="2">
        <v>12.200000000000003</v>
      </c>
      <c r="H16" s="2">
        <v>0.5</v>
      </c>
      <c r="I16" s="2">
        <v>1.4000000000000057</v>
      </c>
      <c r="J16" s="2">
        <v>18</v>
      </c>
      <c r="K16" s="2">
        <v>31.699999999999989</v>
      </c>
      <c r="L16" s="2">
        <v>12.599999999999994</v>
      </c>
      <c r="M16" s="2">
        <v>5.6</v>
      </c>
      <c r="N16" s="2">
        <v>8.5</v>
      </c>
      <c r="O16" s="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0" ht="32.25" customHeight="1" x14ac:dyDescent="0.3">
      <c r="A17" s="89" t="str">
        <f>IF('0'!A1=1,"Виробництво коксу та продуктів нафтоперероблення","Manufacture of coke, and refined petroleum products")</f>
        <v>Виробництво коксу та продуктів нафтоперероблення</v>
      </c>
      <c r="B17" s="2">
        <v>-6.7000000000000028</v>
      </c>
      <c r="C17" s="2">
        <v>28.400000000000006</v>
      </c>
      <c r="D17" s="2">
        <v>30.800000000000011</v>
      </c>
      <c r="E17" s="2">
        <v>11.6</v>
      </c>
      <c r="F17" s="2">
        <v>60.800000000000011</v>
      </c>
      <c r="G17" s="2">
        <v>17.700000000000003</v>
      </c>
      <c r="H17" s="2">
        <v>-3.7999999999999972</v>
      </c>
      <c r="I17" s="2">
        <v>-15.299999999999997</v>
      </c>
      <c r="J17" s="2">
        <v>81.300000000000011</v>
      </c>
      <c r="K17" s="2">
        <v>66.699999999999989</v>
      </c>
      <c r="L17" s="2">
        <v>9</v>
      </c>
      <c r="M17" s="2">
        <v>4.8</v>
      </c>
      <c r="N17" s="2">
        <v>-9.1999999999999993</v>
      </c>
      <c r="O17" s="3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0" ht="15.6" x14ac:dyDescent="0.3">
      <c r="A18" s="117" t="str">
        <f>IF('0'!A1=1,"Виробництво коксу та коксопродуктів","Manufacture of coke oven products")</f>
        <v>Виробництво коксу та коксопродуктів</v>
      </c>
      <c r="B18" s="2">
        <v>-11.5</v>
      </c>
      <c r="C18" s="2">
        <v>25</v>
      </c>
      <c r="D18" s="2">
        <v>56.900000000000006</v>
      </c>
      <c r="E18" s="2">
        <v>15.2</v>
      </c>
      <c r="F18" s="2" t="s">
        <v>3</v>
      </c>
      <c r="G18" s="2" t="s">
        <v>3</v>
      </c>
      <c r="H18" s="2" t="s">
        <v>3</v>
      </c>
      <c r="I18" s="2" t="s">
        <v>3</v>
      </c>
      <c r="J18" s="2" t="s">
        <v>3</v>
      </c>
      <c r="K18" s="2" t="s">
        <v>3</v>
      </c>
      <c r="L18" s="2" t="s">
        <v>3</v>
      </c>
      <c r="M18" s="2" t="s">
        <v>3</v>
      </c>
      <c r="N18" s="2" t="s">
        <v>3</v>
      </c>
      <c r="O18" s="3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 ht="15.6" x14ac:dyDescent="0.3">
      <c r="A19" s="117" t="str">
        <f>IF('0'!A1=1,"Виробництво продуктів нафтоперероблення","Manufacture of refined petroleum products")</f>
        <v>Виробництво продуктів нафтоперероблення</v>
      </c>
      <c r="B19" s="2">
        <v>-3</v>
      </c>
      <c r="C19" s="2">
        <v>31</v>
      </c>
      <c r="D19" s="2">
        <v>8.7000000000000028</v>
      </c>
      <c r="E19" s="2">
        <v>8.1999999999999993</v>
      </c>
      <c r="F19" s="2" t="s">
        <v>3</v>
      </c>
      <c r="G19" s="2" t="s">
        <v>3</v>
      </c>
      <c r="H19" s="2" t="s">
        <v>3</v>
      </c>
      <c r="I19" s="2" t="s">
        <v>3</v>
      </c>
      <c r="J19" s="2" t="s">
        <v>3</v>
      </c>
      <c r="K19" s="2" t="s">
        <v>3</v>
      </c>
      <c r="L19" s="2" t="s">
        <v>3</v>
      </c>
      <c r="M19" s="2" t="s">
        <v>3</v>
      </c>
      <c r="N19" s="2" t="s">
        <v>3</v>
      </c>
      <c r="O19" s="3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ht="33" customHeight="1" x14ac:dyDescent="0.3">
      <c r="A20" s="89" t="str">
        <f>IF('0'!A1=1,"Виробництво хімічних речовин і хімічної продукції","Manufacture of chemicals and chemical products")</f>
        <v>Виробництво хімічних речовин і хімічної продукції</v>
      </c>
      <c r="B20" s="2">
        <v>-1.2999999999999972</v>
      </c>
      <c r="C20" s="2">
        <v>26</v>
      </c>
      <c r="D20" s="2">
        <v>49.199999999999989</v>
      </c>
      <c r="E20" s="2">
        <v>-2.2000000000000002</v>
      </c>
      <c r="F20" s="2">
        <v>15.099999999999994</v>
      </c>
      <c r="G20" s="2">
        <v>10.599999999999994</v>
      </c>
      <c r="H20" s="2">
        <v>-0.79999999999999716</v>
      </c>
      <c r="I20" s="2">
        <v>2.9000000000000057</v>
      </c>
      <c r="J20" s="2">
        <v>53.199999999999989</v>
      </c>
      <c r="K20" s="2">
        <v>44.099999999999994</v>
      </c>
      <c r="L20" s="2">
        <v>12</v>
      </c>
      <c r="M20" s="2">
        <v>5.9</v>
      </c>
      <c r="N20" s="2">
        <v>7.6</v>
      </c>
      <c r="O20" s="3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ht="31.2" x14ac:dyDescent="0.3">
      <c r="A21" s="89" t="str">
        <f>IF('0'!A1=1,"Виробництво основних фармацевтичних продуктів і фармацевтичних препаратів","Manufacture of pharmaceuticals, medicinal chemical and botanical products")</f>
        <v>Виробництво основних фармацевтичних продуктів і фармацевтичних препаратів</v>
      </c>
      <c r="B21" s="2">
        <v>5.7999999999999972</v>
      </c>
      <c r="C21" s="2">
        <v>19</v>
      </c>
      <c r="D21" s="2">
        <v>33</v>
      </c>
      <c r="E21" s="2">
        <v>14.3</v>
      </c>
      <c r="F21" s="2">
        <v>9.4000000000000057</v>
      </c>
      <c r="G21" s="2">
        <v>12.700000000000003</v>
      </c>
      <c r="H21" s="2">
        <v>13.5</v>
      </c>
      <c r="I21" s="2">
        <v>9.5</v>
      </c>
      <c r="J21" s="2">
        <v>13.799999999999997</v>
      </c>
      <c r="K21" s="2">
        <v>14.299999999999997</v>
      </c>
      <c r="L21" s="2">
        <v>14.799999999999997</v>
      </c>
      <c r="M21" s="2">
        <v>21.7</v>
      </c>
      <c r="N21" s="2">
        <v>14.8</v>
      </c>
      <c r="O21" s="3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 ht="46.8" x14ac:dyDescent="0.3">
      <c r="A22" s="89" t="str">
        <f>IF('0'!A1=1,"Виробництво ґумових і пластмасових виробів, іншої неметалевої мінеральної продукції","Manufacture of rubber and plastics products, and other non-metallic mineral products")</f>
        <v>Виробництво ґумових і пластмасових виробів, іншої неметалевої мінеральної продукції</v>
      </c>
      <c r="B22" s="2">
        <v>2.2000000000000028</v>
      </c>
      <c r="C22" s="2">
        <v>12.299999999999997</v>
      </c>
      <c r="D22" s="2">
        <v>37.5</v>
      </c>
      <c r="E22" s="2">
        <v>10.6</v>
      </c>
      <c r="F22" s="2">
        <v>11.700000000000003</v>
      </c>
      <c r="G22" s="2">
        <v>12.599999999999994</v>
      </c>
      <c r="H22" s="2">
        <v>7.2999999999999972</v>
      </c>
      <c r="I22" s="2">
        <v>1.7000000000000028</v>
      </c>
      <c r="J22" s="2">
        <v>11.700000000000003</v>
      </c>
      <c r="K22" s="2">
        <v>33.5</v>
      </c>
      <c r="L22" s="2">
        <v>22.299999999999997</v>
      </c>
      <c r="M22" s="2">
        <v>11.5</v>
      </c>
      <c r="N22" s="2">
        <v>8.8000000000000007</v>
      </c>
      <c r="O22" s="3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 ht="17.25" customHeight="1" x14ac:dyDescent="0.3">
      <c r="A23" s="117" t="str">
        <f>IF('0'!A1=1,"Виробництво ґумових і пластмасових виробів","Manufacture of rubber and plastic products")</f>
        <v>Виробництво ґумових і пластмасових виробів</v>
      </c>
      <c r="B23" s="2">
        <v>0.90000000000000568</v>
      </c>
      <c r="C23" s="2">
        <v>20.400000000000006</v>
      </c>
      <c r="D23" s="2">
        <v>46.800000000000011</v>
      </c>
      <c r="E23" s="2">
        <v>8.5</v>
      </c>
      <c r="F23" s="2">
        <v>6.4000000000000057</v>
      </c>
      <c r="G23" s="2" t="s">
        <v>3</v>
      </c>
      <c r="H23" s="2" t="s">
        <v>3</v>
      </c>
      <c r="I23" s="2" t="s">
        <v>3</v>
      </c>
      <c r="J23" s="2" t="s">
        <v>3</v>
      </c>
      <c r="K23" s="2" t="s">
        <v>3</v>
      </c>
      <c r="L23" s="2" t="s">
        <v>3</v>
      </c>
      <c r="M23" s="2" t="s">
        <v>3</v>
      </c>
      <c r="N23" s="2" t="s">
        <v>3</v>
      </c>
      <c r="O23" s="3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0" ht="31.2" x14ac:dyDescent="0.3">
      <c r="A24" s="117" t="str">
        <f>IF('0'!A1=1,"Виробництво іншої неметалевої мінеральної продукції","Manufacture of other non-metallic mineral products")</f>
        <v>Виробництво іншої неметалевої мінеральної продукції</v>
      </c>
      <c r="B24" s="2">
        <v>2.7999999999999972</v>
      </c>
      <c r="C24" s="2">
        <v>7.9000000000000057</v>
      </c>
      <c r="D24" s="2">
        <v>31.800000000000011</v>
      </c>
      <c r="E24" s="2">
        <v>12</v>
      </c>
      <c r="F24" s="2">
        <v>15.5</v>
      </c>
      <c r="G24" s="2" t="s">
        <v>3</v>
      </c>
      <c r="H24" s="2" t="s">
        <v>3</v>
      </c>
      <c r="I24" s="2" t="s">
        <v>3</v>
      </c>
      <c r="J24" s="2" t="s">
        <v>3</v>
      </c>
      <c r="K24" s="2" t="s">
        <v>3</v>
      </c>
      <c r="L24" s="2" t="s">
        <v>3</v>
      </c>
      <c r="M24" s="2" t="s">
        <v>3</v>
      </c>
      <c r="N24" s="2" t="s">
        <v>3</v>
      </c>
      <c r="O24" s="3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spans="1:50" ht="46.8" x14ac:dyDescent="0.3">
      <c r="A25" s="89" t="str">
        <f>IF('0'!A1=1,"Металургійне виробництво, виробництво готових металевих виробів, крім виробництва машин і устатковання","Manufacture of basic metals and fabricated metal products, except machinery and equipment")</f>
        <v>Металургійне виробництво, виробництво готових металевих виробів, крім виробництва машин і устатковання</v>
      </c>
      <c r="B25" s="2">
        <v>-5</v>
      </c>
      <c r="C25" s="2">
        <v>26.299999999999997</v>
      </c>
      <c r="D25" s="2">
        <v>35.300000000000011</v>
      </c>
      <c r="E25" s="2">
        <v>20.100000000000001</v>
      </c>
      <c r="F25" s="2">
        <v>35</v>
      </c>
      <c r="G25" s="2">
        <v>16.700000000000003</v>
      </c>
      <c r="H25" s="2">
        <v>-9.0999999999999943</v>
      </c>
      <c r="I25" s="2">
        <v>-3.9000000000000057</v>
      </c>
      <c r="J25" s="2">
        <v>56.300000000000011</v>
      </c>
      <c r="K25" s="2">
        <v>23.900000000000006</v>
      </c>
      <c r="L25" s="2">
        <v>13</v>
      </c>
      <c r="M25" s="2">
        <v>5.8</v>
      </c>
      <c r="N25" s="2">
        <v>6.7</v>
      </c>
      <c r="O25" s="3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spans="1:50" ht="15.6" x14ac:dyDescent="0.3">
      <c r="A26" s="89" t="str">
        <f>IF('0'!A1=1,"Машинобудування","Machine-building  
")</f>
        <v>Машинобудування</v>
      </c>
      <c r="B26" s="2" t="s">
        <v>3</v>
      </c>
      <c r="C26" s="2" t="s">
        <v>3</v>
      </c>
      <c r="D26" s="2" t="s">
        <v>3</v>
      </c>
      <c r="E26" s="2">
        <v>12.7</v>
      </c>
      <c r="F26" s="2">
        <v>13.099999999999994</v>
      </c>
      <c r="G26" s="2">
        <v>16.099999999999994</v>
      </c>
      <c r="H26" s="2">
        <v>2.7000000000000028</v>
      </c>
      <c r="I26" s="2">
        <v>-1.4000000000000057</v>
      </c>
      <c r="J26" s="2">
        <v>9.2999999999999972</v>
      </c>
      <c r="K26" s="2">
        <v>21.700000000000003</v>
      </c>
      <c r="L26" s="2">
        <v>16.299999999999997</v>
      </c>
      <c r="M26" s="2">
        <v>6.3</v>
      </c>
      <c r="N26" s="2">
        <v>8.1999999999999993</v>
      </c>
      <c r="O26" s="3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50" ht="36" customHeight="1" x14ac:dyDescent="0.3">
      <c r="A27" s="89" t="str">
        <f>IF('0'!A1=1,"Виробництво комп'ютерів, електронної та оптичної продукції","Manufacture of computer, electronic and optical products")</f>
        <v>Виробництво комп'ютерів, електронної та оптичної продукції</v>
      </c>
      <c r="B27" s="2">
        <v>2.2000000000000028</v>
      </c>
      <c r="C27" s="2">
        <v>12.5</v>
      </c>
      <c r="D27" s="2">
        <v>38.300000000000011</v>
      </c>
      <c r="E27" s="2">
        <v>8.3000000000000007</v>
      </c>
      <c r="F27" s="2">
        <v>10.799999999999997</v>
      </c>
      <c r="G27" s="2">
        <v>9.4000000000000057</v>
      </c>
      <c r="H27" s="2">
        <v>5.2000000000000028</v>
      </c>
      <c r="I27" s="2">
        <v>1.0999999999999943</v>
      </c>
      <c r="J27" s="2">
        <v>3</v>
      </c>
      <c r="K27" s="2">
        <v>7.9000000000000057</v>
      </c>
      <c r="L27" s="2">
        <v>10</v>
      </c>
      <c r="M27" s="2">
        <v>4.3</v>
      </c>
      <c r="N27" s="2">
        <v>10.9</v>
      </c>
      <c r="O27" s="3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50" ht="15.6" x14ac:dyDescent="0.3">
      <c r="A28" s="89" t="str">
        <f>IF('0'!A1=1,"Виробництво електричного устатковання","Manufacture of electrical equipment")</f>
        <v>Виробництво електричного устатковання</v>
      </c>
      <c r="B28" s="2">
        <v>0.59999999999999432</v>
      </c>
      <c r="C28" s="2">
        <v>11.599999999999994</v>
      </c>
      <c r="D28" s="2">
        <v>34.099999999999994</v>
      </c>
      <c r="E28" s="2">
        <v>5.9</v>
      </c>
      <c r="F28" s="2">
        <v>13.400000000000006</v>
      </c>
      <c r="G28" s="2">
        <v>22.400000000000006</v>
      </c>
      <c r="H28" s="2">
        <v>-4.4000000000000057</v>
      </c>
      <c r="I28" s="2">
        <v>-8.9000000000000057</v>
      </c>
      <c r="J28" s="2">
        <v>12.099999999999994</v>
      </c>
      <c r="K28" s="2">
        <v>25.099999999999994</v>
      </c>
      <c r="L28" s="2">
        <v>13.799999999999997</v>
      </c>
      <c r="M28" s="2">
        <v>6.3</v>
      </c>
      <c r="N28" s="2">
        <v>9.6999999999999993</v>
      </c>
      <c r="O28" s="3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1:50" ht="35.25" customHeight="1" x14ac:dyDescent="0.3">
      <c r="A29" s="89" t="str">
        <f>IF('0'!A1=1,"Виробництво машин і устатковання, не віднесених до інших угруповань","Manufacture of machinery and equipment n.e.c.")</f>
        <v>Виробництво машин і устатковання, не віднесених до інших угруповань</v>
      </c>
      <c r="B29" s="2">
        <v>1.5</v>
      </c>
      <c r="C29" s="2">
        <v>8.4000000000000057</v>
      </c>
      <c r="D29" s="2">
        <v>27</v>
      </c>
      <c r="E29" s="2">
        <v>18.7</v>
      </c>
      <c r="F29" s="2">
        <v>10.700000000000003</v>
      </c>
      <c r="G29" s="2">
        <v>11.400000000000006</v>
      </c>
      <c r="H29" s="2">
        <v>3.2999999999999972</v>
      </c>
      <c r="I29" s="2">
        <v>0.5</v>
      </c>
      <c r="J29" s="2">
        <v>12.099999999999994</v>
      </c>
      <c r="K29" s="2">
        <v>23.299999999999997</v>
      </c>
      <c r="L29" s="2">
        <v>25</v>
      </c>
      <c r="M29" s="2">
        <v>8.8000000000000007</v>
      </c>
      <c r="N29" s="2">
        <v>10.5</v>
      </c>
      <c r="O29" s="3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1:50" ht="49.5" customHeight="1" x14ac:dyDescent="0.3">
      <c r="A30" s="89" t="str">
        <f>IF('0'!A1=1,"Виробництво автотранспортних засобів, причепів і напівпричепів та інших транспортних засобів","Manufacture of transport equipment")</f>
        <v>Виробництво автотранспортних засобів, причепів і напівпричепів та інших транспортних засобів</v>
      </c>
      <c r="B30" s="2">
        <v>-4.2000000000000028</v>
      </c>
      <c r="C30" s="2">
        <v>5</v>
      </c>
      <c r="D30" s="2">
        <v>13.400000000000006</v>
      </c>
      <c r="E30" s="2">
        <v>12.5</v>
      </c>
      <c r="F30" s="2">
        <v>16.200000000000003</v>
      </c>
      <c r="G30" s="2">
        <v>18.299999999999997</v>
      </c>
      <c r="H30" s="2">
        <v>6.2999999999999972</v>
      </c>
      <c r="I30" s="2">
        <v>1.2000000000000028</v>
      </c>
      <c r="J30" s="2">
        <v>7.2999999999999972</v>
      </c>
      <c r="K30" s="2">
        <v>20.900000000000006</v>
      </c>
      <c r="L30" s="2">
        <v>9.5</v>
      </c>
      <c r="M30" s="2">
        <v>4.5</v>
      </c>
      <c r="N30" s="2">
        <v>6.1</v>
      </c>
      <c r="O30" s="3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0" ht="36" customHeight="1" thickBot="1" x14ac:dyDescent="0.35">
      <c r="A31" s="94" t="str">
        <f>IF('0'!A1=1,"Постачання електроенергії, газу, пари та кондиційованого повітря","Electricity, gas, steam and air-conditioning supply")</f>
        <v>Постачання електроенергії, газу, пари та кондиційованого повітря</v>
      </c>
      <c r="B31" s="91">
        <v>2.2999999999999972</v>
      </c>
      <c r="C31" s="91">
        <v>15.900000000000006</v>
      </c>
      <c r="D31" s="115">
        <v>34.400000000000006</v>
      </c>
      <c r="E31" s="115">
        <v>30.6</v>
      </c>
      <c r="F31" s="115">
        <v>24.900000000000006</v>
      </c>
      <c r="G31" s="115">
        <v>28.300000000000011</v>
      </c>
      <c r="H31" s="115">
        <v>11.400000000000006</v>
      </c>
      <c r="I31" s="115">
        <v>-3.7000000000000028</v>
      </c>
      <c r="J31" s="115">
        <v>52</v>
      </c>
      <c r="K31" s="115">
        <v>94.5</v>
      </c>
      <c r="L31" s="115">
        <v>35.5</v>
      </c>
      <c r="M31" s="115">
        <v>31.4</v>
      </c>
      <c r="N31" s="115">
        <v>22.5</v>
      </c>
      <c r="O31" s="3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1:50" ht="16.2" thickTop="1" x14ac:dyDescent="0.3">
      <c r="A32" s="56"/>
      <c r="B32" s="2"/>
      <c r="C32" s="2"/>
      <c r="D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1:10" ht="27" customHeight="1" x14ac:dyDescent="0.3">
      <c r="A33" s="136" t="str">
        <f>IF('0'!A1=1,"*Дані наведено відповідно до  Класифікації видів економічної діяльності (ДК 009:2010). Починаючи з 2014 року дані наведено без урахування тимчасово окупованої території Автономної Республіки Крим, м. Севастополя.","*Data are presented  according to the Classification of Economic Activities (SK 009:2010). Since 2014 data are presented excluding the temporarily occupied territories, the Autonomous Republic of Crimea and the city of Sevastopol.")</f>
        <v>*Дані наведено відповідно до  Класифікації видів економічної діяльності (ДК 009:2010). Починаючи з 2014 року дані наведено без урахування тимчасово окупованої території Автономної Республіки Крим, м. Севастополя.</v>
      </c>
      <c r="B33" s="136"/>
      <c r="C33" s="136"/>
      <c r="D33" s="136"/>
      <c r="E33" s="136"/>
      <c r="F33" s="136"/>
      <c r="G33" s="136"/>
    </row>
    <row r="37" spans="1:10" x14ac:dyDescent="0.3">
      <c r="B37" s="118"/>
      <c r="C37" s="118"/>
      <c r="D37" s="118"/>
      <c r="E37" s="118"/>
      <c r="G37" s="119"/>
      <c r="H37" s="119"/>
      <c r="I37" s="119"/>
      <c r="J37" s="119"/>
    </row>
    <row r="38" spans="1:10" x14ac:dyDescent="0.3">
      <c r="B38" s="118"/>
      <c r="C38" s="118"/>
      <c r="D38" s="118"/>
      <c r="E38" s="118"/>
      <c r="G38" s="119"/>
      <c r="H38" s="119"/>
      <c r="I38" s="119"/>
      <c r="J38" s="119"/>
    </row>
    <row r="39" spans="1:10" x14ac:dyDescent="0.3">
      <c r="B39" s="118"/>
      <c r="C39" s="118"/>
      <c r="D39" s="118"/>
      <c r="E39" s="118"/>
      <c r="G39" s="119"/>
      <c r="H39" s="119"/>
      <c r="I39" s="119"/>
      <c r="J39" s="119"/>
    </row>
    <row r="40" spans="1:10" x14ac:dyDescent="0.3">
      <c r="B40" s="118"/>
      <c r="C40" s="118"/>
      <c r="D40" s="118"/>
      <c r="E40" s="118"/>
      <c r="G40" s="119"/>
      <c r="H40" s="119"/>
      <c r="I40" s="119"/>
      <c r="J40" s="119"/>
    </row>
    <row r="41" spans="1:10" x14ac:dyDescent="0.3">
      <c r="B41" s="118"/>
      <c r="C41" s="118"/>
      <c r="D41" s="118"/>
      <c r="E41" s="118"/>
      <c r="G41" s="119"/>
      <c r="H41" s="119"/>
      <c r="I41" s="119"/>
      <c r="J41" s="119"/>
    </row>
    <row r="42" spans="1:10" x14ac:dyDescent="0.3">
      <c r="B42" s="118"/>
      <c r="C42" s="118"/>
      <c r="D42" s="118"/>
      <c r="E42" s="118"/>
      <c r="G42" s="119"/>
      <c r="H42" s="119"/>
      <c r="I42" s="119"/>
      <c r="J42" s="119"/>
    </row>
    <row r="43" spans="1:10" x14ac:dyDescent="0.3">
      <c r="B43" s="118"/>
      <c r="C43" s="118"/>
      <c r="D43" s="118"/>
      <c r="E43" s="118"/>
      <c r="G43" s="119"/>
      <c r="H43" s="119"/>
      <c r="I43" s="119"/>
      <c r="J43" s="119"/>
    </row>
    <row r="44" spans="1:10" x14ac:dyDescent="0.3">
      <c r="B44" s="118"/>
      <c r="C44" s="118"/>
      <c r="D44" s="118"/>
      <c r="E44" s="118"/>
      <c r="G44" s="119"/>
      <c r="H44" s="119"/>
      <c r="I44" s="119"/>
      <c r="J44" s="119"/>
    </row>
    <row r="45" spans="1:10" x14ac:dyDescent="0.3">
      <c r="B45" s="118"/>
      <c r="C45" s="118"/>
      <c r="D45" s="118"/>
      <c r="E45" s="118"/>
      <c r="G45" s="119"/>
      <c r="H45" s="119"/>
      <c r="I45" s="119"/>
      <c r="J45" s="119"/>
    </row>
    <row r="46" spans="1:10" x14ac:dyDescent="0.3">
      <c r="B46" s="118"/>
      <c r="C46" s="118"/>
      <c r="D46" s="118"/>
      <c r="E46" s="118"/>
      <c r="G46" s="119"/>
      <c r="H46" s="119"/>
      <c r="I46" s="119"/>
      <c r="J46" s="119"/>
    </row>
    <row r="47" spans="1:10" x14ac:dyDescent="0.3">
      <c r="B47" s="118"/>
      <c r="C47" s="118"/>
      <c r="D47" s="118"/>
      <c r="E47" s="118"/>
      <c r="G47" s="119"/>
      <c r="H47" s="119"/>
      <c r="I47" s="119"/>
      <c r="J47" s="119"/>
    </row>
    <row r="48" spans="1:10" x14ac:dyDescent="0.3">
      <c r="B48" s="118"/>
      <c r="C48" s="118"/>
      <c r="D48" s="118"/>
      <c r="E48" s="118"/>
      <c r="G48" s="119"/>
      <c r="H48" s="119"/>
      <c r="I48" s="119"/>
      <c r="J48" s="119"/>
    </row>
    <row r="49" spans="2:10" x14ac:dyDescent="0.3">
      <c r="B49" s="118"/>
      <c r="C49" s="118"/>
      <c r="D49" s="118"/>
      <c r="E49" s="118"/>
      <c r="G49" s="119"/>
      <c r="H49" s="119"/>
      <c r="I49" s="119"/>
      <c r="J49" s="119"/>
    </row>
    <row r="50" spans="2:10" x14ac:dyDescent="0.3">
      <c r="B50" s="118"/>
      <c r="C50" s="118"/>
      <c r="D50" s="118"/>
      <c r="E50" s="118"/>
      <c r="G50" s="119"/>
      <c r="H50" s="119"/>
      <c r="I50" s="119"/>
      <c r="J50" s="119"/>
    </row>
    <row r="51" spans="2:10" x14ac:dyDescent="0.3">
      <c r="B51" s="118"/>
      <c r="C51" s="118"/>
      <c r="D51" s="118"/>
      <c r="E51" s="118"/>
      <c r="G51" s="119"/>
      <c r="H51" s="119"/>
      <c r="I51" s="119"/>
      <c r="J51" s="119"/>
    </row>
    <row r="52" spans="2:10" x14ac:dyDescent="0.3">
      <c r="B52" s="118"/>
      <c r="C52" s="118"/>
      <c r="D52" s="118"/>
      <c r="E52" s="118"/>
      <c r="G52" s="119"/>
      <c r="H52" s="119"/>
      <c r="I52" s="119"/>
      <c r="J52" s="119"/>
    </row>
    <row r="53" spans="2:10" x14ac:dyDescent="0.3">
      <c r="B53" s="118"/>
      <c r="C53" s="118"/>
      <c r="D53" s="118"/>
      <c r="E53" s="118"/>
      <c r="G53" s="119"/>
      <c r="H53" s="119"/>
      <c r="I53" s="119"/>
      <c r="J53" s="119"/>
    </row>
    <row r="54" spans="2:10" x14ac:dyDescent="0.3">
      <c r="B54" s="118"/>
      <c r="C54" s="118"/>
      <c r="D54" s="118"/>
      <c r="E54" s="118"/>
      <c r="G54" s="119"/>
      <c r="H54" s="119"/>
      <c r="I54" s="119"/>
      <c r="J54" s="119"/>
    </row>
    <row r="55" spans="2:10" x14ac:dyDescent="0.3">
      <c r="B55" s="118"/>
      <c r="C55" s="118"/>
      <c r="D55" s="118"/>
      <c r="E55" s="118"/>
      <c r="G55" s="119"/>
      <c r="H55" s="119"/>
      <c r="I55" s="119"/>
      <c r="J55" s="119"/>
    </row>
  </sheetData>
  <sheetProtection algorithmName="SHA-512" hashValue="Il24qSmM+iwuaC47FfaLed80WMAar/jsyQ7zAgMaNeYhZWJ7++s22uPrYeXBqg8ssIzTqjF6CJmW0bCYJCgUzw==" saltValue="WhcsVs9yRCHK7T1vmKSZUw==" spinCount="100000" sheet="1" objects="1" scenarios="1"/>
  <mergeCells count="1">
    <mergeCell ref="A33:G33"/>
  </mergeCells>
  <hyperlinks>
    <hyperlink ref="A1" location="'0'!A1" display="'0'!A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0</vt:lpstr>
      <vt:lpstr>1</vt:lpstr>
      <vt:lpstr>2</vt:lpstr>
      <vt:lpstr>3</vt:lpstr>
      <vt:lpstr>4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Кучман Наталія Михайлівна</cp:lastModifiedBy>
  <dcterms:created xsi:type="dcterms:W3CDTF">2015-10-09T07:17:55Z</dcterms:created>
  <dcterms:modified xsi:type="dcterms:W3CDTF">2026-01-23T13:21:14Z</dcterms:modified>
</cp:coreProperties>
</file>