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UsersNBU\004513\Desktop\на размещение\"/>
    </mc:Choice>
  </mc:AlternateContent>
  <bookViews>
    <workbookView xWindow="-105" yWindow="-105" windowWidth="19425" windowHeight="10425" tabRatio="693"/>
  </bookViews>
  <sheets>
    <sheet name="0" sheetId="54" r:id="rId1"/>
    <sheet name="1" sheetId="85" r:id="rId2"/>
    <sheet name="2" sheetId="86" r:id="rId3"/>
    <sheet name="3" sheetId="83" r:id="rId4"/>
    <sheet name="4" sheetId="84" r:id="rId5"/>
  </sheets>
  <calcPr calcId="162913"/>
</workbook>
</file>

<file path=xl/calcChain.xml><?xml version="1.0" encoding="utf-8"?>
<calcChain xmlns="http://schemas.openxmlformats.org/spreadsheetml/2006/main">
  <c r="M13" i="54" l="1"/>
  <c r="A2" i="86"/>
  <c r="M12" i="54"/>
  <c r="A34" i="85"/>
  <c r="A33" i="85"/>
  <c r="A32" i="85"/>
  <c r="M14" i="54"/>
  <c r="A34" i="86" l="1"/>
  <c r="A33" i="86"/>
  <c r="A32" i="86"/>
  <c r="A29" i="86"/>
  <c r="A28" i="86"/>
  <c r="A27" i="86"/>
  <c r="A26" i="86"/>
  <c r="A25" i="86"/>
  <c r="A24" i="86"/>
  <c r="A23" i="86"/>
  <c r="A22" i="86"/>
  <c r="A21" i="86"/>
  <c r="A20" i="86"/>
  <c r="A19" i="86"/>
  <c r="A18" i="86"/>
  <c r="A17" i="86"/>
  <c r="A16" i="86"/>
  <c r="A15" i="86"/>
  <c r="A14" i="86"/>
  <c r="A13" i="86"/>
  <c r="A12" i="86"/>
  <c r="A11" i="86"/>
  <c r="A10" i="86"/>
  <c r="A9" i="86"/>
  <c r="A8" i="86"/>
  <c r="A7" i="86"/>
  <c r="A6" i="86"/>
  <c r="A5" i="86"/>
  <c r="A4" i="86"/>
  <c r="A1" i="86"/>
  <c r="M15" i="54" l="1"/>
  <c r="A29" i="85"/>
  <c r="A28" i="85"/>
  <c r="A27" i="85"/>
  <c r="A26" i="85"/>
  <c r="A25" i="85"/>
  <c r="A24" i="85"/>
  <c r="A23" i="85"/>
  <c r="A22" i="85"/>
  <c r="A21" i="85"/>
  <c r="A20" i="85"/>
  <c r="A19" i="85"/>
  <c r="A18" i="85"/>
  <c r="A17" i="85"/>
  <c r="A16" i="85"/>
  <c r="A15" i="85"/>
  <c r="A14" i="85"/>
  <c r="A13" i="85"/>
  <c r="A12" i="85"/>
  <c r="A11" i="85"/>
  <c r="A10" i="85"/>
  <c r="A9" i="85"/>
  <c r="A8" i="85"/>
  <c r="A7" i="85"/>
  <c r="A6" i="85"/>
  <c r="A5" i="85"/>
  <c r="A4" i="85"/>
  <c r="A2" i="85"/>
  <c r="A1" i="85"/>
  <c r="B13" i="83" l="1"/>
  <c r="B12" i="83"/>
  <c r="B11" i="83"/>
  <c r="F8" i="54" l="1"/>
  <c r="F2" i="54" l="1"/>
  <c r="A3" i="84"/>
  <c r="A3" i="83"/>
  <c r="A28" i="84"/>
  <c r="A32" i="83"/>
  <c r="I4" i="54"/>
  <c r="I22" i="54"/>
  <c r="I20" i="54"/>
  <c r="F20" i="54"/>
  <c r="I18" i="54"/>
  <c r="I16" i="54"/>
  <c r="F16" i="54"/>
  <c r="I14" i="54"/>
  <c r="I12" i="54"/>
  <c r="F12" i="54"/>
  <c r="I10" i="54"/>
  <c r="I8" i="54"/>
  <c r="D8" i="54"/>
  <c r="I6" i="54"/>
  <c r="I2" i="54"/>
  <c r="A35" i="83" l="1"/>
  <c r="A4" i="84"/>
  <c r="A4" i="83"/>
  <c r="A29" i="84"/>
  <c r="A34" i="83"/>
  <c r="A33" i="83"/>
  <c r="B4" i="84" l="1"/>
  <c r="B18" i="83"/>
  <c r="B25" i="84" l="1"/>
  <c r="B10" i="84"/>
  <c r="B8" i="84"/>
  <c r="B7" i="84"/>
  <c r="B24" i="84"/>
  <c r="B22" i="84"/>
  <c r="B23" i="84"/>
  <c r="B21" i="84"/>
  <c r="B20" i="84"/>
  <c r="B19" i="84"/>
  <c r="B18" i="84"/>
  <c r="B17" i="84"/>
  <c r="B16" i="84"/>
  <c r="B15" i="84"/>
  <c r="B14" i="84"/>
  <c r="B13" i="84"/>
  <c r="B12" i="84"/>
  <c r="B11" i="84"/>
  <c r="B9" i="84"/>
  <c r="B6" i="84"/>
  <c r="B5" i="84"/>
  <c r="B3" i="54"/>
  <c r="B30" i="83" l="1"/>
  <c r="B29" i="83"/>
  <c r="B28" i="83"/>
  <c r="B27" i="83"/>
  <c r="B26" i="83"/>
  <c r="B25" i="83"/>
  <c r="B24" i="83"/>
  <c r="B23" i="83"/>
  <c r="B22" i="83"/>
  <c r="B21" i="83"/>
  <c r="B20" i="83"/>
  <c r="B19" i="83"/>
  <c r="B17" i="83"/>
  <c r="B16" i="83" l="1"/>
  <c r="B15" i="83"/>
  <c r="B14" i="83"/>
  <c r="B10" i="83"/>
  <c r="B8" i="83"/>
  <c r="B9" i="83"/>
  <c r="B7" i="83"/>
  <c r="B6" i="83"/>
  <c r="B5" i="83"/>
  <c r="B4" i="83"/>
  <c r="A1" i="84"/>
  <c r="A1" i="83" l="1"/>
</calcChain>
</file>

<file path=xl/sharedStrings.xml><?xml version="1.0" encoding="utf-8"?>
<sst xmlns="http://schemas.openxmlformats.org/spreadsheetml/2006/main" count="294" uniqueCount="89">
  <si>
    <t>…</t>
  </si>
  <si>
    <t>УКР</t>
  </si>
  <si>
    <t>ENG</t>
  </si>
  <si>
    <t>3 місяці 
2013</t>
  </si>
  <si>
    <t>6 місяців 
2013</t>
  </si>
  <si>
    <t>9 місяців 
2013</t>
  </si>
  <si>
    <t>12 місяців 
2013</t>
  </si>
  <si>
    <t>3 місяці 
2014</t>
  </si>
  <si>
    <t>6 місяців 
2014</t>
  </si>
  <si>
    <t>9 місяців 
2014</t>
  </si>
  <si>
    <t>12 місяців 
2014</t>
  </si>
  <si>
    <t>3 місяці 
2015</t>
  </si>
  <si>
    <t>6 місяців 
2015</t>
  </si>
  <si>
    <t>9 місяців 
2015</t>
  </si>
  <si>
    <t>12 місяців 
2015</t>
  </si>
  <si>
    <t>3 місяці 
2016</t>
  </si>
  <si>
    <t>6 місяців 
2016</t>
  </si>
  <si>
    <t>9 місяців 
2016</t>
  </si>
  <si>
    <t>12 місяців 
2016</t>
  </si>
  <si>
    <t>3 місяці 
2017</t>
  </si>
  <si>
    <t>3 місяці 
2002</t>
  </si>
  <si>
    <t>6 місяців 
2002</t>
  </si>
  <si>
    <t>9 місяців 
2002</t>
  </si>
  <si>
    <t>12 місяців 
2002</t>
  </si>
  <si>
    <t>3 місяці 
2003</t>
  </si>
  <si>
    <t>6 місяців 
2003</t>
  </si>
  <si>
    <t>9 місяців 
2003</t>
  </si>
  <si>
    <t>12 місяців 
2003</t>
  </si>
  <si>
    <t>3 місяці 
2004</t>
  </si>
  <si>
    <t>6 місяців 
2004</t>
  </si>
  <si>
    <t>9 місяців 
2004</t>
  </si>
  <si>
    <t>12 місяців 
2004</t>
  </si>
  <si>
    <t>3 місяці 
2005</t>
  </si>
  <si>
    <t>6 місяців 
2005</t>
  </si>
  <si>
    <t>9 місяців 
2005</t>
  </si>
  <si>
    <t>12 місяців 
2005</t>
  </si>
  <si>
    <t>3 місяці 
2006</t>
  </si>
  <si>
    <t>6 місяців 
2006</t>
  </si>
  <si>
    <t>9 місяців 
2006</t>
  </si>
  <si>
    <t>12 місяців 
2006</t>
  </si>
  <si>
    <t>3 місяці 
2007</t>
  </si>
  <si>
    <t>6 місяців 
2007</t>
  </si>
  <si>
    <t>9 місяців 
2007</t>
  </si>
  <si>
    <t>12 місяців 
2007</t>
  </si>
  <si>
    <t>3 місяці 
2008</t>
  </si>
  <si>
    <t>6 місяців 
2008</t>
  </si>
  <si>
    <t>9 місяців 
2008</t>
  </si>
  <si>
    <t>12 місяців 
2008</t>
  </si>
  <si>
    <t>3 місяці 
2009</t>
  </si>
  <si>
    <t>6 місяців 
2009</t>
  </si>
  <si>
    <t>9 місяців 
2009</t>
  </si>
  <si>
    <t>12 місяців 
2009</t>
  </si>
  <si>
    <t>3 місяці 
2010</t>
  </si>
  <si>
    <t>6 місяців 
2010</t>
  </si>
  <si>
    <t>9 місяців 
2010</t>
  </si>
  <si>
    <t>12 місяців 
2010</t>
  </si>
  <si>
    <t>3 місяці 
2011</t>
  </si>
  <si>
    <t>6 місяців 
2011</t>
  </si>
  <si>
    <t>9 місяців 
2011</t>
  </si>
  <si>
    <t>12 місяців 
2011</t>
  </si>
  <si>
    <t>3 місяці 
2012</t>
  </si>
  <si>
    <t>6 місяців 
2012</t>
  </si>
  <si>
    <t>9 місяців 
2012</t>
  </si>
  <si>
    <t>12 місяців 
2012</t>
  </si>
  <si>
    <t>6 місяців 
2017</t>
  </si>
  <si>
    <t>x</t>
  </si>
  <si>
    <t>9 місяців 
2017</t>
  </si>
  <si>
    <t>I.2017</t>
  </si>
  <si>
    <t>II.2017</t>
  </si>
  <si>
    <t>III.2017</t>
  </si>
  <si>
    <t>IV.2017</t>
  </si>
  <si>
    <t>Державна служба статистики припинила публікацію даних</t>
  </si>
  <si>
    <t>I.2018</t>
  </si>
  <si>
    <t>II.2018</t>
  </si>
  <si>
    <t>III.2018</t>
  </si>
  <si>
    <t>IV.2018</t>
  </si>
  <si>
    <t>I.2019</t>
  </si>
  <si>
    <t>II.2019</t>
  </si>
  <si>
    <t>IV.2019</t>
  </si>
  <si>
    <t>I.2020</t>
  </si>
  <si>
    <t>Усього</t>
  </si>
  <si>
    <t>III.2019</t>
  </si>
  <si>
    <t>II.2020</t>
  </si>
  <si>
    <t>III.2020</t>
  </si>
  <si>
    <t>IV.2020</t>
  </si>
  <si>
    <t>I.2021</t>
  </si>
  <si>
    <t>II.2021</t>
  </si>
  <si>
    <t>III.2021</t>
  </si>
  <si>
    <t>IV.2021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</si>
</sst>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164" formatCode="_-* #,##0.00_₴_-;\-* #,##0.00_₴_-;_-* &quot;-&quot;??_₴_-;_-@_-"/>
    <numFmt numFmtId="165" formatCode="_-* #,##0\ _г_р_н_._-;\-* #,##0\ _г_р_н_._-;_-* &quot;-&quot;\ _г_р_н_._-;_-@_-"/>
    <numFmt numFmtId="166" formatCode="_-* #,##0.00\ _г_р_н_._-;\-* #,##0.00\ _г_р_н_._-;_-* &quot;-&quot;??\ _г_р_н_._-;_-@_-"/>
    <numFmt numFmtId="167" formatCode="#,##0&quot;р.&quot;;[Red]\-#,##0&quot;р.&quot;"/>
    <numFmt numFmtId="168" formatCode="#,##0.00&quot;р.&quot;;\-#,##0.00&quot;р.&quot;"/>
    <numFmt numFmtId="169" formatCode="_-* #,##0_р_._-;\-* #,##0_р_._-;_-* &quot;-&quot;_р_._-;_-@_-"/>
    <numFmt numFmtId="170" formatCode="_-* #,##0.00_р_._-;\-* #,##0.00_р_._-;_-* &quot;-&quot;??_р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s>
  <fonts count="222">
    <font>
      <sz val="10"/>
      <name val="Times New Roman"/>
      <charset val="204"/>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sz val="12"/>
      <color indexed="10"/>
      <name val="Times New Roman"/>
      <family val="1"/>
      <charset val="204"/>
    </font>
    <font>
      <sz val="8"/>
      <color indexed="55"/>
      <name val="Arial Cyr"/>
      <charset val="204"/>
    </font>
    <font>
      <b/>
      <sz val="8"/>
      <color indexed="55"/>
      <name val="Arial Cyr"/>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2"/>
      <color indexed="8"/>
      <name val="Times New Roman"/>
      <family val="1"/>
      <charset val="204"/>
    </font>
    <font>
      <sz val="10"/>
      <color indexed="10"/>
      <name val="Arial Cyr"/>
      <charset val="204"/>
    </font>
    <font>
      <sz val="11"/>
      <color indexed="8"/>
      <name val="Calibri"/>
      <family val="2"/>
    </font>
    <font>
      <sz val="10"/>
      <name val="Helv"/>
      <charset val="204"/>
    </font>
    <font>
      <sz val="28"/>
      <name val="Times New Roman"/>
      <family val="1"/>
      <charset val="204"/>
    </font>
    <font>
      <i/>
      <sz val="10"/>
      <name val="Times New Roman"/>
      <family val="1"/>
      <charset val="204"/>
    </font>
    <font>
      <i/>
      <sz val="12"/>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2"/>
      <color indexed="55"/>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sz val="10"/>
      <name val="Arial"/>
      <family val="2"/>
      <charset val="204"/>
    </font>
    <font>
      <b/>
      <i/>
      <sz val="12"/>
      <color indexed="10"/>
      <name val="Times New Roman"/>
      <family val="1"/>
      <charset val="204"/>
    </font>
    <font>
      <i/>
      <sz val="12"/>
      <color indexed="10"/>
      <name val="Times New Roman"/>
      <family val="1"/>
      <charset val="204"/>
    </font>
    <font>
      <b/>
      <sz val="12"/>
      <color theme="1"/>
      <name val="Times New Roman"/>
      <family val="1"/>
      <charset val="204"/>
    </font>
    <font>
      <i/>
      <sz val="11"/>
      <color indexed="8"/>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u/>
      <sz val="11"/>
      <color theme="10"/>
      <name val="Calibri"/>
      <family val="2"/>
      <charset val="204"/>
      <scheme val="minor"/>
    </font>
    <font>
      <u/>
      <sz val="11"/>
      <color theme="10"/>
      <name val="Times New Roman"/>
      <family val="1"/>
      <charset val="204"/>
    </font>
    <font>
      <sz val="11"/>
      <color theme="1"/>
      <name val="Times New Roman"/>
      <family val="1"/>
      <charset val="204"/>
    </font>
    <font>
      <b/>
      <i/>
      <u/>
      <sz val="10"/>
      <color rgb="FFFF0000"/>
      <name val="Arial"/>
      <family val="2"/>
      <charset val="204"/>
    </font>
    <font>
      <b/>
      <i/>
      <u/>
      <sz val="11"/>
      <color rgb="FFFF0000"/>
      <name val="Times New Roman"/>
      <family val="1"/>
      <charset val="204"/>
    </font>
    <font>
      <sz val="11"/>
      <name val="Times New Roman"/>
      <family val="1"/>
      <charset val="204"/>
    </font>
    <font>
      <b/>
      <sz val="18"/>
      <name val="Times New Roman"/>
      <family val="1"/>
      <charset val="204"/>
    </font>
    <font>
      <b/>
      <sz val="11"/>
      <name val="Times New Roman"/>
      <family val="1"/>
      <charset val="204"/>
    </font>
    <font>
      <sz val="10"/>
      <color theme="1"/>
      <name val="Times New Roman"/>
      <family val="1"/>
      <charset val="204"/>
    </font>
    <font>
      <b/>
      <sz val="26"/>
      <color rgb="FF0070C0"/>
      <name val="Times New Roman"/>
      <family val="1"/>
      <charset val="204"/>
    </font>
    <font>
      <b/>
      <sz val="14"/>
      <name val="Times New Roman"/>
      <family val="1"/>
      <charset val="204"/>
    </font>
    <font>
      <sz val="12"/>
      <color rgb="FF000000"/>
      <name val="Times New Roman"/>
      <family val="1"/>
      <charset val="204"/>
    </font>
    <font>
      <b/>
      <sz val="22"/>
      <name val="Times New Roman"/>
      <family val="1"/>
      <charset val="204"/>
    </font>
    <font>
      <b/>
      <sz val="24"/>
      <name val="Times New Roman"/>
      <family val="1"/>
      <charset val="204"/>
    </font>
    <font>
      <b/>
      <sz val="14"/>
      <color indexed="9"/>
      <name val="Times New Roman"/>
      <family val="1"/>
      <charset val="204"/>
    </font>
    <font>
      <u/>
      <sz val="14"/>
      <color theme="10"/>
      <name val="Times New Roman"/>
      <family val="1"/>
      <charset val="204"/>
    </font>
    <font>
      <sz val="14"/>
      <color theme="1"/>
      <name val="Times New Roman"/>
      <family val="1"/>
      <charset val="204"/>
    </font>
    <font>
      <b/>
      <i/>
      <sz val="14"/>
      <color indexed="10"/>
      <name val="Times New Roman"/>
      <family val="1"/>
      <charset val="204"/>
    </font>
    <font>
      <sz val="14"/>
      <name val="Arial Cyr"/>
      <charset val="204"/>
    </font>
    <font>
      <sz val="10"/>
      <color rgb="FFF0FEE6"/>
      <name val="Arial Cyr"/>
      <charset val="204"/>
    </font>
    <font>
      <b/>
      <sz val="16"/>
      <name val="Times New Roman"/>
      <family val="1"/>
      <charset val="204"/>
    </font>
    <font>
      <u/>
      <sz val="12"/>
      <name val="Times New Roman"/>
      <family val="1"/>
      <charset val="204"/>
    </font>
    <font>
      <sz val="10"/>
      <color rgb="FF000000"/>
      <name val="Times New Roman"/>
      <family val="1"/>
      <charset val="204"/>
    </font>
    <font>
      <b/>
      <i/>
      <u/>
      <sz val="12"/>
      <color rgb="FFFF0000"/>
      <name val="Times New Roman"/>
      <family val="1"/>
      <charset val="204"/>
    </font>
    <font>
      <b/>
      <i/>
      <sz val="14"/>
      <name val="Times New Roman"/>
      <family val="1"/>
      <charset val="204"/>
    </font>
    <font>
      <sz val="14"/>
      <color indexed="10"/>
      <name val="Arial Cyr"/>
      <charset val="204"/>
    </font>
    <font>
      <i/>
      <sz val="14"/>
      <color indexed="10"/>
      <name val="Times New Roman"/>
      <family val="1"/>
      <charset val="204"/>
    </font>
    <font>
      <b/>
      <sz val="14"/>
      <color indexed="55"/>
      <name val="Times New Roman"/>
      <family val="1"/>
      <charset val="204"/>
    </font>
    <font>
      <sz val="14"/>
      <name val="Times New Roman"/>
      <family val="1"/>
      <charset val="204"/>
    </font>
    <font>
      <b/>
      <sz val="14"/>
      <color rgb="FF000000"/>
      <name val="Times New Roman"/>
      <family val="1"/>
      <charset val="204"/>
    </font>
    <font>
      <sz val="14"/>
      <color indexed="55"/>
      <name val="Times New Roman"/>
      <family val="1"/>
      <charset val="204"/>
    </font>
    <font>
      <i/>
      <sz val="14"/>
      <name val="Times New Roman"/>
      <family val="1"/>
      <charset val="204"/>
    </font>
    <font>
      <sz val="9"/>
      <color theme="1"/>
      <name val="Calibri"/>
      <family val="2"/>
      <charset val="204"/>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rgb="FFC4D79B"/>
        <bgColor indexed="64"/>
      </patternFill>
    </fill>
    <fill>
      <patternFill patternType="solid">
        <fgColor rgb="FFEBF1DE"/>
        <bgColor indexed="64"/>
      </patternFill>
    </fill>
  </fills>
  <borders count="53">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right/>
      <top style="thick">
        <color rgb="FF005B2B"/>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top/>
      <bottom/>
      <diagonal/>
    </border>
    <border>
      <left style="thin">
        <color theme="6" tint="-0.499984740745262"/>
      </left>
      <right style="thin">
        <color indexed="64"/>
      </right>
      <top style="thin">
        <color indexed="64"/>
      </top>
      <bottom/>
      <diagonal/>
    </border>
    <border>
      <left style="thin">
        <color theme="6" tint="-0.499984740745262"/>
      </left>
      <right style="thin">
        <color indexed="64"/>
      </right>
      <top/>
      <bottom/>
      <diagonal/>
    </border>
    <border>
      <left style="thin">
        <color theme="6" tint="-0.499984740745262"/>
      </left>
      <right style="thin">
        <color indexed="64"/>
      </right>
      <top/>
      <bottom style="thin">
        <color indexed="64"/>
      </bottom>
      <diagonal/>
    </border>
    <border>
      <left style="thick">
        <color rgb="FF005B2B"/>
      </left>
      <right style="thick">
        <color rgb="FF005B2B"/>
      </right>
      <top style="thick">
        <color rgb="FF005B2B"/>
      </top>
      <bottom style="thick">
        <color rgb="FF005B2B"/>
      </bottom>
      <diagonal/>
    </border>
    <border>
      <left/>
      <right/>
      <top/>
      <bottom style="thick">
        <color rgb="FF005B2B"/>
      </bottom>
      <diagonal/>
    </border>
    <border>
      <left/>
      <right style="thick">
        <color rgb="FF005B2B"/>
      </right>
      <top/>
      <bottom/>
      <diagonal/>
    </border>
    <border>
      <left style="thin">
        <color theme="6" tint="-0.499984740745262"/>
      </left>
      <right style="thin">
        <color theme="6" tint="-0.499984740745262"/>
      </right>
      <top/>
      <bottom/>
      <diagonal/>
    </border>
    <border>
      <left/>
      <right style="thick">
        <color rgb="FF005D29"/>
      </right>
      <top/>
      <bottom/>
      <diagonal/>
    </border>
    <border>
      <left style="thick">
        <color rgb="FF005D29"/>
      </left>
      <right style="thick">
        <color rgb="FF005D29"/>
      </right>
      <top style="thick">
        <color rgb="FF005D29"/>
      </top>
      <bottom style="thick">
        <color rgb="FF005D29"/>
      </bottom>
      <diagonal/>
    </border>
    <border>
      <left/>
      <right/>
      <top style="thick">
        <color rgb="FF005D29"/>
      </top>
      <bottom/>
      <diagonal/>
    </border>
    <border>
      <left/>
      <right style="thick">
        <color rgb="FF005D29"/>
      </right>
      <top style="thick">
        <color rgb="FF005D29"/>
      </top>
      <bottom/>
      <diagonal/>
    </border>
    <border>
      <left/>
      <right/>
      <top/>
      <bottom style="thick">
        <color rgb="FF005D29"/>
      </bottom>
      <diagonal/>
    </border>
    <border>
      <left/>
      <right style="thick">
        <color rgb="FF005D29"/>
      </right>
      <top/>
      <bottom style="thick">
        <color rgb="FF005D29"/>
      </bottom>
      <diagonal/>
    </border>
    <border>
      <left style="thick">
        <color rgb="FF005D29"/>
      </left>
      <right style="thick">
        <color rgb="FF005D29"/>
      </right>
      <top/>
      <bottom style="thick">
        <color rgb="FF005D29"/>
      </bottom>
      <diagonal/>
    </border>
    <border>
      <left style="thick">
        <color rgb="FF005D29"/>
      </left>
      <right style="thick">
        <color rgb="FF005D29"/>
      </right>
      <top style="thick">
        <color rgb="FF005D29"/>
      </top>
      <bottom/>
      <diagonal/>
    </border>
  </borders>
  <cellStyleXfs count="1835">
    <xf numFmtId="0" fontId="0" fillId="0" borderId="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49" fontId="25" fillId="0" borderId="0">
      <alignment horizontal="centerContinuous" vertical="top" wrapText="1"/>
    </xf>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0" fontId="36"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6"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6"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6"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6"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6"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6" borderId="0" applyNumberFormat="0" applyBorder="0" applyAlignment="0" applyProtection="0"/>
    <xf numFmtId="0" fontId="36" fillId="10"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181" fontId="55" fillId="0" borderId="0" applyFont="0" applyFill="0" applyBorder="0" applyAlignment="0" applyProtection="0"/>
    <xf numFmtId="182" fontId="55" fillId="0" borderId="0" applyFont="0" applyFill="0" applyBorder="0" applyAlignment="0" applyProtection="0"/>
    <xf numFmtId="0" fontId="36"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6"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6"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6"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6"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6"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6" fillId="6"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3" borderId="0" applyNumberFormat="0" applyBorder="0" applyAlignment="0" applyProtection="0"/>
    <xf numFmtId="0" fontId="36" fillId="6" borderId="0" applyNumberFormat="0" applyBorder="0" applyAlignment="0" applyProtection="0"/>
    <xf numFmtId="0" fontId="36" fillId="10"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2" borderId="0" applyNumberFormat="0" applyBorder="0" applyAlignment="0" applyProtection="0"/>
    <xf numFmtId="183" fontId="54" fillId="0" borderId="0" applyFont="0" applyFill="0" applyBorder="0" applyAlignment="0" applyProtection="0"/>
    <xf numFmtId="0" fontId="37"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37"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37"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37"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37"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37"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37" fillId="6" borderId="0" applyNumberFormat="0" applyBorder="0" applyAlignment="0" applyProtection="0"/>
    <xf numFmtId="0" fontId="37" fillId="18"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6"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37"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37"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37"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37"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37"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7" fillId="0" borderId="1">
      <protection hidden="1"/>
    </xf>
    <xf numFmtId="0" fontId="58" fillId="22" borderId="1" applyNumberFormat="0" applyFont="0" applyBorder="0" applyAlignment="0" applyProtection="0">
      <protection hidden="1"/>
    </xf>
    <xf numFmtId="0" fontId="59" fillId="0" borderId="1">
      <protection hidden="1"/>
    </xf>
    <xf numFmtId="0" fontId="48"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0"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2" fillId="0" borderId="3" applyNumberFormat="0" applyFont="0" applyFill="0" applyAlignment="0" applyProtection="0"/>
    <xf numFmtId="0" fontId="45"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1" fontId="64" fillId="24" borderId="5">
      <alignment horizontal="right" vertical="center"/>
    </xf>
    <xf numFmtId="0" fontId="65" fillId="24" borderId="5">
      <alignment horizontal="right" vertical="center"/>
    </xf>
    <xf numFmtId="0" fontId="55" fillId="24" borderId="6"/>
    <xf numFmtId="0" fontId="64" fillId="25" borderId="5">
      <alignment horizontal="center" vertical="center"/>
    </xf>
    <xf numFmtId="1" fontId="64" fillId="24" borderId="5">
      <alignment horizontal="right" vertical="center"/>
    </xf>
    <xf numFmtId="0" fontId="55" fillId="24" borderId="0"/>
    <xf numFmtId="0" fontId="55" fillId="24" borderId="0"/>
    <xf numFmtId="0" fontId="66" fillId="24" borderId="5">
      <alignment horizontal="left" vertical="center"/>
    </xf>
    <xf numFmtId="0" fontId="66" fillId="24" borderId="7">
      <alignment vertical="center"/>
    </xf>
    <xf numFmtId="0" fontId="67" fillId="24" borderId="8">
      <alignment vertical="center"/>
    </xf>
    <xf numFmtId="0" fontId="66" fillId="24" borderId="5"/>
    <xf numFmtId="0" fontId="65" fillId="24" borderId="5">
      <alignment horizontal="right" vertical="center"/>
    </xf>
    <xf numFmtId="0" fontId="68" fillId="26" borderId="5">
      <alignment horizontal="left" vertical="center"/>
    </xf>
    <xf numFmtId="0" fontId="68" fillId="26" borderId="5">
      <alignment horizontal="left" vertical="center"/>
    </xf>
    <xf numFmtId="0" fontId="11" fillId="24" borderId="5">
      <alignment horizontal="left" vertical="center"/>
    </xf>
    <xf numFmtId="0" fontId="69" fillId="24" borderId="6"/>
    <xf numFmtId="0" fontId="64" fillId="25" borderId="5">
      <alignment horizontal="left" vertical="center"/>
    </xf>
    <xf numFmtId="184" fontId="70" fillId="0" borderId="0"/>
    <xf numFmtId="184" fontId="70" fillId="0" borderId="0"/>
    <xf numFmtId="184" fontId="70" fillId="0" borderId="0"/>
    <xf numFmtId="184" fontId="70" fillId="0" borderId="0"/>
    <xf numFmtId="184" fontId="70" fillId="0" borderId="0"/>
    <xf numFmtId="184" fontId="70" fillId="0" borderId="0"/>
    <xf numFmtId="184" fontId="70" fillId="0" borderId="0"/>
    <xf numFmtId="184" fontId="70" fillId="0" borderId="0"/>
    <xf numFmtId="38" fontId="5" fillId="0" borderId="0" applyFont="0" applyFill="0" applyBorder="0" applyAlignment="0" applyProtection="0"/>
    <xf numFmtId="185" fontId="71" fillId="0" borderId="0" applyFont="0" applyFill="0" applyBorder="0" applyAlignment="0" applyProtection="0"/>
    <xf numFmtId="165" fontId="11" fillId="0" borderId="0" applyFont="0" applyFill="0" applyBorder="0" applyAlignment="0" applyProtection="0"/>
    <xf numFmtId="203" fontId="117" fillId="0" borderId="0" applyFont="0" applyFill="0" applyBorder="0" applyAlignment="0" applyProtection="0"/>
    <xf numFmtId="169" fontId="11" fillId="0" borderId="0" applyFont="0" applyFill="0" applyBorder="0" applyAlignment="0" applyProtection="0"/>
    <xf numFmtId="173" fontId="55"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0" fontId="71" fillId="0" borderId="0" applyFont="0" applyFill="0" applyBorder="0" applyAlignment="0" applyProtection="0"/>
    <xf numFmtId="178" fontId="72" fillId="0" borderId="0">
      <alignment horizontal="right" vertical="top"/>
    </xf>
    <xf numFmtId="205" fontId="117" fillId="0" borderId="0" applyFont="0" applyFill="0" applyBorder="0" applyAlignment="0" applyProtection="0"/>
    <xf numFmtId="3" fontId="73" fillId="0" borderId="0" applyFont="0" applyFill="0" applyBorder="0" applyAlignment="0" applyProtection="0"/>
    <xf numFmtId="0" fontId="74" fillId="0" borderId="0"/>
    <xf numFmtId="3" fontId="55" fillId="0" borderId="0" applyFill="0" applyBorder="0" applyAlignment="0" applyProtection="0"/>
    <xf numFmtId="0" fontId="75" fillId="0" borderId="0"/>
    <xf numFmtId="0" fontId="75" fillId="0" borderId="0"/>
    <xf numFmtId="172" fontId="5" fillId="0" borderId="0" applyFont="0" applyFill="0" applyBorder="0" applyAlignment="0" applyProtection="0"/>
    <xf numFmtId="204" fontId="117" fillId="0" borderId="0" applyFont="0" applyFill="0" applyBorder="0" applyAlignment="0" applyProtection="0"/>
    <xf numFmtId="186" fontId="73" fillId="0" borderId="0" applyFont="0" applyFill="0" applyBorder="0" applyAlignment="0" applyProtection="0"/>
    <xf numFmtId="175" fontId="6" fillId="0" borderId="0">
      <protection locked="0"/>
    </xf>
    <xf numFmtId="0" fontId="62" fillId="0" borderId="0" applyFont="0" applyFill="0" applyBorder="0" applyAlignment="0" applyProtection="0"/>
    <xf numFmtId="187" fontId="76" fillId="0" borderId="0" applyFont="0" applyFill="0" applyBorder="0" applyAlignment="0" applyProtection="0"/>
    <xf numFmtId="0" fontId="49"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0" fontId="79" fillId="0" borderId="0">
      <protection locked="0"/>
    </xf>
    <xf numFmtId="0" fontId="79" fillId="0" borderId="0">
      <protection locked="0"/>
    </xf>
    <xf numFmtId="0" fontId="80" fillId="0" borderId="0">
      <protection locked="0"/>
    </xf>
    <xf numFmtId="0" fontId="79" fillId="0" borderId="0">
      <protection locked="0"/>
    </xf>
    <xf numFmtId="0" fontId="81" fillId="0" borderId="0"/>
    <xf numFmtId="0" fontId="79" fillId="0" borderId="0">
      <protection locked="0"/>
    </xf>
    <xf numFmtId="0" fontId="82" fillId="0" borderId="0"/>
    <xf numFmtId="0" fontId="79" fillId="0" borderId="0">
      <protection locked="0"/>
    </xf>
    <xf numFmtId="0" fontId="82" fillId="0" borderId="0"/>
    <xf numFmtId="0" fontId="80" fillId="0" borderId="0">
      <protection locked="0"/>
    </xf>
    <xf numFmtId="0" fontId="82" fillId="0" borderId="0"/>
    <xf numFmtId="3" fontId="62" fillId="0" borderId="0" applyFont="0" applyFill="0" applyBorder="0" applyAlignment="0" applyProtection="0"/>
    <xf numFmtId="3" fontId="62" fillId="0" borderId="0" applyFont="0" applyFill="0" applyBorder="0" applyAlignment="0" applyProtection="0"/>
    <xf numFmtId="175" fontId="6" fillId="0" borderId="0">
      <protection locked="0"/>
    </xf>
    <xf numFmtId="0" fontId="82" fillId="0" borderId="0"/>
    <xf numFmtId="0" fontId="83" fillId="0" borderId="0"/>
    <xf numFmtId="0" fontId="82" fillId="0" borderId="0"/>
    <xf numFmtId="0" fontId="74" fillId="0" borderId="0"/>
    <xf numFmtId="0" fontId="52"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38" fontId="85" fillId="25" borderId="0" applyNumberFormat="0" applyBorder="0" applyAlignment="0" applyProtection="0"/>
    <xf numFmtId="0" fontId="41"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42"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43"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43"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175" fontId="7" fillId="0" borderId="0">
      <protection locked="0"/>
    </xf>
    <xf numFmtId="175" fontId="7" fillId="0" borderId="0">
      <protection locked="0"/>
    </xf>
    <xf numFmtId="0" fontId="89"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1" fillId="0" borderId="0" applyNumberFormat="0" applyFill="0" applyBorder="0" applyAlignment="0" applyProtection="0"/>
    <xf numFmtId="0" fontId="8" fillId="0" borderId="0"/>
    <xf numFmtId="0" fontId="11" fillId="0" borderId="0"/>
    <xf numFmtId="190" fontId="55" fillId="0" borderId="0" applyFont="0" applyFill="0" applyBorder="0" applyAlignment="0" applyProtection="0"/>
    <xf numFmtId="191" fontId="55" fillId="0" borderId="0" applyFont="0" applyFill="0" applyBorder="0" applyAlignment="0" applyProtection="0"/>
    <xf numFmtId="0" fontId="38" fillId="7" borderId="2" applyNumberFormat="0" applyAlignment="0" applyProtection="0"/>
    <xf numFmtId="10" fontId="85" fillId="24" borderId="5" applyNumberFormat="0" applyBorder="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74" fontId="93" fillId="0" borderId="0"/>
    <xf numFmtId="0" fontId="82" fillId="0" borderId="12"/>
    <xf numFmtId="0" fontId="50"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5" fillId="0" borderId="1">
      <alignment horizontal="left"/>
      <protection locked="0"/>
    </xf>
    <xf numFmtId="0" fontId="96" fillId="0" borderId="0" applyNumberFormat="0" applyFill="0" applyBorder="0" applyAlignment="0" applyProtection="0">
      <alignment vertical="top"/>
      <protection locked="0"/>
    </xf>
    <xf numFmtId="192" fontId="62" fillId="0" borderId="0" applyFont="0" applyFill="0" applyBorder="0" applyAlignment="0" applyProtection="0"/>
    <xf numFmtId="185" fontId="71" fillId="0" borderId="0" applyFont="0" applyFill="0" applyBorder="0" applyAlignment="0" applyProtection="0"/>
    <xf numFmtId="173" fontId="71" fillId="0" borderId="0" applyFont="0" applyFill="0" applyBorder="0" applyAlignment="0" applyProtection="0"/>
    <xf numFmtId="193" fontId="62" fillId="0" borderId="0" applyFont="0" applyFill="0" applyBorder="0" applyAlignment="0" applyProtection="0"/>
    <xf numFmtId="194" fontId="71" fillId="0" borderId="0" applyFont="0" applyFill="0" applyBorder="0" applyAlignment="0" applyProtection="0"/>
    <xf numFmtId="195" fontId="71" fillId="0" borderId="0" applyFont="0" applyFill="0" applyBorder="0" applyAlignment="0" applyProtection="0"/>
    <xf numFmtId="0" fontId="97" fillId="0" borderId="0"/>
    <xf numFmtId="0" fontId="47"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26" fillId="0" borderId="0" applyNumberFormat="0" applyFill="0" applyBorder="0" applyAlignment="0" applyProtection="0"/>
    <xf numFmtId="0" fontId="99" fillId="0" borderId="0"/>
    <xf numFmtId="0" fontId="19" fillId="0" borderId="0"/>
    <xf numFmtId="0" fontId="19" fillId="0" borderId="0"/>
    <xf numFmtId="0" fontId="75" fillId="0" borderId="0"/>
    <xf numFmtId="0" fontId="75" fillId="0" borderId="0"/>
    <xf numFmtId="0" fontId="75" fillId="0" borderId="0"/>
    <xf numFmtId="0" fontId="75" fillId="0" borderId="0"/>
    <xf numFmtId="0" fontId="31" fillId="0" borderId="0"/>
    <xf numFmtId="0" fontId="31" fillId="0" borderId="0"/>
    <xf numFmtId="0" fontId="31" fillId="0" borderId="0"/>
    <xf numFmtId="0" fontId="31" fillId="0" borderId="0"/>
    <xf numFmtId="0" fontId="31" fillId="0" borderId="0"/>
    <xf numFmtId="0" fontId="31" fillId="0" borderId="0"/>
    <xf numFmtId="0" fontId="55" fillId="0" borderId="0"/>
    <xf numFmtId="0" fontId="55" fillId="0" borderId="0"/>
    <xf numFmtId="0" fontId="31" fillId="0" borderId="0"/>
    <xf numFmtId="0" fontId="31" fillId="0" borderId="0"/>
    <xf numFmtId="0" fontId="31" fillId="0" borderId="0"/>
    <xf numFmtId="0" fontId="31" fillId="0" borderId="0"/>
    <xf numFmtId="0" fontId="31" fillId="0" borderId="0"/>
    <xf numFmtId="0" fontId="31" fillId="0" borderId="0"/>
    <xf numFmtId="0" fontId="11" fillId="0" borderId="0"/>
    <xf numFmtId="0" fontId="55" fillId="0" borderId="0"/>
    <xf numFmtId="0" fontId="54" fillId="0" borderId="0"/>
    <xf numFmtId="0" fontId="1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5" fillId="0" borderId="0"/>
    <xf numFmtId="196" fontId="71" fillId="0" borderId="0" applyFill="0" applyBorder="0" applyAlignment="0" applyProtection="0">
      <alignment horizontal="right"/>
    </xf>
    <xf numFmtId="0" fontId="78" fillId="0" borderId="0"/>
    <xf numFmtId="177" fontId="32" fillId="0" borderId="0"/>
    <xf numFmtId="177" fontId="19" fillId="0" borderId="0"/>
    <xf numFmtId="0" fontId="100" fillId="0" borderId="0"/>
    <xf numFmtId="0" fontId="11" fillId="10" borderId="14" applyNumberFormat="0" applyFont="0" applyAlignment="0" applyProtection="0"/>
    <xf numFmtId="0" fontId="19" fillId="10" borderId="14" applyNumberFormat="0" applyFont="0" applyAlignment="0" applyProtection="0"/>
    <xf numFmtId="0" fontId="31"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49" fontId="101" fillId="0" borderId="0"/>
    <xf numFmtId="173" fontId="9" fillId="0" borderId="0" applyFont="0" applyFill="0" applyBorder="0" applyAlignment="0" applyProtection="0"/>
    <xf numFmtId="0" fontId="39"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197" fontId="78" fillId="0" borderId="0" applyFont="0" applyFill="0" applyBorder="0" applyAlignment="0" applyProtection="0"/>
    <xf numFmtId="198" fontId="78" fillId="0" borderId="0" applyFont="0" applyFill="0" applyBorder="0" applyAlignment="0" applyProtection="0"/>
    <xf numFmtId="0" fontId="74" fillId="0" borderId="0"/>
    <xf numFmtId="10" fontId="55" fillId="0" borderId="0" applyFont="0" applyFill="0" applyBorder="0" applyAlignment="0" applyProtection="0"/>
    <xf numFmtId="9" fontId="5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55" fillId="0" borderId="0" applyFont="0" applyFill="0" applyBorder="0" applyAlignment="0" applyProtection="0"/>
    <xf numFmtId="200" fontId="54" fillId="0" borderId="0" applyFont="0" applyFill="0" applyBorder="0" applyAlignment="0" applyProtection="0"/>
    <xf numFmtId="201" fontId="54" fillId="0" borderId="0" applyFont="0" applyFill="0" applyBorder="0" applyAlignment="0" applyProtection="0"/>
    <xf numFmtId="2" fontId="62" fillId="0" borderId="0" applyFont="0" applyFill="0" applyBorder="0" applyAlignment="0" applyProtection="0"/>
    <xf numFmtId="202" fontId="71" fillId="0" borderId="0" applyFill="0" applyBorder="0" applyAlignment="0">
      <alignment horizontal="centerContinuous"/>
    </xf>
    <xf numFmtId="0" fontId="54" fillId="0" borderId="0"/>
    <xf numFmtId="0" fontId="103" fillId="0" borderId="1" applyNumberFormat="0" applyFill="0" applyBorder="0" applyAlignment="0" applyProtection="0">
      <protection hidden="1"/>
    </xf>
    <xf numFmtId="171" fontId="104" fillId="0" borderId="0"/>
    <xf numFmtId="0" fontId="105" fillId="0" borderId="0"/>
    <xf numFmtId="0" fontId="55" fillId="0" borderId="0" applyNumberFormat="0"/>
    <xf numFmtId="0" fontId="4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4" fillId="22" borderId="1"/>
    <xf numFmtId="175" fontId="6" fillId="0" borderId="16">
      <protection locked="0"/>
    </xf>
    <xf numFmtId="0" fontId="107" fillId="0" borderId="17" applyNumberFormat="0" applyFill="0" applyAlignment="0" applyProtection="0"/>
    <xf numFmtId="0" fontId="79" fillId="0" borderId="16">
      <protection locked="0"/>
    </xf>
    <xf numFmtId="0" fontId="97" fillId="0" borderId="0"/>
    <xf numFmtId="0" fontId="51"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171" fontId="111" fillId="0" borderId="0">
      <alignment horizontal="right"/>
    </xf>
    <xf numFmtId="0" fontId="37" fillId="27" borderId="0" applyNumberFormat="0" applyBorder="0" applyAlignment="0" applyProtection="0"/>
    <xf numFmtId="0" fontId="37" fillId="18" borderId="0" applyNumberFormat="0" applyBorder="0" applyAlignment="0" applyProtection="0"/>
    <xf numFmtId="0" fontId="37" fillId="12" borderId="0" applyNumberFormat="0" applyBorder="0" applyAlignment="0" applyProtection="0"/>
    <xf numFmtId="0" fontId="37" fillId="28"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8" borderId="0" applyNumberFormat="0" applyBorder="0" applyAlignment="0" applyProtection="0"/>
    <xf numFmtId="0" fontId="38" fillId="7" borderId="2" applyNumberFormat="0" applyAlignment="0" applyProtection="0"/>
    <xf numFmtId="0" fontId="38" fillId="13" borderId="2" applyNumberFormat="0" applyAlignment="0" applyProtection="0"/>
    <xf numFmtId="0" fontId="39" fillId="29" borderId="15" applyNumberFormat="0" applyAlignment="0" applyProtection="0"/>
    <xf numFmtId="0" fontId="118" fillId="29" borderId="2" applyNumberFormat="0" applyAlignment="0" applyProtection="0"/>
    <xf numFmtId="0" fontId="112" fillId="0" borderId="0" applyProtection="0"/>
    <xf numFmtId="176" fontId="27" fillId="0" borderId="0" applyFont="0" applyFill="0" applyBorder="0" applyAlignment="0" applyProtection="0"/>
    <xf numFmtId="0" fontId="52" fillId="4" borderId="0" applyNumberFormat="0" applyBorder="0" applyAlignment="0" applyProtection="0"/>
    <xf numFmtId="0" fontId="25" fillId="0" borderId="18">
      <alignment horizontal="centerContinuous" vertical="top" wrapText="1"/>
    </xf>
    <xf numFmtId="0" fontId="119" fillId="0" borderId="19" applyNumberFormat="0" applyFill="0" applyAlignment="0" applyProtection="0"/>
    <xf numFmtId="0" fontId="120" fillId="0" borderId="20" applyNumberFormat="0" applyFill="0" applyAlignment="0" applyProtection="0"/>
    <xf numFmtId="0" fontId="121" fillId="0" borderId="21" applyNumberFormat="0" applyFill="0" applyAlignment="0" applyProtection="0"/>
    <xf numFmtId="0" fontId="121" fillId="0" borderId="0" applyNumberFormat="0" applyFill="0" applyBorder="0" applyAlignment="0" applyProtection="0"/>
    <xf numFmtId="0" fontId="113" fillId="0" borderId="0" applyProtection="0"/>
    <xf numFmtId="0" fontId="114" fillId="0" borderId="0" applyProtection="0"/>
    <xf numFmtId="0" fontId="26" fillId="0" borderId="0">
      <alignment wrapText="1"/>
    </xf>
    <xf numFmtId="0" fontId="50" fillId="0" borderId="13" applyNumberFormat="0" applyFill="0" applyAlignment="0" applyProtection="0"/>
    <xf numFmtId="0" fontId="44" fillId="0" borderId="22" applyNumberFormat="0" applyFill="0" applyAlignment="0" applyProtection="0"/>
    <xf numFmtId="0" fontId="112" fillId="0" borderId="16" applyProtection="0"/>
    <xf numFmtId="0" fontId="45" fillId="23" borderId="4" applyNumberFormat="0" applyAlignment="0" applyProtection="0"/>
    <xf numFmtId="0" fontId="45" fillId="23" borderId="4" applyNumberFormat="0" applyAlignment="0" applyProtection="0"/>
    <xf numFmtId="0" fontId="46" fillId="0" borderId="0" applyNumberFormat="0" applyFill="0" applyBorder="0" applyAlignment="0" applyProtection="0"/>
    <xf numFmtId="0" fontId="122" fillId="0" borderId="0" applyNumberFormat="0" applyFill="0" applyBorder="0" applyAlignment="0" applyProtection="0"/>
    <xf numFmtId="0" fontId="123" fillId="13" borderId="0" applyNumberFormat="0" applyBorder="0" applyAlignment="0" applyProtection="0"/>
    <xf numFmtId="0" fontId="40" fillId="22" borderId="2" applyNumberFormat="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6" fillId="0" borderId="0"/>
    <xf numFmtId="0" fontId="36" fillId="0" borderId="0"/>
    <xf numFmtId="0" fontId="36" fillId="0" borderId="0"/>
    <xf numFmtId="0" fontId="36"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17" fillId="0" borderId="0"/>
    <xf numFmtId="0" fontId="36" fillId="0" borderId="0"/>
    <xf numFmtId="0" fontId="26" fillId="0" borderId="0"/>
    <xf numFmtId="0" fontId="36"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53" fillId="0" borderId="0"/>
    <xf numFmtId="0" fontId="17" fillId="0" borderId="0"/>
    <xf numFmtId="0" fontId="26" fillId="0" borderId="0"/>
    <xf numFmtId="0" fontId="11" fillId="0" borderId="0"/>
    <xf numFmtId="0" fontId="11" fillId="0" borderId="0"/>
    <xf numFmtId="0" fontId="36" fillId="0" borderId="0"/>
    <xf numFmtId="0" fontId="53" fillId="0" borderId="0"/>
    <xf numFmtId="0" fontId="53" fillId="0" borderId="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36" fillId="0" borderId="0"/>
    <xf numFmtId="0" fontId="26" fillId="0" borderId="0"/>
    <xf numFmtId="0" fontId="36" fillId="0" borderId="0"/>
    <xf numFmtId="0" fontId="36" fillId="0" borderId="0"/>
    <xf numFmtId="0" fontId="36" fillId="0" borderId="0"/>
    <xf numFmtId="0" fontId="11" fillId="0" borderId="0"/>
    <xf numFmtId="0" fontId="11" fillId="0" borderId="0"/>
    <xf numFmtId="0" fontId="44" fillId="0" borderId="17" applyNumberFormat="0" applyFill="0" applyAlignment="0" applyProtection="0"/>
    <xf numFmtId="0" fontId="48" fillId="5" borderId="0" applyNumberFormat="0" applyBorder="0" applyAlignment="0" applyProtection="0"/>
    <xf numFmtId="0" fontId="48" fillId="3" borderId="0" applyNumberFormat="0" applyBorder="0" applyAlignment="0" applyProtection="0"/>
    <xf numFmtId="0" fontId="49" fillId="0" borderId="0" applyNumberFormat="0" applyFill="0" applyBorder="0" applyAlignment="0" applyProtection="0"/>
    <xf numFmtId="0" fontId="117" fillId="10" borderId="14" applyNumberFormat="0" applyFont="0" applyAlignment="0" applyProtection="0"/>
    <xf numFmtId="0" fontId="36" fillId="10" borderId="14" applyNumberFormat="0" applyFont="0" applyAlignment="0" applyProtection="0"/>
    <xf numFmtId="0" fontId="11" fillId="10" borderId="1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6" fillId="0" borderId="0" applyFont="0" applyFill="0" applyBorder="0" applyAlignment="0" applyProtection="0"/>
    <xf numFmtId="0" fontId="39" fillId="22" borderId="15" applyNumberFormat="0" applyAlignment="0" applyProtection="0"/>
    <xf numFmtId="0" fontId="51" fillId="0" borderId="23" applyNumberFormat="0" applyFill="0" applyAlignment="0" applyProtection="0"/>
    <xf numFmtId="0" fontId="47" fillId="13" borderId="0" applyNumberFormat="0" applyBorder="0" applyAlignment="0" applyProtection="0"/>
    <xf numFmtId="0" fontId="32" fillId="0" borderId="0"/>
    <xf numFmtId="0" fontId="112" fillId="0" borderId="0"/>
    <xf numFmtId="0" fontId="51" fillId="0" borderId="0" applyNumberFormat="0" applyFill="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2" fontId="112" fillId="0" borderId="0" applyProtection="0"/>
    <xf numFmtId="166" fontId="36" fillId="0" borderId="0" applyFont="0" applyFill="0" applyBorder="0" applyAlignment="0" applyProtection="0"/>
    <xf numFmtId="40" fontId="5" fillId="0" borderId="0" applyFont="0" applyFill="0" applyBorder="0" applyAlignment="0" applyProtection="0"/>
    <xf numFmtId="0" fontId="52" fillId="6" borderId="0" applyNumberFormat="0" applyBorder="0" applyAlignment="0" applyProtection="0"/>
    <xf numFmtId="49" fontId="25" fillId="0" borderId="5">
      <alignment horizontal="center" vertical="center" wrapText="1"/>
    </xf>
    <xf numFmtId="170" fontId="11" fillId="0" borderId="0" applyFont="0" applyFill="0" applyBorder="0" applyAlignment="0" applyProtection="0"/>
    <xf numFmtId="0" fontId="11" fillId="0" borderId="0"/>
    <xf numFmtId="0" fontId="2" fillId="0" borderId="0"/>
    <xf numFmtId="9" fontId="11" fillId="0" borderId="0" applyFon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5" fillId="0" borderId="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181" fontId="54" fillId="0" borderId="0" applyFont="0" applyFill="0" applyBorder="0" applyAlignment="0" applyProtection="0"/>
    <xf numFmtId="181" fontId="71" fillId="0" borderId="0" applyFont="0" applyFill="0" applyBorder="0" applyAlignment="0" applyProtection="0"/>
    <xf numFmtId="182" fontId="54" fillId="0" borderId="0" applyFont="0" applyFill="0" applyBorder="0" applyAlignment="0" applyProtection="0"/>
    <xf numFmtId="182" fontId="71" fillId="0" borderId="0" applyFont="0" applyFill="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2"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2" fontId="79" fillId="0" borderId="0">
      <protection locked="0"/>
    </xf>
    <xf numFmtId="2" fontId="80" fillId="0" borderId="0">
      <protection locked="0"/>
    </xf>
    <xf numFmtId="0" fontId="79" fillId="0" borderId="0">
      <protection locked="0"/>
    </xf>
    <xf numFmtId="0" fontId="79" fillId="0" borderId="0">
      <protection locked="0"/>
    </xf>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207" fontId="55" fillId="0" borderId="0"/>
    <xf numFmtId="0" fontId="129" fillId="24" borderId="5">
      <alignment horizontal="right" vertical="center"/>
    </xf>
    <xf numFmtId="0" fontId="65" fillId="24" borderId="5">
      <alignment horizontal="right" vertical="center"/>
    </xf>
    <xf numFmtId="0" fontId="55" fillId="24" borderId="6"/>
    <xf numFmtId="0" fontId="64" fillId="32" borderId="5">
      <alignment horizontal="center" vertical="center"/>
    </xf>
    <xf numFmtId="0" fontId="129" fillId="24" borderId="5">
      <alignment horizontal="right" vertical="center"/>
    </xf>
    <xf numFmtId="0" fontId="66" fillId="24" borderId="5">
      <alignment horizontal="left" vertical="center"/>
    </xf>
    <xf numFmtId="0" fontId="66" fillId="24" borderId="7">
      <alignment vertical="center"/>
    </xf>
    <xf numFmtId="0" fontId="67" fillId="24" borderId="8">
      <alignment vertical="center"/>
    </xf>
    <xf numFmtId="0" fontId="66" fillId="24" borderId="5"/>
    <xf numFmtId="0" fontId="65" fillId="24" borderId="5">
      <alignment horizontal="right" vertical="center"/>
    </xf>
    <xf numFmtId="0" fontId="68" fillId="26" borderId="5">
      <alignment horizontal="left" vertical="center"/>
    </xf>
    <xf numFmtId="0" fontId="68" fillId="26" borderId="5">
      <alignment horizontal="left" vertical="center"/>
    </xf>
    <xf numFmtId="0" fontId="130" fillId="24" borderId="5">
      <alignment horizontal="left" vertical="center"/>
    </xf>
    <xf numFmtId="0" fontId="69" fillId="24" borderId="6"/>
    <xf numFmtId="0" fontId="64" fillId="25" borderId="5">
      <alignment horizontal="left" vertical="center"/>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173" fontId="31" fillId="0" borderId="0" applyFont="0" applyFill="0" applyBorder="0" applyAlignment="0" applyProtection="0"/>
    <xf numFmtId="166" fontId="1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193" fontId="55" fillId="0" borderId="0" applyFont="0" applyFill="0" applyBorder="0" applyAlignment="0" applyProtection="0"/>
    <xf numFmtId="2" fontId="79" fillId="0" borderId="0">
      <protection locked="0"/>
    </xf>
    <xf numFmtId="0" fontId="55" fillId="0" borderId="0" applyFont="0" applyFill="0" applyBorder="0" applyAlignment="0" applyProtection="0"/>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171" fontId="132" fillId="0" borderId="0"/>
    <xf numFmtId="208" fontId="55" fillId="0" borderId="0" applyFont="0" applyFill="0" applyBorder="0" applyAlignment="0" applyProtection="0"/>
    <xf numFmtId="177" fontId="83"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74" fontId="55" fillId="0" borderId="0" applyFont="0" applyFill="0" applyBorder="0" applyAlignment="0" applyProtection="0"/>
    <xf numFmtId="174" fontId="55" fillId="0" borderId="0" applyFont="0" applyFill="0" applyBorder="0" applyAlignment="0" applyProtection="0"/>
    <xf numFmtId="174" fontId="55" fillId="0" borderId="0" applyFont="0" applyFill="0" applyBorder="0" applyAlignment="0" applyProtection="0"/>
    <xf numFmtId="0" fontId="81" fillId="0" borderId="0"/>
    <xf numFmtId="174" fontId="55" fillId="0" borderId="0" applyFont="0" applyFill="0" applyBorder="0" applyAlignment="0" applyProtection="0"/>
    <xf numFmtId="0" fontId="82" fillId="0" borderId="0"/>
    <xf numFmtId="174" fontId="55" fillId="0" borderId="0" applyFont="0" applyFill="0" applyBorder="0" applyAlignment="0" applyProtection="0"/>
    <xf numFmtId="0" fontId="82" fillId="0" borderId="0"/>
    <xf numFmtId="174" fontId="55" fillId="0" borderId="0" applyFont="0" applyFill="0" applyBorder="0" applyAlignment="0" applyProtection="0"/>
    <xf numFmtId="0" fontId="82" fillId="0" borderId="0"/>
    <xf numFmtId="174" fontId="55" fillId="0" borderId="0" applyFont="0" applyFill="0" applyBorder="0" applyAlignment="0" applyProtection="0"/>
    <xf numFmtId="0" fontId="78" fillId="0" borderId="0"/>
    <xf numFmtId="0" fontId="79" fillId="0" borderId="0">
      <protection locked="0"/>
    </xf>
    <xf numFmtId="209" fontId="79" fillId="0" borderId="0">
      <protection locked="0"/>
    </xf>
    <xf numFmtId="2" fontId="55" fillId="0" borderId="0" applyFont="0" applyFill="0" applyBorder="0" applyAlignment="0" applyProtection="0"/>
    <xf numFmtId="0" fontId="82" fillId="0" borderId="0"/>
    <xf numFmtId="0" fontId="83" fillId="0" borderId="0"/>
    <xf numFmtId="0" fontId="82" fillId="0" borderId="0"/>
    <xf numFmtId="209" fontId="79" fillId="0" borderId="0">
      <protection locked="0"/>
    </xf>
    <xf numFmtId="210" fontId="133" fillId="0" borderId="0" applyAlignment="0">
      <alignment wrapText="1"/>
    </xf>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211" fontId="134" fillId="0" borderId="0">
      <protection locked="0"/>
    </xf>
    <xf numFmtId="211" fontId="134" fillId="0" borderId="0">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174" fontId="54" fillId="0" borderId="0" applyFont="0" applyFill="0" applyBorder="0" applyAlignment="0" applyProtection="0"/>
    <xf numFmtId="174" fontId="71" fillId="0" borderId="0" applyFont="0" applyFill="0" applyBorder="0" applyAlignment="0" applyProtection="0"/>
    <xf numFmtId="3" fontId="54" fillId="0" borderId="0" applyFont="0" applyFill="0" applyBorder="0" applyAlignment="0" applyProtection="0"/>
    <xf numFmtId="3" fontId="71" fillId="0" borderId="0" applyFont="0" applyFill="0" applyBorder="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5" fontId="55" fillId="0" borderId="0"/>
    <xf numFmtId="0" fontId="82" fillId="0" borderId="12"/>
    <xf numFmtId="49" fontId="26" fillId="0" borderId="0" applyNumberFormat="0" applyFont="0" applyAlignment="0">
      <alignment vertical="top" wrapText="1"/>
      <protection locked="0"/>
    </xf>
    <xf numFmtId="49" fontId="26" fillId="0" borderId="0" applyNumberFormat="0" applyFont="0" applyAlignment="0">
      <alignment vertical="top" wrapText="1"/>
    </xf>
    <xf numFmtId="49" fontId="26" fillId="0" borderId="0" applyNumberFormat="0" applyFont="0" applyAlignment="0">
      <alignment vertical="top" wrapText="1"/>
    </xf>
    <xf numFmtId="49" fontId="26" fillId="0" borderId="0" applyNumberFormat="0" applyFont="0" applyAlignment="0">
      <alignment vertical="top" wrapText="1"/>
      <protection locked="0"/>
    </xf>
    <xf numFmtId="49" fontId="26" fillId="0" borderId="0" applyNumberFormat="0" applyFont="0" applyAlignment="0">
      <alignment vertical="top" wrapText="1"/>
    </xf>
    <xf numFmtId="49" fontId="26" fillId="0" borderId="0" applyNumberFormat="0" applyFont="0" applyAlignment="0">
      <alignment vertical="top" wrapText="1"/>
      <protection locked="0"/>
    </xf>
    <xf numFmtId="49" fontId="26" fillId="0" borderId="0" applyNumberFormat="0" applyFont="0" applyAlignment="0">
      <alignment vertical="top" wrapText="1"/>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141" fillId="24" borderId="31">
      <alignment horizontal="left" vertical="center"/>
      <protection locked="0"/>
    </xf>
    <xf numFmtId="49" fontId="141" fillId="24" borderId="31">
      <alignment horizontal="left" vertical="center"/>
    </xf>
    <xf numFmtId="4" fontId="141" fillId="24" borderId="31">
      <alignment horizontal="right" vertical="center"/>
      <protection locked="0"/>
    </xf>
    <xf numFmtId="4" fontId="141" fillId="24" borderId="31">
      <alignment horizontal="right" vertical="center"/>
    </xf>
    <xf numFmtId="4" fontId="142" fillId="24" borderId="31">
      <alignment horizontal="right" vertical="center"/>
      <protection locked="0"/>
    </xf>
    <xf numFmtId="49" fontId="143" fillId="24" borderId="5">
      <alignment horizontal="left" vertical="center"/>
      <protection locked="0"/>
    </xf>
    <xf numFmtId="49" fontId="143" fillId="24" borderId="5">
      <alignment horizontal="left" vertical="center"/>
    </xf>
    <xf numFmtId="49" fontId="144" fillId="24" borderId="5">
      <alignment horizontal="left" vertical="center"/>
      <protection locked="0"/>
    </xf>
    <xf numFmtId="49" fontId="144" fillId="24" borderId="5">
      <alignment horizontal="left" vertical="center"/>
    </xf>
    <xf numFmtId="4" fontId="143" fillId="24" borderId="5">
      <alignment horizontal="right" vertical="center"/>
      <protection locked="0"/>
    </xf>
    <xf numFmtId="4" fontId="143" fillId="24" borderId="5">
      <alignment horizontal="right" vertical="center"/>
    </xf>
    <xf numFmtId="4" fontId="145" fillId="24" borderId="5">
      <alignment horizontal="right" vertical="center"/>
      <protection locked="0"/>
    </xf>
    <xf numFmtId="49" fontId="131" fillId="24" borderId="5">
      <alignment horizontal="left" vertical="center"/>
      <protection locked="0"/>
    </xf>
    <xf numFmtId="49" fontId="131" fillId="24" borderId="5">
      <alignment horizontal="left" vertical="center"/>
      <protection locked="0"/>
    </xf>
    <xf numFmtId="49" fontId="131" fillId="24" borderId="5">
      <alignment horizontal="left" vertical="center"/>
    </xf>
    <xf numFmtId="49" fontId="131" fillId="24" borderId="5">
      <alignment horizontal="left" vertical="center"/>
    </xf>
    <xf numFmtId="49" fontId="142" fillId="24" borderId="5">
      <alignment horizontal="left" vertical="center"/>
      <protection locked="0"/>
    </xf>
    <xf numFmtId="49" fontId="142" fillId="24" borderId="5">
      <alignment horizontal="left" vertical="center"/>
    </xf>
    <xf numFmtId="4" fontId="131" fillId="24" borderId="5">
      <alignment horizontal="right" vertical="center"/>
      <protection locked="0"/>
    </xf>
    <xf numFmtId="4" fontId="131" fillId="24" borderId="5">
      <alignment horizontal="right" vertical="center"/>
      <protection locked="0"/>
    </xf>
    <xf numFmtId="4" fontId="131" fillId="24" borderId="5">
      <alignment horizontal="right" vertical="center"/>
    </xf>
    <xf numFmtId="4" fontId="131" fillId="24" borderId="5">
      <alignment horizontal="right" vertical="center"/>
    </xf>
    <xf numFmtId="4" fontId="142" fillId="24" borderId="5">
      <alignment horizontal="right" vertical="center"/>
      <protection locked="0"/>
    </xf>
    <xf numFmtId="49" fontId="146" fillId="24" borderId="5">
      <alignment horizontal="left" vertical="center"/>
      <protection locked="0"/>
    </xf>
    <xf numFmtId="49" fontId="146" fillId="24" borderId="5">
      <alignment horizontal="left" vertical="center"/>
    </xf>
    <xf numFmtId="49" fontId="147" fillId="24" borderId="5">
      <alignment horizontal="left" vertical="center"/>
      <protection locked="0"/>
    </xf>
    <xf numFmtId="49" fontId="147" fillId="24" borderId="5">
      <alignment horizontal="left" vertical="center"/>
    </xf>
    <xf numFmtId="4" fontId="146" fillId="24" borderId="5">
      <alignment horizontal="right" vertical="center"/>
      <protection locked="0"/>
    </xf>
    <xf numFmtId="4" fontId="146" fillId="24" borderId="5">
      <alignment horizontal="right" vertical="center"/>
    </xf>
    <xf numFmtId="4" fontId="148" fillId="24" borderId="5">
      <alignment horizontal="right" vertical="center"/>
      <protection locked="0"/>
    </xf>
    <xf numFmtId="49" fontId="149" fillId="0" borderId="5">
      <alignment horizontal="left" vertical="center"/>
      <protection locked="0"/>
    </xf>
    <xf numFmtId="49" fontId="149" fillId="0" borderId="5">
      <alignment horizontal="left" vertical="center"/>
    </xf>
    <xf numFmtId="49" fontId="150" fillId="0" borderId="5">
      <alignment horizontal="left" vertical="center"/>
      <protection locked="0"/>
    </xf>
    <xf numFmtId="49" fontId="150" fillId="0" borderId="5">
      <alignment horizontal="left" vertical="center"/>
    </xf>
    <xf numFmtId="4" fontId="149" fillId="0" borderId="5">
      <alignment horizontal="right" vertical="center"/>
      <protection locked="0"/>
    </xf>
    <xf numFmtId="4" fontId="149" fillId="0" borderId="5">
      <alignment horizontal="right" vertical="center"/>
    </xf>
    <xf numFmtId="4" fontId="150" fillId="0" borderId="5">
      <alignment horizontal="right" vertical="center"/>
      <protection locked="0"/>
    </xf>
    <xf numFmtId="49" fontId="151" fillId="0" borderId="5">
      <alignment horizontal="left" vertical="center"/>
      <protection locked="0"/>
    </xf>
    <xf numFmtId="49" fontId="151" fillId="0" borderId="5">
      <alignment horizontal="left" vertical="center"/>
    </xf>
    <xf numFmtId="49" fontId="152" fillId="0" borderId="5">
      <alignment horizontal="left" vertical="center"/>
      <protection locked="0"/>
    </xf>
    <xf numFmtId="49" fontId="152" fillId="0" borderId="5">
      <alignment horizontal="left" vertical="center"/>
    </xf>
    <xf numFmtId="4" fontId="151" fillId="0" borderId="5">
      <alignment horizontal="right" vertical="center"/>
      <protection locked="0"/>
    </xf>
    <xf numFmtId="4" fontId="151" fillId="0" borderId="5">
      <alignment horizontal="right" vertical="center"/>
    </xf>
    <xf numFmtId="49" fontId="149" fillId="0" borderId="5">
      <alignment horizontal="left" vertical="center"/>
      <protection locked="0"/>
    </xf>
    <xf numFmtId="49" fontId="150" fillId="0" borderId="5">
      <alignment horizontal="left" vertical="center"/>
      <protection locked="0"/>
    </xf>
    <xf numFmtId="4" fontId="149" fillId="0" borderId="5">
      <alignment horizontal="right" vertical="center"/>
      <protection locked="0"/>
    </xf>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1" fontId="71" fillId="0" borderId="0" applyNumberFormat="0" applyAlignment="0">
      <alignment horizontal="center"/>
    </xf>
    <xf numFmtId="212" fontId="153" fillId="0" borderId="0" applyNumberFormat="0">
      <alignment horizontal="centerContinuous"/>
    </xf>
    <xf numFmtId="185" fontId="71" fillId="0" borderId="0" applyFont="0" applyFill="0" applyBorder="0" applyAlignment="0" applyProtection="0"/>
    <xf numFmtId="173" fontId="71" fillId="0" borderId="0" applyFont="0" applyFill="0" applyBorder="0" applyAlignment="0" applyProtection="0"/>
    <xf numFmtId="213" fontId="78" fillId="0" borderId="0" applyFont="0" applyFill="0" applyBorder="0" applyAlignment="0" applyProtection="0"/>
    <xf numFmtId="214" fontId="78" fillId="0" borderId="0" applyFont="0" applyFill="0" applyBorder="0" applyAlignment="0" applyProtection="0"/>
    <xf numFmtId="215" fontId="79" fillId="0" borderId="0">
      <protection locked="0"/>
    </xf>
    <xf numFmtId="194" fontId="71" fillId="0" borderId="0" applyFont="0" applyFill="0" applyBorder="0" applyAlignment="0" applyProtection="0"/>
    <xf numFmtId="195" fontId="71" fillId="0" borderId="0" applyFont="0" applyFill="0" applyBorder="0" applyAlignment="0" applyProtection="0"/>
    <xf numFmtId="216" fontId="79" fillId="0" borderId="0">
      <protection locked="0"/>
    </xf>
    <xf numFmtId="217" fontId="79" fillId="0" borderId="0">
      <protection locked="0"/>
    </xf>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154" fillId="0" borderId="0"/>
    <xf numFmtId="0" fontId="19" fillId="0" borderId="0"/>
    <xf numFmtId="0" fontId="155" fillId="0" borderId="0"/>
    <xf numFmtId="0" fontId="19" fillId="0" borderId="0"/>
    <xf numFmtId="0" fontId="83" fillId="0" borderId="0"/>
    <xf numFmtId="0" fontId="83" fillId="0" borderId="0"/>
    <xf numFmtId="0" fontId="31" fillId="0" borderId="0"/>
    <xf numFmtId="0" fontId="31" fillId="0" borderId="0"/>
    <xf numFmtId="0" fontId="71" fillId="0" borderId="0"/>
    <xf numFmtId="0" fontId="111" fillId="0" borderId="0"/>
    <xf numFmtId="0" fontId="55" fillId="0" borderId="0"/>
    <xf numFmtId="0" fontId="31" fillId="0" borderId="0"/>
    <xf numFmtId="0" fontId="3" fillId="0" borderId="0"/>
    <xf numFmtId="0" fontId="71" fillId="0" borderId="0"/>
    <xf numFmtId="0" fontId="71" fillId="0" borderId="0"/>
    <xf numFmtId="0" fontId="55" fillId="0" borderId="0"/>
    <xf numFmtId="0" fontId="156"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applyBorder="0"/>
    <xf numFmtId="0" fontId="55" fillId="0" borderId="0"/>
    <xf numFmtId="0" fontId="55" fillId="0" borderId="0"/>
    <xf numFmtId="0" fontId="71" fillId="0" borderId="0"/>
    <xf numFmtId="0" fontId="71" fillId="0" borderId="0"/>
    <xf numFmtId="0" fontId="11" fillId="0" borderId="0"/>
    <xf numFmtId="0" fontId="71" fillId="0" borderId="0"/>
    <xf numFmtId="0" fontId="157" fillId="0" borderId="0"/>
    <xf numFmtId="0" fontId="55" fillId="0" borderId="0"/>
    <xf numFmtId="0" fontId="71" fillId="0" borderId="0" applyBorder="0"/>
    <xf numFmtId="0" fontId="11" fillId="0" borderId="0"/>
    <xf numFmtId="0" fontId="31" fillId="0" borderId="0"/>
    <xf numFmtId="0" fontId="31" fillId="0" borderId="0"/>
    <xf numFmtId="218" fontId="158" fillId="0" borderId="0"/>
    <xf numFmtId="0" fontId="71" fillId="0" borderId="0"/>
    <xf numFmtId="0" fontId="36" fillId="0" borderId="0"/>
    <xf numFmtId="0" fontId="159" fillId="0" borderId="0"/>
    <xf numFmtId="0" fontId="159" fillId="0" borderId="0"/>
    <xf numFmtId="0" fontId="159" fillId="0" borderId="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4" fontId="124" fillId="32" borderId="5">
      <alignment horizontal="right" vertical="center"/>
      <protection locked="0"/>
    </xf>
    <xf numFmtId="4" fontId="124" fillId="30" borderId="5">
      <alignment horizontal="right" vertical="center"/>
      <protection locked="0"/>
    </xf>
    <xf numFmtId="4" fontId="124" fillId="25" borderId="5">
      <alignment horizontal="right" vertical="center"/>
      <protection locked="0"/>
    </xf>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9" fontId="7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31" fillId="0" borderId="0" applyFont="0" applyFill="0" applyBorder="0" applyAlignment="0" applyProtection="0"/>
    <xf numFmtId="199" fontId="71" fillId="0" borderId="0" applyFont="0" applyFill="0" applyBorder="0" applyAlignment="0" applyProtection="0"/>
    <xf numFmtId="219" fontId="79" fillId="0" borderId="0">
      <protection locked="0"/>
    </xf>
    <xf numFmtId="220" fontId="79" fillId="0" borderId="0">
      <protection locked="0"/>
    </xf>
    <xf numFmtId="221" fontId="55" fillId="0" borderId="0" applyFont="0" applyFill="0" applyBorder="0" applyAlignment="0" applyProtection="0"/>
    <xf numFmtId="219" fontId="79" fillId="0" borderId="0">
      <protection locked="0"/>
    </xf>
    <xf numFmtId="202" fontId="71" fillId="0" borderId="0" applyFill="0" applyBorder="0" applyAlignment="0">
      <alignment horizontal="centerContinuous"/>
    </xf>
    <xf numFmtId="220" fontId="79" fillId="0" borderId="0">
      <protection locked="0"/>
    </xf>
    <xf numFmtId="222" fontId="79" fillId="0" borderId="0">
      <protection locked="0"/>
    </xf>
    <xf numFmtId="49" fontId="131" fillId="0" borderId="5">
      <alignment horizontal="left" vertical="center" wrapText="1"/>
      <protection locked="0"/>
    </xf>
    <xf numFmtId="49" fontId="131" fillId="0" borderId="5">
      <alignment horizontal="left" vertical="center" wrapText="1"/>
      <protection locked="0"/>
    </xf>
    <xf numFmtId="4" fontId="160" fillId="33" borderId="32" applyNumberFormat="0" applyProtection="0">
      <alignment vertical="center"/>
    </xf>
    <xf numFmtId="4" fontId="161" fillId="33" borderId="32" applyNumberFormat="0" applyProtection="0">
      <alignment vertical="center"/>
    </xf>
    <xf numFmtId="4" fontId="162" fillId="0" borderId="0" applyNumberFormat="0" applyProtection="0">
      <alignment horizontal="left" vertical="center" indent="1"/>
    </xf>
    <xf numFmtId="4" fontId="163" fillId="34" borderId="32" applyNumberFormat="0" applyProtection="0">
      <alignment horizontal="left" vertical="center" indent="1"/>
    </xf>
    <xf numFmtId="4" fontId="164" fillId="35" borderId="32" applyNumberFormat="0" applyProtection="0">
      <alignment vertical="center"/>
    </xf>
    <xf numFmtId="4" fontId="165" fillId="32" borderId="32" applyNumberFormat="0" applyProtection="0">
      <alignment vertical="center"/>
    </xf>
    <xf numFmtId="4" fontId="164" fillId="36" borderId="32" applyNumberFormat="0" applyProtection="0">
      <alignment vertical="center"/>
    </xf>
    <xf numFmtId="4" fontId="166" fillId="35" borderId="32" applyNumberFormat="0" applyProtection="0">
      <alignment vertical="center"/>
    </xf>
    <xf numFmtId="4" fontId="167" fillId="37" borderId="32" applyNumberFormat="0" applyProtection="0">
      <alignment horizontal="left" vertical="center" indent="1"/>
    </xf>
    <xf numFmtId="4" fontId="167" fillId="30" borderId="32" applyNumberFormat="0" applyProtection="0">
      <alignment horizontal="left" vertical="center" indent="1"/>
    </xf>
    <xf numFmtId="4" fontId="168" fillId="34" borderId="32" applyNumberFormat="0" applyProtection="0">
      <alignment horizontal="left" vertical="center" indent="1"/>
    </xf>
    <xf numFmtId="4" fontId="169" fillId="31" borderId="32" applyNumberFormat="0" applyProtection="0">
      <alignment vertical="center"/>
    </xf>
    <xf numFmtId="4" fontId="170" fillId="24" borderId="32" applyNumberFormat="0" applyProtection="0">
      <alignment horizontal="left" vertical="center" indent="1"/>
    </xf>
    <xf numFmtId="4" fontId="171" fillId="30" borderId="32" applyNumberFormat="0" applyProtection="0">
      <alignment horizontal="left" vertical="center" indent="1"/>
    </xf>
    <xf numFmtId="4" fontId="172" fillId="34" borderId="32" applyNumberFormat="0" applyProtection="0">
      <alignment horizontal="left" vertical="center" indent="1"/>
    </xf>
    <xf numFmtId="4" fontId="173" fillId="24" borderId="32" applyNumberFormat="0" applyProtection="0">
      <alignment vertical="center"/>
    </xf>
    <xf numFmtId="4" fontId="174" fillId="24" borderId="32" applyNumberFormat="0" applyProtection="0">
      <alignment vertical="center"/>
    </xf>
    <xf numFmtId="4" fontId="167" fillId="30" borderId="32" applyNumberFormat="0" applyProtection="0">
      <alignment horizontal="left" vertical="center" indent="1"/>
    </xf>
    <xf numFmtId="4" fontId="175" fillId="24" borderId="32" applyNumberFormat="0" applyProtection="0">
      <alignment vertical="center"/>
    </xf>
    <xf numFmtId="4" fontId="176" fillId="24" borderId="32" applyNumberFormat="0" applyProtection="0">
      <alignment vertical="center"/>
    </xf>
    <xf numFmtId="4" fontId="85" fillId="0" borderId="0" applyNumberFormat="0" applyProtection="0">
      <alignment horizontal="left" vertical="center" indent="1"/>
    </xf>
    <xf numFmtId="4" fontId="177" fillId="24" borderId="32" applyNumberFormat="0" applyProtection="0">
      <alignment vertical="center"/>
    </xf>
    <xf numFmtId="4" fontId="178" fillId="24" borderId="32" applyNumberFormat="0" applyProtection="0">
      <alignment vertical="center"/>
    </xf>
    <xf numFmtId="4" fontId="167" fillId="38" borderId="32" applyNumberFormat="0" applyProtection="0">
      <alignment horizontal="left" vertical="center" indent="1"/>
    </xf>
    <xf numFmtId="4" fontId="179" fillId="31" borderId="32" applyNumberFormat="0" applyProtection="0">
      <alignment horizontal="left" indent="1"/>
    </xf>
    <xf numFmtId="4" fontId="180" fillId="24" borderId="32" applyNumberFormat="0" applyProtection="0">
      <alignment vertical="center"/>
    </xf>
    <xf numFmtId="38" fontId="78" fillId="0" borderId="28"/>
    <xf numFmtId="223" fontId="55" fillId="0" borderId="0">
      <protection locked="0"/>
    </xf>
    <xf numFmtId="38" fontId="78" fillId="0" borderId="0" applyFont="0" applyFill="0" applyBorder="0" applyAlignment="0" applyProtection="0"/>
    <xf numFmtId="40" fontId="78" fillId="0" borderId="0" applyFont="0" applyFill="0" applyBorder="0" applyAlignment="0" applyProtection="0"/>
    <xf numFmtId="0" fontId="181" fillId="0" borderId="0" applyNumberFormat="0" applyFill="0" applyBorder="0" applyAlignment="0" applyProtection="0"/>
    <xf numFmtId="0" fontId="55" fillId="0" borderId="0" applyNumberFormat="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2" fontId="134" fillId="0" borderId="0">
      <protection locked="0"/>
    </xf>
    <xf numFmtId="2" fontId="134" fillId="0" borderId="0">
      <protection locked="0"/>
    </xf>
    <xf numFmtId="220" fontId="79" fillId="0" borderId="0">
      <protection locked="0"/>
    </xf>
    <xf numFmtId="222" fontId="79" fillId="0" borderId="0">
      <protection locked="0"/>
    </xf>
    <xf numFmtId="0" fontId="78" fillId="0" borderId="0"/>
    <xf numFmtId="4" fontId="55" fillId="0" borderId="0" applyFon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82" fillId="0" borderId="0" applyNumberFormat="0" applyFont="0" applyFill="0" applyBorder="0" applyAlignment="0" applyProtection="0">
      <alignment vertical="top"/>
    </xf>
    <xf numFmtId="0" fontId="183" fillId="0" borderId="0" applyNumberFormat="0" applyFont="0" applyFill="0" applyBorder="0" applyAlignment="0" applyProtection="0">
      <alignment vertical="top"/>
    </xf>
    <xf numFmtId="0" fontId="183" fillId="0" borderId="0" applyNumberFormat="0" applyFont="0" applyFill="0" applyBorder="0" applyAlignment="0" applyProtection="0">
      <alignment vertical="top"/>
    </xf>
    <xf numFmtId="0" fontId="182" fillId="0" borderId="0" applyNumberFormat="0" applyFont="0" applyFill="0" applyBorder="0" applyAlignment="0" applyProtection="0"/>
    <xf numFmtId="0" fontId="182" fillId="0" borderId="0" applyNumberFormat="0" applyFont="0" applyFill="0" applyBorder="0" applyAlignment="0" applyProtection="0">
      <alignment horizontal="left" vertical="top"/>
    </xf>
    <xf numFmtId="0" fontId="182" fillId="0" borderId="0" applyNumberFormat="0" applyFont="0" applyFill="0" applyBorder="0" applyAlignment="0" applyProtection="0">
      <alignment horizontal="left" vertical="top"/>
    </xf>
    <xf numFmtId="0" fontId="182" fillId="0" borderId="0" applyNumberFormat="0" applyFont="0" applyFill="0" applyBorder="0" applyAlignment="0" applyProtection="0">
      <alignment horizontal="left" vertical="top"/>
    </xf>
    <xf numFmtId="0" fontId="71" fillId="0" borderId="0"/>
    <xf numFmtId="0" fontId="184" fillId="0" borderId="0">
      <alignment horizontal="left" wrapText="1"/>
    </xf>
    <xf numFmtId="0" fontId="185" fillId="0" borderId="18" applyNumberFormat="0" applyFont="0" applyFill="0" applyBorder="0" applyAlignment="0" applyProtection="0">
      <alignment horizontal="center" wrapText="1"/>
    </xf>
    <xf numFmtId="224" fontId="54" fillId="0" borderId="0" applyNumberFormat="0" applyFont="0" applyFill="0" applyBorder="0" applyAlignment="0" applyProtection="0">
      <alignment horizontal="right"/>
    </xf>
    <xf numFmtId="0" fontId="185" fillId="0" borderId="0" applyNumberFormat="0" applyFont="0" applyFill="0" applyBorder="0" applyAlignment="0" applyProtection="0">
      <alignment horizontal="left" indent="1"/>
    </xf>
    <xf numFmtId="225" fontId="185" fillId="0" borderId="0" applyNumberFormat="0" applyFont="0" applyFill="0" applyBorder="0" applyAlignment="0" applyProtection="0"/>
    <xf numFmtId="0" fontId="71" fillId="0" borderId="18" applyNumberFormat="0" applyFont="0" applyFill="0" applyAlignment="0" applyProtection="0">
      <alignment horizontal="center"/>
    </xf>
    <xf numFmtId="0" fontId="71" fillId="0" borderId="0" applyNumberFormat="0" applyFont="0" applyFill="0" applyBorder="0" applyAlignment="0" applyProtection="0">
      <alignment horizontal="left" wrapText="1" indent="1"/>
    </xf>
    <xf numFmtId="0" fontId="185" fillId="0" borderId="0" applyNumberFormat="0" applyFont="0" applyFill="0" applyBorder="0" applyAlignment="0" applyProtection="0">
      <alignment horizontal="left" indent="1"/>
    </xf>
    <xf numFmtId="0" fontId="71" fillId="0" borderId="0" applyNumberFormat="0" applyFont="0" applyFill="0" applyBorder="0" applyAlignment="0" applyProtection="0">
      <alignment horizontal="left" wrapText="1" indent="2"/>
    </xf>
    <xf numFmtId="226" fontId="71" fillId="0" borderId="0">
      <alignment horizontal="right"/>
    </xf>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8" borderId="0" applyNumberFormat="0" applyBorder="0" applyAlignment="0" applyProtection="0"/>
    <xf numFmtId="0" fontId="38" fillId="7" borderId="2" applyNumberFormat="0" applyAlignment="0" applyProtection="0"/>
    <xf numFmtId="0" fontId="38" fillId="7" borderId="2" applyNumberFormat="0" applyAlignment="0" applyProtection="0"/>
    <xf numFmtId="218" fontId="38" fillId="7" borderId="2" applyNumberFormat="0" applyAlignment="0" applyProtection="0"/>
    <xf numFmtId="0" fontId="39" fillId="22" borderId="15" applyNumberFormat="0" applyAlignment="0" applyProtection="0"/>
    <xf numFmtId="0" fontId="39" fillId="22" borderId="15" applyNumberFormat="0" applyAlignment="0" applyProtection="0"/>
    <xf numFmtId="0" fontId="40" fillId="22" borderId="2" applyNumberFormat="0" applyAlignment="0" applyProtection="0"/>
    <xf numFmtId="0" fontId="40" fillId="22" borderId="2" applyNumberFormat="0" applyAlignment="0" applyProtection="0"/>
    <xf numFmtId="0" fontId="112" fillId="0" borderId="0" applyProtection="0"/>
    <xf numFmtId="195" fontId="26" fillId="0" borderId="0" applyFont="0" applyFill="0" applyBorder="0" applyAlignment="0" applyProtection="0"/>
    <xf numFmtId="0" fontId="52" fillId="4" borderId="0" applyNumberFormat="0" applyBorder="0" applyAlignment="0" applyProtection="0"/>
    <xf numFmtId="0" fontId="41" fillId="0" borderId="9" applyNumberFormat="0" applyFill="0" applyAlignment="0" applyProtection="0"/>
    <xf numFmtId="0" fontId="41" fillId="0" borderId="9"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43" fillId="0" borderId="11" applyNumberFormat="0" applyFill="0" applyAlignment="0" applyProtection="0"/>
    <xf numFmtId="0" fontId="43" fillId="0" borderId="11"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13" fillId="0" borderId="0" applyProtection="0"/>
    <xf numFmtId="0" fontId="114" fillId="0" borderId="0" applyProtection="0"/>
    <xf numFmtId="0" fontId="50" fillId="0" borderId="13"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112" fillId="0" borderId="16" applyProtection="0"/>
    <xf numFmtId="0" fontId="45" fillId="23" borderId="4" applyNumberFormat="0" applyAlignment="0" applyProtection="0"/>
    <xf numFmtId="0" fontId="45" fillId="23" borderId="4" applyNumberFormat="0" applyAlignment="0" applyProtection="0"/>
    <xf numFmtId="0" fontId="45" fillId="23" borderId="4"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0" fillId="22" borderId="2" applyNumberFormat="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11" fillId="0" borderId="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53" fillId="0" borderId="0"/>
    <xf numFmtId="0" fontId="26" fillId="0" borderId="0"/>
    <xf numFmtId="0" fontId="53" fillId="0" borderId="0"/>
    <xf numFmtId="0" fontId="53" fillId="0" borderId="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218" fontId="157" fillId="0" borderId="0"/>
    <xf numFmtId="218" fontId="157" fillId="0" borderId="0"/>
    <xf numFmtId="218" fontId="157" fillId="0" borderId="0"/>
    <xf numFmtId="0" fontId="1" fillId="0" borderId="0"/>
    <xf numFmtId="0" fontId="1" fillId="0" borderId="0"/>
    <xf numFmtId="0" fontId="26" fillId="0" borderId="0"/>
    <xf numFmtId="0" fontId="26" fillId="0" borderId="0" applyNumberFormat="0" applyFont="0" applyFill="0" applyBorder="0" applyAlignment="0" applyProtection="0">
      <alignment vertical="top"/>
    </xf>
    <xf numFmtId="0" fontId="11" fillId="0" borderId="0"/>
    <xf numFmtId="0" fontId="26" fillId="0" borderId="0" applyNumberFormat="0" applyFont="0" applyFill="0" applyBorder="0" applyAlignment="0" applyProtection="0">
      <alignment vertical="top"/>
    </xf>
    <xf numFmtId="0" fontId="1" fillId="0" borderId="0"/>
    <xf numFmtId="0" fontId="11" fillId="0" borderId="0"/>
    <xf numFmtId="0" fontId="36" fillId="0" borderId="0"/>
    <xf numFmtId="0" fontId="26" fillId="0" borderId="0"/>
    <xf numFmtId="0" fontId="44" fillId="0" borderId="17" applyNumberFormat="0" applyFill="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26" fillId="10" borderId="14" applyNumberFormat="0" applyFont="0" applyAlignment="0" applyProtection="0"/>
    <xf numFmtId="0" fontId="11" fillId="10" borderId="1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0" fontId="39" fillId="22" borderId="15" applyNumberFormat="0" applyAlignment="0" applyProtection="0"/>
    <xf numFmtId="0" fontId="50" fillId="0" borderId="13" applyNumberFormat="0" applyFill="0" applyAlignment="0" applyProtection="0"/>
    <xf numFmtId="0" fontId="50" fillId="0" borderId="13" applyNumberFormat="0" applyFill="0" applyAlignment="0" applyProtection="0"/>
    <xf numFmtId="0" fontId="47" fillId="13" borderId="0" applyNumberFormat="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112" fillId="0" borderId="0"/>
    <xf numFmtId="0" fontId="51" fillId="0" borderId="0" applyNumberFormat="0" applyFill="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85" fontId="186" fillId="0" borderId="0" applyFont="0" applyFill="0" applyBorder="0" applyAlignment="0" applyProtection="0"/>
    <xf numFmtId="173" fontId="186" fillId="0" borderId="0" applyFont="0" applyFill="0" applyBorder="0" applyAlignment="0" applyProtection="0"/>
    <xf numFmtId="227" fontId="12" fillId="0" borderId="0" applyNumberFormat="0" applyFill="0" applyBorder="0" applyAlignment="0" applyProtection="0"/>
    <xf numFmtId="227" fontId="12" fillId="0" borderId="0" applyNumberForma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73" fontId="71"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206" fontId="11" fillId="0" borderId="0" applyFont="0" applyFill="0" applyBorder="0" applyAlignment="0" applyProtection="0"/>
    <xf numFmtId="170" fontId="1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166" fontId="36" fillId="0" borderId="0" applyFont="0" applyFill="0" applyBorder="0" applyAlignment="0" applyProtection="0"/>
    <xf numFmtId="167" fontId="3"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228" fontId="187" fillId="24" borderId="29" applyFill="0" applyBorder="0">
      <alignment horizontal="center" vertical="center" wrapText="1"/>
      <protection locked="0"/>
    </xf>
    <xf numFmtId="210" fontId="188" fillId="0" borderId="0">
      <alignment wrapText="1"/>
    </xf>
    <xf numFmtId="210" fontId="133" fillId="0" borderId="0">
      <alignment wrapText="1"/>
    </xf>
    <xf numFmtId="0" fontId="189" fillId="0" borderId="0" applyNumberFormat="0" applyFill="0" applyBorder="0" applyAlignment="0" applyProtection="0"/>
    <xf numFmtId="0" fontId="3" fillId="0" borderId="0"/>
    <xf numFmtId="0" fontId="18" fillId="0" borderId="0"/>
    <xf numFmtId="0" fontId="221" fillId="0" borderId="0"/>
    <xf numFmtId="0" fontId="221" fillId="0" borderId="0"/>
    <xf numFmtId="0" fontId="221" fillId="0" borderId="0"/>
    <xf numFmtId="0" fontId="221" fillId="0" borderId="0"/>
    <xf numFmtId="0" fontId="221" fillId="0" borderId="0"/>
    <xf numFmtId="0" fontId="221" fillId="0" borderId="0"/>
    <xf numFmtId="0" fontId="221" fillId="0" borderId="0"/>
    <xf numFmtId="0" fontId="221" fillId="0" borderId="0"/>
  </cellStyleXfs>
  <cellXfs count="180">
    <xf numFmtId="0" fontId="0" fillId="0" borderId="0" xfId="0"/>
    <xf numFmtId="0" fontId="11" fillId="0" borderId="0" xfId="792" applyFont="1" applyAlignment="1" applyProtection="1">
      <alignment horizontal="center"/>
      <protection locked="0"/>
    </xf>
    <xf numFmtId="0" fontId="11" fillId="0" borderId="0" xfId="792" applyProtection="1">
      <protection locked="0"/>
    </xf>
    <xf numFmtId="0" fontId="208" fillId="0" borderId="0" xfId="792" applyFont="1" applyProtection="1">
      <protection locked="0"/>
    </xf>
    <xf numFmtId="0" fontId="11" fillId="0" borderId="0" xfId="792" applyFont="1" applyProtection="1">
      <protection locked="0"/>
    </xf>
    <xf numFmtId="0" fontId="30" fillId="0" borderId="0" xfId="792" applyFont="1" applyProtection="1">
      <protection locked="0"/>
    </xf>
    <xf numFmtId="0" fontId="11" fillId="0" borderId="0" xfId="792" applyFill="1" applyBorder="1" applyProtection="1">
      <protection hidden="1"/>
    </xf>
    <xf numFmtId="0" fontId="217" fillId="0" borderId="0" xfId="792" applyFont="1" applyFill="1" applyBorder="1" applyProtection="1">
      <protection hidden="1"/>
    </xf>
    <xf numFmtId="0" fontId="11" fillId="0" borderId="42" xfId="792" applyFill="1" applyBorder="1" applyProtection="1">
      <protection hidden="1"/>
    </xf>
    <xf numFmtId="0" fontId="199" fillId="0" borderId="0" xfId="792" applyFont="1" applyFill="1" applyBorder="1" applyProtection="1">
      <protection hidden="1"/>
    </xf>
    <xf numFmtId="0" fontId="15" fillId="0" borderId="0" xfId="792" applyFont="1" applyFill="1" applyBorder="1" applyProtection="1">
      <protection hidden="1"/>
    </xf>
    <xf numFmtId="0" fontId="115" fillId="0" borderId="0" xfId="792" applyFont="1" applyFill="1" applyBorder="1" applyAlignment="1" applyProtection="1">
      <protection hidden="1"/>
    </xf>
    <xf numFmtId="0" fontId="217" fillId="0" borderId="0" xfId="792" applyFont="1" applyFill="1" applyBorder="1" applyAlignment="1" applyProtection="1">
      <protection hidden="1"/>
    </xf>
    <xf numFmtId="0" fontId="33" fillId="0" borderId="43" xfId="792" applyFont="1" applyFill="1" applyBorder="1" applyAlignment="1" applyProtection="1">
      <protection hidden="1"/>
    </xf>
    <xf numFmtId="0" fontId="33" fillId="0" borderId="35" xfId="792" applyFont="1" applyFill="1" applyBorder="1" applyAlignment="1" applyProtection="1">
      <protection hidden="1"/>
    </xf>
    <xf numFmtId="0" fontId="199" fillId="0" borderId="41" xfId="792" applyFont="1" applyFill="1" applyBorder="1" applyAlignment="1" applyProtection="1">
      <protection hidden="1"/>
    </xf>
    <xf numFmtId="0" fontId="199" fillId="0" borderId="41" xfId="0" applyFont="1" applyFill="1" applyBorder="1" applyAlignment="1" applyProtection="1">
      <alignment horizontal="center" vertical="center" wrapText="1"/>
      <protection hidden="1"/>
    </xf>
    <xf numFmtId="0" fontId="33" fillId="0" borderId="0" xfId="792" applyFont="1" applyFill="1" applyBorder="1" applyAlignment="1" applyProtection="1">
      <protection hidden="1"/>
    </xf>
    <xf numFmtId="0" fontId="20" fillId="0" borderId="0" xfId="792" applyFont="1" applyFill="1" applyBorder="1" applyAlignment="1" applyProtection="1">
      <alignment horizontal="center"/>
      <protection hidden="1"/>
    </xf>
    <xf numFmtId="0" fontId="217" fillId="0" borderId="0" xfId="792" applyFont="1" applyFill="1" applyBorder="1" applyAlignment="1" applyProtection="1">
      <alignment horizontal="center"/>
      <protection hidden="1"/>
    </xf>
    <xf numFmtId="0" fontId="20" fillId="0" borderId="43" xfId="792" applyFont="1" applyFill="1" applyBorder="1" applyAlignment="1" applyProtection="1">
      <alignment horizontal="center"/>
      <protection hidden="1"/>
    </xf>
    <xf numFmtId="0" fontId="20" fillId="0" borderId="37" xfId="792" applyFont="1" applyFill="1" applyBorder="1" applyAlignment="1" applyProtection="1">
      <alignment horizontal="center"/>
      <protection hidden="1"/>
    </xf>
    <xf numFmtId="0" fontId="199" fillId="0" borderId="0" xfId="792" applyFont="1" applyFill="1" applyBorder="1" applyAlignment="1" applyProtection="1">
      <alignment horizontal="center"/>
      <protection hidden="1"/>
    </xf>
    <xf numFmtId="0" fontId="199" fillId="0" borderId="0" xfId="0" applyFont="1" applyFill="1" applyBorder="1" applyAlignment="1" applyProtection="1">
      <alignment vertical="center" wrapText="1"/>
      <protection hidden="1"/>
    </xf>
    <xf numFmtId="0" fontId="198" fillId="0" borderId="0" xfId="0" applyFont="1" applyFill="1" applyBorder="1" applyAlignment="1" applyProtection="1">
      <alignment horizontal="center" vertical="center" wrapText="1"/>
      <protection hidden="1"/>
    </xf>
    <xf numFmtId="0" fontId="203" fillId="0" borderId="0" xfId="792" applyFont="1" applyFill="1" applyBorder="1" applyAlignment="1" applyProtection="1">
      <alignment vertical="center"/>
      <protection hidden="1"/>
    </xf>
    <xf numFmtId="0" fontId="16" fillId="0" borderId="0" xfId="0" applyFont="1" applyFill="1" applyBorder="1" applyAlignment="1" applyProtection="1">
      <protection hidden="1"/>
    </xf>
    <xf numFmtId="0" fontId="207" fillId="0" borderId="0" xfId="792" applyFont="1" applyFill="1" applyBorder="1" applyProtection="1">
      <protection hidden="1"/>
    </xf>
    <xf numFmtId="0" fontId="203" fillId="0" borderId="41" xfId="0" applyFont="1" applyFill="1" applyBorder="1" applyAlignment="1" applyProtection="1">
      <protection hidden="1"/>
    </xf>
    <xf numFmtId="0" fontId="203" fillId="0" borderId="0" xfId="0" applyFont="1" applyFill="1" applyBorder="1" applyAlignment="1" applyProtection="1">
      <protection hidden="1"/>
    </xf>
    <xf numFmtId="0" fontId="199" fillId="0" borderId="0" xfId="0" applyFont="1" applyFill="1" applyBorder="1" applyAlignment="1" applyProtection="1">
      <alignment horizontal="center" vertical="center" wrapText="1"/>
      <protection hidden="1"/>
    </xf>
    <xf numFmtId="0" fontId="203" fillId="0" borderId="42" xfId="792" applyFont="1" applyFill="1" applyBorder="1" applyAlignment="1" applyProtection="1">
      <alignment vertical="center"/>
      <protection hidden="1"/>
    </xf>
    <xf numFmtId="0" fontId="16" fillId="0" borderId="0" xfId="0" applyFont="1" applyFill="1" applyBorder="1" applyAlignment="1" applyProtection="1">
      <alignment horizontal="center"/>
      <protection hidden="1"/>
    </xf>
    <xf numFmtId="0" fontId="203" fillId="0" borderId="0" xfId="0" applyFont="1" applyFill="1" applyBorder="1" applyAlignment="1" applyProtection="1">
      <alignment horizontal="center"/>
      <protection hidden="1"/>
    </xf>
    <xf numFmtId="0" fontId="203" fillId="0" borderId="0" xfId="793" applyFont="1" applyFill="1" applyBorder="1" applyAlignment="1" applyProtection="1">
      <alignment vertical="center"/>
      <protection hidden="1"/>
    </xf>
    <xf numFmtId="0" fontId="201" fillId="0" borderId="33" xfId="0" applyFont="1" applyFill="1" applyBorder="1" applyAlignment="1" applyProtection="1">
      <alignment vertical="center" wrapText="1"/>
      <protection hidden="1"/>
    </xf>
    <xf numFmtId="0" fontId="16" fillId="0" borderId="0" xfId="793" applyFont="1" applyFill="1" applyBorder="1" applyAlignment="1" applyProtection="1">
      <alignment horizontal="center"/>
      <protection hidden="1"/>
    </xf>
    <xf numFmtId="0" fontId="203" fillId="0" borderId="41" xfId="793" applyFont="1" applyFill="1" applyBorder="1" applyAlignment="1" applyProtection="1">
      <alignment horizontal="center"/>
      <protection hidden="1"/>
    </xf>
    <xf numFmtId="177" fontId="28" fillId="0" borderId="0" xfId="612" applyNumberFormat="1" applyFont="1" applyFill="1" applyBorder="1" applyAlignment="1" applyProtection="1">
      <alignment horizontal="left"/>
      <protection hidden="1"/>
    </xf>
    <xf numFmtId="0" fontId="14" fillId="0" borderId="0" xfId="792" applyFont="1" applyFill="1" applyBorder="1" applyProtection="1">
      <protection hidden="1"/>
    </xf>
    <xf numFmtId="0" fontId="204" fillId="0" borderId="0" xfId="1824" applyFont="1" applyFill="1" applyBorder="1" applyAlignment="1" applyProtection="1">
      <alignment horizontal="left" vertical="center"/>
      <protection hidden="1"/>
    </xf>
    <xf numFmtId="0" fontId="190" fillId="0" borderId="0" xfId="1824" applyFont="1" applyFill="1" applyBorder="1" applyAlignment="1" applyProtection="1">
      <alignment horizontal="left" vertical="center"/>
      <protection hidden="1"/>
    </xf>
    <xf numFmtId="177" fontId="14" fillId="0" borderId="0" xfId="612" applyNumberFormat="1" applyFont="1" applyFill="1" applyBorder="1" applyAlignment="1" applyProtection="1">
      <alignment horizontal="left" indent="1"/>
      <protection hidden="1"/>
    </xf>
    <xf numFmtId="177" fontId="14" fillId="0" borderId="43" xfId="612" applyNumberFormat="1" applyFont="1" applyFill="1" applyBorder="1" applyAlignment="1" applyProtection="1">
      <alignment horizontal="left" indent="1"/>
      <protection hidden="1"/>
    </xf>
    <xf numFmtId="171" fontId="15" fillId="0" borderId="0" xfId="0" applyNumberFormat="1" applyFont="1" applyFill="1" applyBorder="1" applyAlignment="1" applyProtection="1">
      <protection hidden="1"/>
    </xf>
    <xf numFmtId="0" fontId="207" fillId="0" borderId="33" xfId="792" applyFont="1" applyBorder="1" applyProtection="1">
      <protection hidden="1"/>
    </xf>
    <xf numFmtId="171" fontId="199" fillId="0" borderId="41" xfId="0" applyNumberFormat="1" applyFont="1" applyFill="1" applyBorder="1" applyAlignment="1" applyProtection="1">
      <protection hidden="1"/>
    </xf>
    <xf numFmtId="171" fontId="14" fillId="0" borderId="0" xfId="0" applyNumberFormat="1" applyFont="1" applyFill="1" applyBorder="1" applyAlignment="1" applyProtection="1">
      <alignment vertical="center"/>
      <protection hidden="1"/>
    </xf>
    <xf numFmtId="177" fontId="28" fillId="0" borderId="0" xfId="612" applyNumberFormat="1" applyFont="1" applyFill="1" applyBorder="1" applyAlignment="1" applyProtection="1">
      <alignment horizontal="left" indent="1"/>
      <protection hidden="1"/>
    </xf>
    <xf numFmtId="177" fontId="28" fillId="0" borderId="43" xfId="612" applyNumberFormat="1" applyFont="1" applyFill="1" applyBorder="1" applyAlignment="1" applyProtection="1">
      <alignment horizontal="left" indent="1"/>
      <protection hidden="1"/>
    </xf>
    <xf numFmtId="171" fontId="15" fillId="0" borderId="0" xfId="0" applyNumberFormat="1" applyFont="1" applyFill="1" applyBorder="1" applyAlignment="1" applyProtection="1">
      <alignment horizontal="right"/>
      <protection hidden="1"/>
    </xf>
    <xf numFmtId="171" fontId="199" fillId="0" borderId="0" xfId="0" applyNumberFormat="1" applyFont="1" applyFill="1" applyBorder="1" applyAlignment="1" applyProtection="1">
      <alignment horizontal="right"/>
      <protection hidden="1"/>
    </xf>
    <xf numFmtId="177" fontId="35" fillId="0" borderId="0" xfId="612" applyNumberFormat="1" applyFont="1" applyFill="1" applyBorder="1" applyAlignment="1" applyProtection="1">
      <alignment horizontal="left" indent="2"/>
      <protection hidden="1"/>
    </xf>
    <xf numFmtId="177" fontId="35" fillId="0" borderId="43" xfId="612" applyNumberFormat="1" applyFont="1" applyFill="1" applyBorder="1" applyAlignment="1" applyProtection="1">
      <alignment horizontal="left" indent="2"/>
      <protection hidden="1"/>
    </xf>
    <xf numFmtId="0" fontId="199" fillId="39" borderId="41" xfId="0" applyFont="1" applyFill="1" applyBorder="1" applyAlignment="1" applyProtection="1">
      <alignment horizontal="center" vertical="center" wrapText="1"/>
      <protection hidden="1"/>
    </xf>
    <xf numFmtId="171" fontId="199" fillId="0" borderId="0" xfId="0" applyNumberFormat="1" applyFont="1" applyFill="1" applyBorder="1" applyAlignment="1" applyProtection="1">
      <protection hidden="1"/>
    </xf>
    <xf numFmtId="0" fontId="199" fillId="0" borderId="41" xfId="792" applyFont="1" applyFill="1" applyBorder="1" applyAlignment="1" applyProtection="1">
      <alignment horizontal="center" vertical="center"/>
      <protection hidden="1"/>
    </xf>
    <xf numFmtId="177" fontId="29" fillId="0" borderId="0" xfId="612" applyNumberFormat="1" applyFont="1" applyFill="1" applyBorder="1" applyAlignment="1" applyProtection="1">
      <alignment horizontal="left" indent="3"/>
      <protection hidden="1"/>
    </xf>
    <xf numFmtId="177" fontId="29" fillId="0" borderId="43" xfId="612" applyNumberFormat="1" applyFont="1" applyFill="1" applyBorder="1" applyAlignment="1" applyProtection="1">
      <alignment horizontal="left" indent="3"/>
      <protection hidden="1"/>
    </xf>
    <xf numFmtId="171" fontId="21" fillId="0" borderId="0" xfId="0" applyNumberFormat="1" applyFont="1" applyFill="1" applyBorder="1" applyAlignment="1" applyProtection="1">
      <protection hidden="1"/>
    </xf>
    <xf numFmtId="0" fontId="207" fillId="0" borderId="0" xfId="792" applyFont="1" applyProtection="1">
      <protection hidden="1"/>
    </xf>
    <xf numFmtId="171" fontId="213" fillId="0" borderId="0" xfId="0" applyNumberFormat="1" applyFont="1" applyFill="1" applyBorder="1" applyAlignment="1" applyProtection="1">
      <protection hidden="1"/>
    </xf>
    <xf numFmtId="0" fontId="205" fillId="0" borderId="0" xfId="0" applyFont="1" applyFill="1" applyBorder="1" applyAlignment="1" applyProtection="1">
      <alignment vertical="center"/>
      <protection hidden="1"/>
    </xf>
    <xf numFmtId="171" fontId="213" fillId="0" borderId="41" xfId="0" applyNumberFormat="1" applyFont="1" applyFill="1" applyBorder="1" applyAlignment="1" applyProtection="1">
      <protection hidden="1"/>
    </xf>
    <xf numFmtId="0" fontId="15" fillId="0" borderId="0" xfId="792" applyFont="1" applyProtection="1">
      <protection hidden="1"/>
    </xf>
    <xf numFmtId="0" fontId="11" fillId="0" borderId="0" xfId="792" applyFont="1" applyProtection="1">
      <protection hidden="1"/>
    </xf>
    <xf numFmtId="177" fontId="35" fillId="0" borderId="0" xfId="612" applyNumberFormat="1" applyFont="1" applyFill="1" applyBorder="1" applyAlignment="1" applyProtection="1">
      <alignment horizontal="left" indent="4"/>
      <protection hidden="1"/>
    </xf>
    <xf numFmtId="171" fontId="21" fillId="0" borderId="37" xfId="0" applyNumberFormat="1" applyFont="1" applyFill="1" applyBorder="1" applyAlignment="1" applyProtection="1">
      <protection hidden="1"/>
    </xf>
    <xf numFmtId="0" fontId="218" fillId="0" borderId="0" xfId="0" applyFont="1" applyFill="1" applyBorder="1" applyAlignment="1" applyProtection="1">
      <alignment vertical="center" wrapText="1"/>
      <protection hidden="1"/>
    </xf>
    <xf numFmtId="171" fontId="126" fillId="0" borderId="0" xfId="0" applyNumberFormat="1" applyFont="1" applyFill="1" applyBorder="1" applyAlignment="1" applyProtection="1">
      <protection hidden="1"/>
    </xf>
    <xf numFmtId="0" fontId="214" fillId="0" borderId="0" xfId="792" applyFont="1" applyProtection="1">
      <protection hidden="1"/>
    </xf>
    <xf numFmtId="0" fontId="22" fillId="0" borderId="0" xfId="792" applyFont="1" applyProtection="1">
      <protection hidden="1"/>
    </xf>
    <xf numFmtId="0" fontId="30" fillId="0" borderId="0" xfId="792" applyFont="1" applyProtection="1">
      <protection hidden="1"/>
    </xf>
    <xf numFmtId="177" fontId="128" fillId="0" borderId="0" xfId="612" applyNumberFormat="1" applyFont="1" applyFill="1" applyBorder="1" applyAlignment="1" applyProtection="1">
      <alignment horizontal="left" indent="5"/>
      <protection hidden="1"/>
    </xf>
    <xf numFmtId="171" fontId="215" fillId="0" borderId="0" xfId="0" applyNumberFormat="1" applyFont="1" applyFill="1" applyBorder="1" applyAlignment="1" applyProtection="1">
      <protection hidden="1"/>
    </xf>
    <xf numFmtId="171" fontId="206" fillId="0" borderId="0" xfId="0" applyNumberFormat="1" applyFont="1" applyFill="1" applyBorder="1" applyAlignment="1" applyProtection="1">
      <protection hidden="1"/>
    </xf>
    <xf numFmtId="171" fontId="126" fillId="0" borderId="0" xfId="0" applyNumberFormat="1" applyFont="1" applyFill="1" applyBorder="1" applyAlignment="1" applyProtection="1">
      <alignment horizontal="right"/>
      <protection hidden="1"/>
    </xf>
    <xf numFmtId="171" fontId="125" fillId="0" borderId="0" xfId="0" applyNumberFormat="1" applyFont="1" applyFill="1" applyBorder="1" applyAlignment="1" applyProtection="1">
      <alignment vertical="center"/>
      <protection hidden="1"/>
    </xf>
    <xf numFmtId="0" fontId="219" fillId="0" borderId="0" xfId="792" applyFont="1" applyFill="1" applyBorder="1" applyProtection="1">
      <protection hidden="1"/>
    </xf>
    <xf numFmtId="0" fontId="23" fillId="0" borderId="0" xfId="792" applyFont="1" applyFill="1" applyBorder="1" applyProtection="1">
      <protection hidden="1"/>
    </xf>
    <xf numFmtId="0" fontId="216" fillId="0" borderId="41" xfId="792" applyFont="1" applyFill="1" applyBorder="1" applyProtection="1">
      <protection hidden="1"/>
    </xf>
    <xf numFmtId="171" fontId="23" fillId="0" borderId="0" xfId="792" applyNumberFormat="1" applyFont="1" applyFill="1" applyBorder="1" applyProtection="1">
      <protection hidden="1"/>
    </xf>
    <xf numFmtId="171" fontId="116" fillId="0" borderId="0" xfId="792" applyNumberFormat="1" applyFont="1" applyFill="1" applyBorder="1" applyProtection="1">
      <protection hidden="1"/>
    </xf>
    <xf numFmtId="171" fontId="24" fillId="0" borderId="0" xfId="792" applyNumberFormat="1" applyFont="1" applyFill="1" applyBorder="1" applyProtection="1">
      <protection hidden="1"/>
    </xf>
    <xf numFmtId="1" fontId="29" fillId="0" borderId="0" xfId="612" applyNumberFormat="1" applyFont="1" applyFill="1" applyBorder="1" applyAlignment="1" applyProtection="1">
      <alignment horizontal="left" indent="1"/>
      <protection hidden="1"/>
    </xf>
    <xf numFmtId="1" fontId="28" fillId="0" borderId="0" xfId="612" applyNumberFormat="1" applyFont="1" applyFill="1" applyBorder="1" applyAlignment="1" applyProtection="1">
      <alignment horizontal="left" indent="1"/>
      <protection hidden="1"/>
    </xf>
    <xf numFmtId="1" fontId="29" fillId="0" borderId="0" xfId="612" applyNumberFormat="1" applyFont="1" applyFill="1" applyBorder="1" applyAlignment="1" applyProtection="1">
      <alignment horizontal="left" indent="2"/>
      <protection hidden="1"/>
    </xf>
    <xf numFmtId="1" fontId="29" fillId="0" borderId="0" xfId="612" applyNumberFormat="1" applyFont="1" applyFill="1" applyBorder="1" applyAlignment="1" applyProtection="1">
      <alignment horizontal="left" indent="4"/>
      <protection hidden="1"/>
    </xf>
    <xf numFmtId="1" fontId="35" fillId="0" borderId="0" xfId="612" applyNumberFormat="1" applyFont="1" applyFill="1" applyBorder="1" applyAlignment="1" applyProtection="1">
      <alignment horizontal="left" indent="2"/>
      <protection hidden="1"/>
    </xf>
    <xf numFmtId="0" fontId="220" fillId="0" borderId="0" xfId="792" applyFont="1" applyFill="1" applyBorder="1" applyProtection="1">
      <protection hidden="1"/>
    </xf>
    <xf numFmtId="0" fontId="13" fillId="0" borderId="0" xfId="792" applyFont="1" applyFill="1" applyBorder="1" applyProtection="1">
      <protection hidden="1"/>
    </xf>
    <xf numFmtId="0" fontId="213" fillId="0" borderId="0" xfId="792" applyFont="1" applyFill="1" applyBorder="1" applyProtection="1">
      <protection hidden="1"/>
    </xf>
    <xf numFmtId="0" fontId="21" fillId="0" borderId="0" xfId="792" applyFont="1" applyFill="1" applyBorder="1" applyProtection="1">
      <protection hidden="1"/>
    </xf>
    <xf numFmtId="177" fontId="29" fillId="0" borderId="0" xfId="612" applyNumberFormat="1" applyFont="1" applyFill="1" applyBorder="1" applyAlignment="1" applyProtection="1">
      <alignment horizontal="left" indent="1"/>
      <protection hidden="1"/>
    </xf>
    <xf numFmtId="0" fontId="34" fillId="0" borderId="0" xfId="792" applyFont="1" applyFill="1" applyBorder="1" applyProtection="1">
      <protection hidden="1"/>
    </xf>
    <xf numFmtId="0" fontId="193" fillId="0" borderId="0" xfId="1824" applyFont="1" applyBorder="1" applyAlignment="1" applyProtection="1">
      <protection locked="0"/>
    </xf>
    <xf numFmtId="0" fontId="0" fillId="0" borderId="0" xfId="0" applyProtection="1">
      <protection locked="0"/>
    </xf>
    <xf numFmtId="0" fontId="15" fillId="0" borderId="0" xfId="0" applyFont="1" applyFill="1" applyProtection="1">
      <protection locked="0"/>
    </xf>
    <xf numFmtId="0" fontId="0" fillId="0" borderId="0" xfId="0" applyFill="1" applyProtection="1">
      <protection locked="0"/>
    </xf>
    <xf numFmtId="0" fontId="191" fillId="0" borderId="0" xfId="0" applyFont="1" applyBorder="1" applyProtection="1">
      <protection locked="0"/>
    </xf>
    <xf numFmtId="0" fontId="3" fillId="0" borderId="0" xfId="0" applyFont="1" applyFill="1" applyBorder="1" applyProtection="1">
      <protection locked="0"/>
    </xf>
    <xf numFmtId="0" fontId="197" fillId="0" borderId="0" xfId="0" applyFont="1" applyFill="1" applyBorder="1" applyProtection="1">
      <protection locked="0"/>
    </xf>
    <xf numFmtId="0" fontId="197" fillId="0" borderId="0" xfId="0" applyFont="1" applyBorder="1" applyProtection="1">
      <protection locked="0"/>
    </xf>
    <xf numFmtId="0" fontId="3" fillId="0" borderId="0" xfId="0" applyFont="1" applyProtection="1">
      <protection locked="0"/>
    </xf>
    <xf numFmtId="0" fontId="3" fillId="0" borderId="0" xfId="0" applyFont="1" applyFill="1" applyProtection="1">
      <protection locked="0"/>
    </xf>
    <xf numFmtId="0" fontId="196" fillId="0" borderId="0" xfId="0" applyFont="1" applyAlignment="1" applyProtection="1">
      <alignment horizontal="right" vertical="center" wrapText="1"/>
      <protection locked="0"/>
    </xf>
    <xf numFmtId="0" fontId="194" fillId="0" borderId="0" xfId="0" applyFont="1" applyAlignment="1" applyProtection="1">
      <alignment horizontal="right" vertical="center" wrapText="1"/>
      <protection locked="0"/>
    </xf>
    <xf numFmtId="0" fontId="194" fillId="0" borderId="0" xfId="0" applyFont="1" applyAlignment="1" applyProtection="1">
      <alignment vertical="center" wrapText="1"/>
      <protection locked="0"/>
    </xf>
    <xf numFmtId="0" fontId="193" fillId="0" borderId="0" xfId="1824" applyFont="1" applyBorder="1" applyAlignment="1" applyProtection="1">
      <alignment vertical="center"/>
      <protection hidden="1"/>
    </xf>
    <xf numFmtId="0" fontId="192" fillId="0" borderId="0" xfId="1824" applyFont="1" applyBorder="1" applyAlignment="1" applyProtection="1">
      <protection hidden="1"/>
    </xf>
    <xf numFmtId="0" fontId="212" fillId="0" borderId="26" xfId="1824" applyFont="1" applyFill="1" applyBorder="1" applyAlignment="1" applyProtection="1">
      <protection hidden="1"/>
    </xf>
    <xf numFmtId="0" fontId="127" fillId="0" borderId="27" xfId="0" applyFont="1" applyFill="1" applyBorder="1" applyAlignment="1" applyProtection="1">
      <alignment wrapText="1"/>
      <protection hidden="1"/>
    </xf>
    <xf numFmtId="0" fontId="200" fillId="40" borderId="26" xfId="0" applyFont="1" applyFill="1" applyBorder="1" applyAlignment="1" applyProtection="1">
      <alignment vertical="center" wrapText="1"/>
      <protection hidden="1"/>
    </xf>
    <xf numFmtId="0" fontId="200" fillId="40" borderId="1" xfId="0" applyFont="1" applyFill="1" applyBorder="1" applyAlignment="1" applyProtection="1">
      <alignment vertical="center" wrapText="1"/>
      <protection hidden="1"/>
    </xf>
    <xf numFmtId="0" fontId="200" fillId="40" borderId="25" xfId="0" applyFont="1" applyFill="1" applyBorder="1" applyAlignment="1" applyProtection="1">
      <alignment vertical="center" wrapText="1"/>
      <protection hidden="1"/>
    </xf>
    <xf numFmtId="0" fontId="0" fillId="0" borderId="0" xfId="0" applyProtection="1">
      <protection hidden="1"/>
    </xf>
    <xf numFmtId="0" fontId="211" fillId="0" borderId="0" xfId="0" applyFont="1" applyFill="1" applyBorder="1" applyAlignment="1" applyProtection="1">
      <alignment horizontal="left" vertical="center"/>
      <protection hidden="1"/>
    </xf>
    <xf numFmtId="0" fontId="3" fillId="0" borderId="0" xfId="0" applyFont="1" applyFill="1" applyBorder="1" applyProtection="1">
      <protection hidden="1"/>
    </xf>
    <xf numFmtId="0" fontId="3" fillId="0" borderId="44" xfId="0" applyFont="1" applyFill="1" applyBorder="1" applyAlignment="1" applyProtection="1">
      <protection hidden="1"/>
    </xf>
    <xf numFmtId="0" fontId="3" fillId="0" borderId="0" xfId="0" applyFont="1" applyProtection="1">
      <protection hidden="1"/>
    </xf>
    <xf numFmtId="174" fontId="196" fillId="39" borderId="0" xfId="0" applyNumberFormat="1" applyFont="1" applyFill="1" applyBorder="1" applyProtection="1"/>
    <xf numFmtId="0" fontId="196" fillId="39" borderId="0" xfId="0" applyFont="1" applyFill="1" applyBorder="1" applyAlignment="1" applyProtection="1">
      <alignment horizontal="right"/>
    </xf>
    <xf numFmtId="174" fontId="194" fillId="0" borderId="0" xfId="0" applyNumberFormat="1" applyFont="1" applyBorder="1" applyProtection="1"/>
    <xf numFmtId="0" fontId="194" fillId="0" borderId="0" xfId="0" applyFont="1" applyBorder="1" applyAlignment="1" applyProtection="1">
      <alignment horizontal="right"/>
    </xf>
    <xf numFmtId="0" fontId="200" fillId="40" borderId="38" xfId="0" applyFont="1" applyFill="1" applyBorder="1" applyAlignment="1" applyProtection="1">
      <alignment vertical="center" wrapText="1"/>
      <protection hidden="1"/>
    </xf>
    <xf numFmtId="0" fontId="200" fillId="40" borderId="39" xfId="0" applyFont="1" applyFill="1" applyBorder="1" applyAlignment="1" applyProtection="1">
      <alignment vertical="center" wrapText="1"/>
      <protection hidden="1"/>
    </xf>
    <xf numFmtId="0" fontId="200" fillId="40" borderId="40" xfId="0" applyFont="1" applyFill="1" applyBorder="1" applyAlignment="1" applyProtection="1">
      <alignment vertical="center" wrapText="1"/>
      <protection hidden="1"/>
    </xf>
    <xf numFmtId="0" fontId="195" fillId="0" borderId="0" xfId="1825" applyFont="1" applyFill="1" applyBorder="1" applyAlignment="1" applyProtection="1">
      <alignment vertical="center" textRotation="90" wrapText="1"/>
      <protection hidden="1"/>
    </xf>
    <xf numFmtId="171" fontId="196" fillId="39" borderId="0" xfId="0" applyNumberFormat="1" applyFont="1" applyFill="1" applyBorder="1" applyProtection="1"/>
    <xf numFmtId="0" fontId="196" fillId="39" borderId="0" xfId="0" applyFont="1" applyFill="1" applyBorder="1" applyProtection="1"/>
    <xf numFmtId="171" fontId="194" fillId="0" borderId="0" xfId="0" applyNumberFormat="1" applyFont="1" applyBorder="1" applyAlignment="1" applyProtection="1">
      <alignment horizontal="right"/>
    </xf>
    <xf numFmtId="171" fontId="194" fillId="0" borderId="0" xfId="0" applyNumberFormat="1" applyFont="1" applyFill="1" applyBorder="1" applyAlignment="1" applyProtection="1">
      <alignment horizontal="right"/>
    </xf>
    <xf numFmtId="0" fontId="194" fillId="0" borderId="0" xfId="0" applyFont="1" applyFill="1" applyBorder="1" applyAlignment="1" applyProtection="1">
      <alignment horizontal="right"/>
    </xf>
    <xf numFmtId="0" fontId="191" fillId="0" borderId="0" xfId="0" applyFont="1" applyBorder="1" applyAlignment="1" applyProtection="1">
      <alignment horizontal="right" wrapText="1"/>
    </xf>
    <xf numFmtId="171" fontId="15" fillId="0" borderId="5" xfId="0" applyNumberFormat="1" applyFont="1" applyFill="1" applyBorder="1" applyAlignment="1" applyProtection="1">
      <alignment horizontal="center" vertical="center" wrapText="1"/>
      <protection hidden="1"/>
    </xf>
    <xf numFmtId="171" fontId="194" fillId="0" borderId="0" xfId="1826" applyNumberFormat="1" applyFont="1" applyFill="1" applyBorder="1" applyAlignment="1">
      <alignment horizontal="right"/>
    </xf>
    <xf numFmtId="174" fontId="194" fillId="0" borderId="0" xfId="0" applyNumberFormat="1" applyFont="1" applyBorder="1" applyAlignment="1" applyProtection="1">
      <alignment horizontal="right"/>
    </xf>
    <xf numFmtId="0" fontId="15" fillId="39" borderId="0" xfId="1824" applyFont="1" applyFill="1" applyBorder="1" applyAlignment="1" applyProtection="1">
      <alignment horizontal="left" vertical="center"/>
      <protection hidden="1"/>
    </xf>
    <xf numFmtId="0" fontId="15" fillId="0" borderId="0" xfId="0" applyFont="1" applyFill="1" applyProtection="1">
      <protection hidden="1"/>
    </xf>
    <xf numFmtId="174" fontId="196" fillId="39" borderId="0" xfId="0" applyNumberFormat="1" applyFont="1" applyFill="1" applyBorder="1" applyProtection="1">
      <protection hidden="1"/>
    </xf>
    <xf numFmtId="174" fontId="194" fillId="0" borderId="0" xfId="0" applyNumberFormat="1" applyFont="1" applyBorder="1" applyProtection="1">
      <protection hidden="1"/>
    </xf>
    <xf numFmtId="0" fontId="0" fillId="0" borderId="0" xfId="0" applyFill="1" applyProtection="1">
      <protection hidden="1"/>
    </xf>
    <xf numFmtId="174" fontId="194" fillId="0" borderId="0" xfId="0" applyNumberFormat="1" applyFont="1" applyBorder="1" applyAlignment="1" applyProtection="1">
      <alignment horizontal="right"/>
      <protection hidden="1"/>
    </xf>
    <xf numFmtId="0" fontId="197" fillId="0" borderId="0" xfId="0" applyFont="1" applyBorder="1" applyProtection="1">
      <protection hidden="1"/>
    </xf>
    <xf numFmtId="0" fontId="3" fillId="0" borderId="0" xfId="0" applyFont="1" applyFill="1" applyProtection="1">
      <protection hidden="1"/>
    </xf>
    <xf numFmtId="0" fontId="14" fillId="39" borderId="24" xfId="0" applyFont="1" applyFill="1" applyBorder="1" applyAlignment="1" applyProtection="1">
      <alignment wrapText="1"/>
      <protection hidden="1"/>
    </xf>
    <xf numFmtId="0" fontId="14" fillId="39" borderId="30" xfId="0" applyFont="1" applyFill="1" applyBorder="1" applyAlignment="1" applyProtection="1">
      <alignment wrapText="1"/>
      <protection hidden="1"/>
    </xf>
    <xf numFmtId="0" fontId="193" fillId="0" borderId="0" xfId="1824" applyFont="1" applyBorder="1" applyAlignment="1" applyProtection="1">
      <protection hidden="1"/>
    </xf>
    <xf numFmtId="0" fontId="0" fillId="0" borderId="0" xfId="0" applyAlignment="1" applyProtection="1">
      <protection hidden="1"/>
    </xf>
    <xf numFmtId="0" fontId="200" fillId="40" borderId="26" xfId="0" applyFont="1" applyFill="1" applyBorder="1" applyAlignment="1" applyProtection="1">
      <alignment wrapText="1"/>
      <protection hidden="1"/>
    </xf>
    <xf numFmtId="0" fontId="200" fillId="40" borderId="1" xfId="0" applyFont="1" applyFill="1" applyBorder="1" applyAlignment="1" applyProtection="1">
      <alignment wrapText="1"/>
      <protection hidden="1"/>
    </xf>
    <xf numFmtId="0" fontId="200" fillId="40" borderId="25" xfId="0" applyFont="1" applyFill="1" applyBorder="1" applyAlignment="1" applyProtection="1">
      <alignment wrapText="1"/>
      <protection hidden="1"/>
    </xf>
    <xf numFmtId="0" fontId="3" fillId="0" borderId="0" xfId="0" applyFont="1" applyFill="1" applyBorder="1" applyAlignment="1" applyProtection="1">
      <protection hidden="1"/>
    </xf>
    <xf numFmtId="0" fontId="211" fillId="0" borderId="0" xfId="0" applyFont="1" applyFill="1" applyBorder="1" applyAlignment="1" applyProtection="1">
      <alignment horizontal="left"/>
      <protection hidden="1"/>
    </xf>
    <xf numFmtId="0" fontId="14" fillId="39" borderId="24" xfId="0" applyFont="1" applyFill="1" applyBorder="1" applyAlignment="1" applyProtection="1">
      <alignment vertical="center" wrapText="1"/>
      <protection hidden="1"/>
    </xf>
    <xf numFmtId="0" fontId="15" fillId="39" borderId="0" xfId="1824" applyFont="1" applyFill="1" applyBorder="1" applyAlignment="1" applyProtection="1">
      <alignment vertical="center"/>
      <protection hidden="1"/>
    </xf>
    <xf numFmtId="0" fontId="15" fillId="39" borderId="47" xfId="1824" applyFont="1" applyFill="1" applyBorder="1" applyAlignment="1" applyProtection="1">
      <alignment vertical="center"/>
      <protection hidden="1"/>
    </xf>
    <xf numFmtId="0" fontId="15" fillId="39" borderId="48" xfId="1824" applyFont="1" applyFill="1" applyBorder="1" applyAlignment="1" applyProtection="1">
      <alignment vertical="center"/>
      <protection hidden="1"/>
    </xf>
    <xf numFmtId="0" fontId="15" fillId="39" borderId="45" xfId="1824" applyFont="1" applyFill="1" applyBorder="1" applyAlignment="1" applyProtection="1">
      <alignment vertical="center"/>
      <protection hidden="1"/>
    </xf>
    <xf numFmtId="0" fontId="210" fillId="39" borderId="45" xfId="1824" applyFont="1" applyFill="1" applyBorder="1" applyAlignment="1" applyProtection="1">
      <alignment horizontal="left" vertical="center"/>
      <protection hidden="1"/>
    </xf>
    <xf numFmtId="0" fontId="15" fillId="39" borderId="49" xfId="1824" applyFont="1" applyFill="1" applyBorder="1" applyAlignment="1" applyProtection="1">
      <alignment horizontal="left" vertical="center"/>
      <protection hidden="1"/>
    </xf>
    <xf numFmtId="0" fontId="210" fillId="39" borderId="50" xfId="1824" applyFont="1" applyFill="1" applyBorder="1" applyAlignment="1" applyProtection="1">
      <alignment horizontal="left" vertical="center"/>
      <protection hidden="1"/>
    </xf>
    <xf numFmtId="0" fontId="210" fillId="39" borderId="46" xfId="1824" applyFont="1" applyFill="1" applyBorder="1" applyAlignment="1" applyProtection="1">
      <alignment horizontal="center" vertical="center" wrapText="1"/>
      <protection hidden="1"/>
    </xf>
    <xf numFmtId="0" fontId="210" fillId="39" borderId="51" xfId="1824" applyFont="1" applyFill="1" applyBorder="1" applyAlignment="1" applyProtection="1">
      <alignment horizontal="center" vertical="center" wrapText="1"/>
      <protection hidden="1"/>
    </xf>
    <xf numFmtId="0" fontId="210" fillId="39" borderId="52" xfId="1824" applyFont="1" applyFill="1" applyBorder="1" applyAlignment="1" applyProtection="1">
      <alignment horizontal="center" vertical="center" wrapText="1"/>
      <protection hidden="1"/>
    </xf>
    <xf numFmtId="0" fontId="199" fillId="39" borderId="34" xfId="0" applyFont="1" applyFill="1" applyBorder="1" applyAlignment="1" applyProtection="1">
      <alignment horizontal="center" vertical="center" wrapText="1"/>
      <protection hidden="1"/>
    </xf>
    <xf numFmtId="0" fontId="199" fillId="39" borderId="35" xfId="0" applyFont="1" applyFill="1" applyBorder="1" applyAlignment="1" applyProtection="1">
      <alignment horizontal="center" vertical="center" wrapText="1"/>
      <protection hidden="1"/>
    </xf>
    <xf numFmtId="0" fontId="199" fillId="39" borderId="36" xfId="0" applyFont="1" applyFill="1" applyBorder="1" applyAlignment="1" applyProtection="1">
      <alignment horizontal="center" vertical="center" wrapText="1"/>
      <protection hidden="1"/>
    </xf>
    <xf numFmtId="0" fontId="202" fillId="39" borderId="34" xfId="0" applyFont="1" applyFill="1" applyBorder="1" applyAlignment="1" applyProtection="1">
      <alignment horizontal="center" vertical="center" wrapText="1"/>
      <protection hidden="1"/>
    </xf>
    <xf numFmtId="0" fontId="202" fillId="39" borderId="35" xfId="0" applyFont="1" applyFill="1" applyBorder="1" applyAlignment="1" applyProtection="1">
      <alignment horizontal="center" vertical="center" wrapText="1"/>
      <protection hidden="1"/>
    </xf>
    <xf numFmtId="0" fontId="202" fillId="39" borderId="36" xfId="0" applyFont="1" applyFill="1" applyBorder="1" applyAlignment="1" applyProtection="1">
      <alignment horizontal="center" vertical="center" wrapText="1"/>
      <protection hidden="1"/>
    </xf>
    <xf numFmtId="0" fontId="16" fillId="0" borderId="0" xfId="793" applyFont="1" applyFill="1" applyBorder="1" applyAlignment="1" applyProtection="1">
      <alignment horizontal="center" vertical="center" wrapText="1"/>
      <protection hidden="1"/>
    </xf>
    <xf numFmtId="0" fontId="199" fillId="0" borderId="34" xfId="0" applyFont="1" applyFill="1" applyBorder="1" applyAlignment="1" applyProtection="1">
      <alignment horizontal="center" vertical="center" wrapText="1"/>
      <protection hidden="1"/>
    </xf>
    <xf numFmtId="0" fontId="199" fillId="0" borderId="36" xfId="0" applyFont="1" applyFill="1" applyBorder="1" applyAlignment="1" applyProtection="1">
      <alignment horizontal="center" vertical="center" wrapText="1"/>
      <protection hidden="1"/>
    </xf>
    <xf numFmtId="0" fontId="14" fillId="39" borderId="24" xfId="0" applyFont="1" applyFill="1" applyBorder="1" applyAlignment="1" applyProtection="1">
      <alignment horizontal="left" wrapText="1"/>
      <protection hidden="1"/>
    </xf>
    <xf numFmtId="0" fontId="14" fillId="39" borderId="30" xfId="0" applyFont="1" applyFill="1" applyBorder="1" applyAlignment="1" applyProtection="1">
      <alignment horizontal="left" wrapText="1"/>
      <protection hidden="1"/>
    </xf>
    <xf numFmtId="0" fontId="209" fillId="40" borderId="26" xfId="1825" applyFont="1" applyFill="1" applyBorder="1" applyAlignment="1" applyProtection="1">
      <alignment horizontal="center" vertical="center" textRotation="90" wrapText="1"/>
      <protection hidden="1"/>
    </xf>
    <xf numFmtId="0" fontId="209" fillId="40" borderId="1" xfId="1825" applyFont="1" applyFill="1" applyBorder="1" applyAlignment="1" applyProtection="1">
      <alignment horizontal="center" vertical="center" textRotation="90" wrapText="1"/>
      <protection hidden="1"/>
    </xf>
    <xf numFmtId="0" fontId="209" fillId="40" borderId="25" xfId="1825" applyFont="1" applyFill="1" applyBorder="1" applyAlignment="1" applyProtection="1">
      <alignment horizontal="center" vertical="center" textRotation="90" wrapText="1"/>
      <protection hidden="1"/>
    </xf>
    <xf numFmtId="0" fontId="201" fillId="0" borderId="0" xfId="0" applyFont="1" applyAlignment="1" applyProtection="1">
      <alignment vertical="center" textRotation="90"/>
      <protection locked="0"/>
    </xf>
  </cellXfs>
  <cellStyles count="1835">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2" xfId="24"/>
    <cellStyle name="20% - Accent1 2 2" xfId="838"/>
    <cellStyle name="20% - Accent1 3" xfId="25"/>
    <cellStyle name="20% - Accent1 3 2" xfId="839"/>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2" xfId="32"/>
    <cellStyle name="20% - Accent2 10" xfId="33"/>
    <cellStyle name="20% - Accent2 10 2" xfId="846"/>
    <cellStyle name="20% - Accent2 2" xfId="34"/>
    <cellStyle name="20% - Accent2 2 2" xfId="847"/>
    <cellStyle name="20% - Accent2 3" xfId="35"/>
    <cellStyle name="20% - Accent2 3 2" xfId="848"/>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3" xfId="42"/>
    <cellStyle name="20% - Accent3 10" xfId="43"/>
    <cellStyle name="20% - Accent3 10 2" xfId="855"/>
    <cellStyle name="20% - Accent3 2" xfId="44"/>
    <cellStyle name="20% - Accent3 2 2" xfId="856"/>
    <cellStyle name="20% - Accent3 3" xfId="45"/>
    <cellStyle name="20% - Accent3 3 2" xfId="857"/>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4" xfId="52"/>
    <cellStyle name="20% - Accent4 10" xfId="53"/>
    <cellStyle name="20% - Accent4 10 2" xfId="864"/>
    <cellStyle name="20% - Accent4 2" xfId="54"/>
    <cellStyle name="20% - Accent4 2 2" xfId="865"/>
    <cellStyle name="20% - Accent4 3" xfId="55"/>
    <cellStyle name="20% - Accent4 3 2" xfId="866"/>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5" xfId="62"/>
    <cellStyle name="20% - Accent5 10" xfId="63"/>
    <cellStyle name="20% - Accent5 10 2" xfId="873"/>
    <cellStyle name="20% - Accent5 2" xfId="64"/>
    <cellStyle name="20% - Accent5 2 2" xfId="874"/>
    <cellStyle name="20% - Accent5 3" xfId="65"/>
    <cellStyle name="20% - Accent5 3 2" xfId="875"/>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6" xfId="72"/>
    <cellStyle name="20% - Accent6 10" xfId="73"/>
    <cellStyle name="20% - Accent6 10 2" xfId="882"/>
    <cellStyle name="20% - Accent6 2" xfId="74"/>
    <cellStyle name="20% - Accent6 2 2" xfId="883"/>
    <cellStyle name="20% - Accent6 3" xfId="75"/>
    <cellStyle name="20% - Accent6 3 2" xfId="884"/>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Акцент1 2" xfId="82"/>
    <cellStyle name="20% - Акцент1 3" xfId="83"/>
    <cellStyle name="20% - Акцент1 4" xfId="891"/>
    <cellStyle name="20% - Акцент2 2" xfId="84"/>
    <cellStyle name="20% - Акцент2 3" xfId="85"/>
    <cellStyle name="20% - Акцент2 4" xfId="892"/>
    <cellStyle name="20% - Акцент3 2" xfId="86"/>
    <cellStyle name="20% - Акцент3 3" xfId="87"/>
    <cellStyle name="20% - Акцент3 4" xfId="893"/>
    <cellStyle name="20% - Акцент4 2" xfId="88"/>
    <cellStyle name="20% - Акцент4 3" xfId="89"/>
    <cellStyle name="20% - Акцент4 4" xfId="894"/>
    <cellStyle name="20% - Акцент5 2" xfId="90"/>
    <cellStyle name="20% - Акцент5 3" xfId="895"/>
    <cellStyle name="20% - Акцент5 4" xfId="896"/>
    <cellStyle name="20% - Акцент6 2" xfId="91"/>
    <cellStyle name="20% - Акцент6 3" xfId="897"/>
    <cellStyle name="20% - Акцент6 4" xfId="898"/>
    <cellStyle name="20% – Акцентування1" xfId="92"/>
    <cellStyle name="20% – Акцентування1 2" xfId="899"/>
    <cellStyle name="20% – Акцентування2" xfId="93"/>
    <cellStyle name="20% – Акцентування2 2" xfId="900"/>
    <cellStyle name="20% – Акцентування3" xfId="94"/>
    <cellStyle name="20% – Акцентування3 2" xfId="901"/>
    <cellStyle name="20% – Акцентування4" xfId="95"/>
    <cellStyle name="20% – Акцентування4 2" xfId="902"/>
    <cellStyle name="20% – Акцентування5" xfId="96"/>
    <cellStyle name="20% – Акцентування5 2" xfId="903"/>
    <cellStyle name="20% – Акцентування6" xfId="97"/>
    <cellStyle name="20% – Акцентування6 2" xfId="904"/>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2" xfId="102"/>
    <cellStyle name="40% - Accent1 2 2" xfId="910"/>
    <cellStyle name="40% - Accent1 3" xfId="103"/>
    <cellStyle name="40% - Accent1 3 2" xfId="911"/>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2" xfId="110"/>
    <cellStyle name="40% - Accent2 10" xfId="111"/>
    <cellStyle name="40% - Accent2 10 2" xfId="918"/>
    <cellStyle name="40% - Accent2 2" xfId="112"/>
    <cellStyle name="40% - Accent2 2 2" xfId="919"/>
    <cellStyle name="40% - Accent2 3" xfId="113"/>
    <cellStyle name="40% - Accent2 3 2" xfId="920"/>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3" xfId="120"/>
    <cellStyle name="40% - Accent3 10" xfId="121"/>
    <cellStyle name="40% - Accent3 10 2" xfId="927"/>
    <cellStyle name="40% - Accent3 2" xfId="122"/>
    <cellStyle name="40% - Accent3 2 2" xfId="928"/>
    <cellStyle name="40% - Accent3 3" xfId="123"/>
    <cellStyle name="40% - Accent3 3 2" xfId="929"/>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4" xfId="130"/>
    <cellStyle name="40% - Accent4 10" xfId="131"/>
    <cellStyle name="40% - Accent4 10 2" xfId="936"/>
    <cellStyle name="40% - Accent4 2" xfId="132"/>
    <cellStyle name="40% - Accent4 2 2" xfId="937"/>
    <cellStyle name="40% - Accent4 3" xfId="133"/>
    <cellStyle name="40% - Accent4 3 2" xfId="938"/>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5" xfId="140"/>
    <cellStyle name="40% - Accent5 10" xfId="141"/>
    <cellStyle name="40% - Accent5 10 2" xfId="945"/>
    <cellStyle name="40% - Accent5 2" xfId="142"/>
    <cellStyle name="40% - Accent5 2 2" xfId="946"/>
    <cellStyle name="40% - Accent5 3" xfId="143"/>
    <cellStyle name="40% - Accent5 3 2" xfId="947"/>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6" xfId="150"/>
    <cellStyle name="40% - Accent6 10" xfId="151"/>
    <cellStyle name="40% - Accent6 10 2" xfId="954"/>
    <cellStyle name="40% - Accent6 2" xfId="152"/>
    <cellStyle name="40% - Accent6 2 2" xfId="955"/>
    <cellStyle name="40% - Accent6 3" xfId="153"/>
    <cellStyle name="40% - Accent6 3 2" xfId="956"/>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Акцент1 2" xfId="160"/>
    <cellStyle name="40% - Акцент1 3" xfId="963"/>
    <cellStyle name="40% - Акцент1 4" xfId="964"/>
    <cellStyle name="40% - Акцент2 2" xfId="161"/>
    <cellStyle name="40% - Акцент2 3" xfId="965"/>
    <cellStyle name="40% - Акцент2 4" xfId="966"/>
    <cellStyle name="40% - Акцент3 2" xfId="162"/>
    <cellStyle name="40% - Акцент3 3" xfId="163"/>
    <cellStyle name="40% - Акцент3 4" xfId="967"/>
    <cellStyle name="40% - Акцент4 2" xfId="164"/>
    <cellStyle name="40% - Акцент4 3" xfId="968"/>
    <cellStyle name="40% - Акцент4 4" xfId="969"/>
    <cellStyle name="40% - Акцент5 2" xfId="165"/>
    <cellStyle name="40% - Акцент5 3" xfId="970"/>
    <cellStyle name="40% - Акцент5 4" xfId="971"/>
    <cellStyle name="40% - Акцент6 2" xfId="166"/>
    <cellStyle name="40% - Акцент6 3" xfId="972"/>
    <cellStyle name="40% - Акцент6 4" xfId="973"/>
    <cellStyle name="40% – Акцентування1" xfId="167"/>
    <cellStyle name="40% – Акцентування1 2" xfId="974"/>
    <cellStyle name="40% – Акцентування2" xfId="168"/>
    <cellStyle name="40% – Акцентування2 2" xfId="975"/>
    <cellStyle name="40% – Акцентування3" xfId="169"/>
    <cellStyle name="40% – Акцентування3 2" xfId="976"/>
    <cellStyle name="40% – Акцентування4" xfId="170"/>
    <cellStyle name="40% – Акцентування4 2" xfId="977"/>
    <cellStyle name="40% – Акцентування5" xfId="171"/>
    <cellStyle name="40% – Акцентування5 2" xfId="978"/>
    <cellStyle name="40% – Акцентування6" xfId="172"/>
    <cellStyle name="40% – Акцентування6 2" xfId="979"/>
    <cellStyle name="5 indents" xfId="173"/>
    <cellStyle name="60% - Accent1" xfId="174"/>
    <cellStyle name="60% - Accent1 10" xfId="175"/>
    <cellStyle name="60% - Accent1 10 2" xfId="980"/>
    <cellStyle name="60% - Accent1 2" xfId="176"/>
    <cellStyle name="60% - Accent1 2 2" xfId="981"/>
    <cellStyle name="60% - Accent1 3" xfId="177"/>
    <cellStyle name="60% - Accent1 3 2" xfId="982"/>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2" xfId="184"/>
    <cellStyle name="60% - Accent2 10" xfId="185"/>
    <cellStyle name="60% - Accent2 10 2" xfId="989"/>
    <cellStyle name="60% - Accent2 2" xfId="186"/>
    <cellStyle name="60% - Accent2 2 2" xfId="990"/>
    <cellStyle name="60% - Accent2 3" xfId="187"/>
    <cellStyle name="60% - Accent2 3 2" xfId="991"/>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3" xfId="194"/>
    <cellStyle name="60% - Accent3 10" xfId="195"/>
    <cellStyle name="60% - Accent3 10 2" xfId="998"/>
    <cellStyle name="60% - Accent3 2" xfId="196"/>
    <cellStyle name="60% - Accent3 2 2" xfId="999"/>
    <cellStyle name="60% - Accent3 3" xfId="197"/>
    <cellStyle name="60% - Accent3 3 2" xfId="1000"/>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4" xfId="204"/>
    <cellStyle name="60% - Accent4 10" xfId="205"/>
    <cellStyle name="60% - Accent4 10 2" xfId="1007"/>
    <cellStyle name="60% - Accent4 2" xfId="206"/>
    <cellStyle name="60% - Accent4 2 2" xfId="1008"/>
    <cellStyle name="60% - Accent4 3" xfId="207"/>
    <cellStyle name="60% - Accent4 3 2" xfId="1009"/>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5" xfId="214"/>
    <cellStyle name="60% - Accent5 10" xfId="215"/>
    <cellStyle name="60% - Accent5 10 2" xfId="1016"/>
    <cellStyle name="60% - Accent5 2" xfId="216"/>
    <cellStyle name="60% - Accent5 2 2" xfId="1017"/>
    <cellStyle name="60% - Accent5 3" xfId="217"/>
    <cellStyle name="60% - Accent5 3 2" xfId="1018"/>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6" xfId="224"/>
    <cellStyle name="60% - Accent6 10" xfId="225"/>
    <cellStyle name="60% - Accent6 10 2" xfId="1025"/>
    <cellStyle name="60% - Accent6 2" xfId="226"/>
    <cellStyle name="60% - Accent6 2 2" xfId="1026"/>
    <cellStyle name="60% - Accent6 3" xfId="227"/>
    <cellStyle name="60% - Accent6 3 2" xfId="1027"/>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Акцент1 2" xfId="234"/>
    <cellStyle name="60% - Акцент1 3" xfId="1034"/>
    <cellStyle name="60% - Акцент1 4" xfId="1035"/>
    <cellStyle name="60% - Акцент2 2" xfId="235"/>
    <cellStyle name="60% - Акцент2 3" xfId="1036"/>
    <cellStyle name="60% - Акцент2 4" xfId="1037"/>
    <cellStyle name="60% - Акцент3 2" xfId="236"/>
    <cellStyle name="60% - Акцент3 3" xfId="237"/>
    <cellStyle name="60% - Акцент3 4" xfId="1038"/>
    <cellStyle name="60% - Акцент4 2" xfId="238"/>
    <cellStyle name="60% - Акцент4 3" xfId="239"/>
    <cellStyle name="60% - Акцент4 4" xfId="1039"/>
    <cellStyle name="60% - Акцент5 2" xfId="240"/>
    <cellStyle name="60% - Акцент5 3" xfId="1040"/>
    <cellStyle name="60% - Акцент5 4" xfId="1041"/>
    <cellStyle name="60% - Акцент6 2" xfId="241"/>
    <cellStyle name="60% - Акцент6 3" xfId="242"/>
    <cellStyle name="60% - Акцент6 4" xfId="1042"/>
    <cellStyle name="60% – Акцентування1" xfId="243"/>
    <cellStyle name="60% – Акцентування1 2" xfId="1043"/>
    <cellStyle name="60% – Акцентування2" xfId="244"/>
    <cellStyle name="60% – Акцентування2 2" xfId="1044"/>
    <cellStyle name="60% – Акцентування3" xfId="245"/>
    <cellStyle name="60% – Акцентування3 2" xfId="1045"/>
    <cellStyle name="60% – Акцентування4" xfId="246"/>
    <cellStyle name="60% – Акцентування4 2" xfId="1046"/>
    <cellStyle name="60% – Акцентування5" xfId="247"/>
    <cellStyle name="60% – Акцентування5 2" xfId="1047"/>
    <cellStyle name="60% – Акцентування6" xfId="248"/>
    <cellStyle name="60% – Акцентування6 2" xfId="1048"/>
    <cellStyle name="Accent1" xfId="249"/>
    <cellStyle name="Accent1 10" xfId="250"/>
    <cellStyle name="Accent1 10 2" xfId="1049"/>
    <cellStyle name="Accent1 2" xfId="251"/>
    <cellStyle name="Accent1 2 2" xfId="1050"/>
    <cellStyle name="Accent1 3" xfId="252"/>
    <cellStyle name="Accent1 3 2" xfId="1051"/>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2" xfId="259"/>
    <cellStyle name="Accent2 10" xfId="260"/>
    <cellStyle name="Accent2 10 2" xfId="1058"/>
    <cellStyle name="Accent2 2" xfId="261"/>
    <cellStyle name="Accent2 2 2" xfId="1059"/>
    <cellStyle name="Accent2 3" xfId="262"/>
    <cellStyle name="Accent2 3 2" xfId="1060"/>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3" xfId="269"/>
    <cellStyle name="Accent3 10" xfId="270"/>
    <cellStyle name="Accent3 10 2" xfId="1067"/>
    <cellStyle name="Accent3 2" xfId="271"/>
    <cellStyle name="Accent3 2 2" xfId="1068"/>
    <cellStyle name="Accent3 3" xfId="272"/>
    <cellStyle name="Accent3 3 2" xfId="1069"/>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4" xfId="279"/>
    <cellStyle name="Accent4 10" xfId="280"/>
    <cellStyle name="Accent4 10 2" xfId="1076"/>
    <cellStyle name="Accent4 2" xfId="281"/>
    <cellStyle name="Accent4 2 2" xfId="1077"/>
    <cellStyle name="Accent4 3" xfId="282"/>
    <cellStyle name="Accent4 3 2" xfId="1078"/>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5" xfId="289"/>
    <cellStyle name="Accent5 10" xfId="290"/>
    <cellStyle name="Accent5 10 2" xfId="1085"/>
    <cellStyle name="Accent5 2" xfId="291"/>
    <cellStyle name="Accent5 2 2" xfId="1086"/>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6" xfId="299"/>
    <cellStyle name="Accent6 10" xfId="300"/>
    <cellStyle name="Accent6 10 2" xfId="1094"/>
    <cellStyle name="Accent6 2" xfId="301"/>
    <cellStyle name="Accent6 2 2" xfId="1095"/>
    <cellStyle name="Accent6 3" xfId="302"/>
    <cellStyle name="Accent6 3 2" xfId="1096"/>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2" xfId="316"/>
    <cellStyle name="Bad 2 2" xfId="1106"/>
    <cellStyle name="Bad 3" xfId="317"/>
    <cellStyle name="Bad 3 2" xfId="1107"/>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Cabe‡alho 1" xfId="1114"/>
    <cellStyle name="Cabe‡alho 2" xfId="1115"/>
    <cellStyle name="Cabecera 1" xfId="1116"/>
    <cellStyle name="Cabecera 2" xfId="1117"/>
    <cellStyle name="Calculation" xfId="324"/>
    <cellStyle name="Calculation 10" xfId="325"/>
    <cellStyle name="Calculation 10 2" xfId="1118"/>
    <cellStyle name="Calculation 2" xfId="326"/>
    <cellStyle name="Calculation 2 2" xfId="1119"/>
    <cellStyle name="Calculation 3" xfId="327"/>
    <cellStyle name="Calculation 3 2" xfId="1120"/>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elkem" xfId="334"/>
    <cellStyle name="Check Cell" xfId="335"/>
    <cellStyle name="Check Cell 10" xfId="336"/>
    <cellStyle name="Check Cell 10 2" xfId="1127"/>
    <cellStyle name="Check Cell 2" xfId="337"/>
    <cellStyle name="Check Cell 2 2" xfId="1128"/>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echa" xfId="1226"/>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S10" xfId="1233"/>
    <cellStyle name="Good" xfId="423"/>
    <cellStyle name="Good 10" xfId="424"/>
    <cellStyle name="Good 10 2" xfId="1234"/>
    <cellStyle name="Good 2" xfId="425"/>
    <cellStyle name="Good 2 2" xfId="1235"/>
    <cellStyle name="Good 3" xfId="426"/>
    <cellStyle name="Good 3 2" xfId="1236"/>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rey" xfId="433"/>
    <cellStyle name="Heading 1" xfId="434"/>
    <cellStyle name="Heading 1 10" xfId="435"/>
    <cellStyle name="Heading 1 10 2" xfId="1243"/>
    <cellStyle name="Heading 1 2" xfId="436"/>
    <cellStyle name="Heading 1 2 2" xfId="1244"/>
    <cellStyle name="Heading 1 3" xfId="437"/>
    <cellStyle name="Heading 1 3 2" xfId="1245"/>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2" xfId="446"/>
    <cellStyle name="Heading 2 2 2" xfId="1253"/>
    <cellStyle name="Heading 2 3" xfId="447"/>
    <cellStyle name="Heading 2 3 2" xfId="1254"/>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2" xfId="456"/>
    <cellStyle name="Heading 3 2 2" xfId="1262"/>
    <cellStyle name="Heading 3 3" xfId="457"/>
    <cellStyle name="Heading 3 3 2" xfId="1263"/>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2" xfId="466"/>
    <cellStyle name="Heading 4 2 2" xfId="1271"/>
    <cellStyle name="Heading 4 3" xfId="467"/>
    <cellStyle name="Heading 4 3 2" xfId="1272"/>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2" xfId="486"/>
    <cellStyle name="Input 2 2" xfId="1295"/>
    <cellStyle name="Input 3" xfId="487"/>
    <cellStyle name="Input 3 2" xfId="1296"/>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2" xfId="500"/>
    <cellStyle name="Linked Cell 2 2" xfId="1374"/>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2" xfId="519"/>
    <cellStyle name="Neutral 2 2" xfId="1394"/>
    <cellStyle name="Neutral 3" xfId="520"/>
    <cellStyle name="Neutral 3 2" xfId="1395"/>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2" xfId="617"/>
    <cellStyle name="Note 2 2" xfId="1447"/>
    <cellStyle name="Note 3" xfId="618"/>
    <cellStyle name="Note 3 2" xfId="144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2" xfId="629"/>
    <cellStyle name="Output 2 2" xfId="1459"/>
    <cellStyle name="Output 3" xfId="630"/>
    <cellStyle name="Output 3 2" xfId="1460"/>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_01 BoP forecast comparative scenario-4" xfId="668"/>
    <cellStyle name="Undefiniert" xfId="669"/>
    <cellStyle name="V¡rgula" xfId="1524"/>
    <cellStyle name="V¡rgula0" xfId="1525"/>
    <cellStyle name="vaca" xfId="1526"/>
    <cellStyle name="Vírgula" xfId="1527"/>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2" xfId="683"/>
    <cellStyle name="Акцент1 3" xfId="1555"/>
    <cellStyle name="Акцент1 4" xfId="1556"/>
    <cellStyle name="Акцент2 2" xfId="684"/>
    <cellStyle name="Акцент2 3" xfId="1557"/>
    <cellStyle name="Акцент2 4" xfId="1558"/>
    <cellStyle name="Акцент3 2" xfId="685"/>
    <cellStyle name="Акцент3 3" xfId="1559"/>
    <cellStyle name="Акцент3 4" xfId="1560"/>
    <cellStyle name="Акцент4 2" xfId="686"/>
    <cellStyle name="Акцент4 3" xfId="1561"/>
    <cellStyle name="Акцент4 4" xfId="1562"/>
    <cellStyle name="Акцент5 2" xfId="687"/>
    <cellStyle name="Акцент5 3" xfId="1563"/>
    <cellStyle name="Акцент5 4" xfId="1564"/>
    <cellStyle name="Акцент6 2" xfId="688"/>
    <cellStyle name="Акцент6 3" xfId="1565"/>
    <cellStyle name="Акцент6 4" xfId="1566"/>
    <cellStyle name="Акцентування1" xfId="689"/>
    <cellStyle name="Акцентування1 2" xfId="1567"/>
    <cellStyle name="Акцентування2" xfId="690"/>
    <cellStyle name="Акцентування2 2" xfId="1568"/>
    <cellStyle name="Акцентування3" xfId="691"/>
    <cellStyle name="Акцентування3 2" xfId="1569"/>
    <cellStyle name="Акцентування4" xfId="692"/>
    <cellStyle name="Акцентування4 2" xfId="1570"/>
    <cellStyle name="Акцентування5" xfId="693"/>
    <cellStyle name="Акцентування5 2" xfId="1571"/>
    <cellStyle name="Акцентування6" xfId="694"/>
    <cellStyle name="Акцентування6 2" xfId="1572"/>
    <cellStyle name="Ввід" xfId="695"/>
    <cellStyle name="Ввід 2" xfId="1573"/>
    <cellStyle name="Ввод  2" xfId="696"/>
    <cellStyle name="Ввод  3" xfId="1574"/>
    <cellStyle name="Ввод  4" xfId="1575"/>
    <cellStyle name="Вывод 2" xfId="697"/>
    <cellStyle name="Вывод 3" xfId="1576"/>
    <cellStyle name="Вывод 4" xfId="1577"/>
    <cellStyle name="Вычисление 2" xfId="698"/>
    <cellStyle name="Вычисление 3" xfId="1578"/>
    <cellStyle name="Вычисление 4" xfId="1579"/>
    <cellStyle name="Гіперпосилання" xfId="1824" builtinId="8"/>
    <cellStyle name="ДАТА" xfId="699"/>
    <cellStyle name="ДАТА 2" xfId="1580"/>
    <cellStyle name="Денджный_CPI (2)" xfId="700"/>
    <cellStyle name="Денежный 2" xfId="1581"/>
    <cellStyle name="Добре" xfId="701"/>
    <cellStyle name="Добре 2" xfId="1582"/>
    <cellStyle name="Заголовки до таблиць в бюлетень" xfId="702"/>
    <cellStyle name="Заголовок 1 2" xfId="703"/>
    <cellStyle name="Заголовок 1 3" xfId="1583"/>
    <cellStyle name="Заголовок 1 4" xfId="1584"/>
    <cellStyle name="Заголовок 2 2" xfId="704"/>
    <cellStyle name="Заголовок 2 3" xfId="1585"/>
    <cellStyle name="Заголовок 2 4" xfId="1586"/>
    <cellStyle name="Заголовок 3 2" xfId="705"/>
    <cellStyle name="Заголовок 3 3" xfId="1587"/>
    <cellStyle name="Заголовок 3 4" xfId="1588"/>
    <cellStyle name="Заголовок 4 2" xfId="706"/>
    <cellStyle name="Заголовок 4 3" xfId="1589"/>
    <cellStyle name="Заголовок 4 4" xfId="1590"/>
    <cellStyle name="ЗАГОЛОВОК1" xfId="707"/>
    <cellStyle name="ЗАГОЛОВОК1 2" xfId="1591"/>
    <cellStyle name="ЗАГОЛОВОК2" xfId="708"/>
    <cellStyle name="ЗАГОЛОВОК2 2" xfId="1592"/>
    <cellStyle name="Звичайний" xfId="0" builtinId="0"/>
    <cellStyle name="Звичайний 2" xfId="709"/>
    <cellStyle name="Звичайний 3" xfId="1827"/>
    <cellStyle name="Зв'язана клітинка" xfId="710"/>
    <cellStyle name="Зв'язана клітинка 2" xfId="1593"/>
    <cellStyle name="Итог 2" xfId="711"/>
    <cellStyle name="Итог 3" xfId="1594"/>
    <cellStyle name="Итог 4" xfId="1595"/>
    <cellStyle name="ИТОГОВЫЙ" xfId="712"/>
    <cellStyle name="ИТОГОВЫЙ 2" xfId="1596"/>
    <cellStyle name="Контрольна клітинка" xfId="713"/>
    <cellStyle name="Контрольна клітинка 2" xfId="1597"/>
    <cellStyle name="Контрольная ячейка 2" xfId="714"/>
    <cellStyle name="Контрольная ячейка 3" xfId="1598"/>
    <cellStyle name="Контрольная ячейка 4" xfId="1599"/>
    <cellStyle name="Назва" xfId="715"/>
    <cellStyle name="Назва 2" xfId="1600"/>
    <cellStyle name="Название 2" xfId="716"/>
    <cellStyle name="Название 3" xfId="1601"/>
    <cellStyle name="Название 4" xfId="1602"/>
    <cellStyle name="Нейтральный 2" xfId="717"/>
    <cellStyle name="Нейтральный 3" xfId="1603"/>
    <cellStyle name="Нейтральный 4" xfId="1604"/>
    <cellStyle name="Обчислення" xfId="718"/>
    <cellStyle name="Обчислення 2" xfId="1605"/>
    <cellStyle name="Обычный 10" xfId="719"/>
    <cellStyle name="Обычный 10 2" xfId="1606"/>
    <cellStyle name="Обычный 11" xfId="720"/>
    <cellStyle name="Обычный 11 2" xfId="1607"/>
    <cellStyle name="Обычный 12" xfId="721"/>
    <cellStyle name="Обычный 12 2" xfId="1608"/>
    <cellStyle name="Обычный 13" xfId="722"/>
    <cellStyle name="Обычный 13 2" xfId="1609"/>
    <cellStyle name="Обычный 14" xfId="723"/>
    <cellStyle name="Обычный 14 2" xfId="1610"/>
    <cellStyle name="Обычный 15" xfId="724"/>
    <cellStyle name="Обычный 15 2" xfId="1611"/>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2" xfId="730"/>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_004 витрати на закупівлю імпортованого газу" xfId="1632"/>
    <cellStyle name="Обычный 2 3" xfId="737"/>
    <cellStyle name="Обычный 2 3 2" xfId="1633"/>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2" xfId="753"/>
    <cellStyle name="Обычный 3 2 2" xfId="754"/>
    <cellStyle name="Обычный 3 2 2 2" xfId="1660"/>
    <cellStyle name="Обычный 3 2 3" xfId="1661"/>
    <cellStyle name="Обычный 3 2_borg_010609_rab22" xfId="755"/>
    <cellStyle name="Обычный 3 3" xfId="1662"/>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3" xfId="768"/>
    <cellStyle name="Обычный 4 4" xfId="769"/>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3" xfId="781"/>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9" xfId="1699"/>
    <cellStyle name="Обычный 6" xfId="787"/>
    <cellStyle name="Обычный 6 2" xfId="788"/>
    <cellStyle name="Обычный 6 2 2" xfId="1700"/>
    <cellStyle name="Обычный 6 3" xfId="1701"/>
    <cellStyle name="Обычный 6 4" xfId="1702"/>
    <cellStyle name="Обычный 6_Баланс_газа_апарат_2011_2101" xfId="1703"/>
    <cellStyle name="Обычный 60" xfId="1704"/>
    <cellStyle name="Обычный 61" xfId="1828"/>
    <cellStyle name="Обычный 62" xfId="1829"/>
    <cellStyle name="Обычный 63" xfId="1830"/>
    <cellStyle name="Обычный 64" xfId="1831"/>
    <cellStyle name="Обычный 65" xfId="1832"/>
    <cellStyle name="Обычный 66" xfId="1833"/>
    <cellStyle name="Обычный 67" xfId="1834"/>
    <cellStyle name="Обычный 7" xfId="789"/>
    <cellStyle name="Обычный 7 2" xfId="1705"/>
    <cellStyle name="Обычный 8" xfId="790"/>
    <cellStyle name="Обычный 8 2" xfId="1706"/>
    <cellStyle name="Обычный 9" xfId="791"/>
    <cellStyle name="Обычный 9 2" xfId="1707"/>
    <cellStyle name="Обычный_Forec table IMF style 39" xfId="792"/>
    <cellStyle name="Обычный_OverAll Table 3" xfId="793"/>
    <cellStyle name="Обычный_VVP_new" xfId="1825"/>
    <cellStyle name="Обычный_чис екон" xfId="1826"/>
    <cellStyle name="Підсумок" xfId="794"/>
    <cellStyle name="Підсумок 2" xfId="1708"/>
    <cellStyle name="Плохой 2" xfId="795"/>
    <cellStyle name="Плохой 3" xfId="1709"/>
    <cellStyle name="Плохой 4" xfId="1710"/>
    <cellStyle name="Поганий" xfId="796"/>
    <cellStyle name="Поганий 2" xfId="1711"/>
    <cellStyle name="Пояснение 2" xfId="797"/>
    <cellStyle name="Пояснение 3" xfId="1712"/>
    <cellStyle name="Пояснение 4" xfId="1713"/>
    <cellStyle name="Примечание 2" xfId="798"/>
    <cellStyle name="Примечание 3" xfId="1714"/>
    <cellStyle name="Примечание 4" xfId="799"/>
    <cellStyle name="Примітка" xfId="800"/>
    <cellStyle name="Примітка 2" xfId="171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2" xfId="810"/>
    <cellStyle name="Связанная ячейка 3" xfId="1734"/>
    <cellStyle name="Связанная ячейка 4" xfId="1735"/>
    <cellStyle name="Середній" xfId="811"/>
    <cellStyle name="Середній 2" xfId="1736"/>
    <cellStyle name="Стиль 1" xfId="812"/>
    <cellStyle name="Стиль 1 2" xfId="1737"/>
    <cellStyle name="Стиль 1 3" xfId="1738"/>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2" xfId="816"/>
    <cellStyle name="Текст предупреждения 3" xfId="1746"/>
    <cellStyle name="Текст предупреждения 4" xfId="1747"/>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ᦸнансовый" xfId="819"/>
    <cellStyle name="Хороший 2" xfId="820"/>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005D29"/>
      <color rgb="FFC4D79B"/>
      <color rgb="FFEBF1DE"/>
      <color rgb="FF005B2B"/>
      <color rgb="FFF0FEE6"/>
      <color rgb="FF007236"/>
      <color rgb="FF008236"/>
      <color rgb="FF009B78"/>
      <color rgb="FF008278"/>
      <color rgb="FF00C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List" dx="16" fmlaLink="$A$1" fmlaRange="$A$3:$A$4" noThreeD="1" sel="1" val="0"/>
</file>

<file path=xl/drawings/drawing1.xml><?xml version="1.0" encoding="utf-8"?>
<xdr:wsDr xmlns:xdr="http://schemas.openxmlformats.org/drawingml/2006/spreadsheetDrawing" xmlns:a="http://schemas.openxmlformats.org/drawingml/2006/main">
  <xdr:twoCellAnchor>
    <xdr:from>
      <xdr:col>1</xdr:col>
      <xdr:colOff>571501</xdr:colOff>
      <xdr:row>7</xdr:row>
      <xdr:rowOff>15240</xdr:rowOff>
    </xdr:from>
    <xdr:to>
      <xdr:col>1</xdr:col>
      <xdr:colOff>586740</xdr:colOff>
      <xdr:row>14</xdr:row>
      <xdr:rowOff>76200</xdr:rowOff>
    </xdr:to>
    <xdr:cxnSp macro="">
      <xdr:nvCxnSpPr>
        <xdr:cNvPr id="7" name="Пряма сполучна лінія 6">
          <a:extLst>
            <a:ext uri="{FF2B5EF4-FFF2-40B4-BE49-F238E27FC236}">
              <a16:creationId xmlns:a16="http://schemas.microsoft.com/office/drawing/2014/main" id="{00000000-0008-0000-0000-000007000000}"/>
            </a:ext>
          </a:extLst>
        </xdr:cNvPr>
        <xdr:cNvCxnSpPr/>
      </xdr:nvCxnSpPr>
      <xdr:spPr>
        <a:xfrm flipH="1">
          <a:off x="1577341" y="1272540"/>
          <a:ext cx="15239" cy="1821180"/>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14</xdr:row>
      <xdr:rowOff>66675</xdr:rowOff>
    </xdr:from>
    <xdr:to>
      <xdr:col>3</xdr:col>
      <xdr:colOff>0</xdr:colOff>
      <xdr:row>14</xdr:row>
      <xdr:rowOff>76200</xdr:rowOff>
    </xdr:to>
    <xdr:cxnSp macro="">
      <xdr:nvCxnSpPr>
        <xdr:cNvPr id="10" name="Пряма зі стрілкою 9">
          <a:extLst>
            <a:ext uri="{FF2B5EF4-FFF2-40B4-BE49-F238E27FC236}">
              <a16:creationId xmlns:a16="http://schemas.microsoft.com/office/drawing/2014/main" id="{00000000-0008-0000-0000-00000A000000}"/>
            </a:ext>
          </a:extLst>
        </xdr:cNvPr>
        <xdr:cNvCxnSpPr/>
      </xdr:nvCxnSpPr>
      <xdr:spPr>
        <a:xfrm>
          <a:off x="1897380" y="4173855"/>
          <a:ext cx="2004060" cy="95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11</xdr:row>
      <xdr:rowOff>117231</xdr:rowOff>
    </xdr:from>
    <xdr:to>
      <xdr:col>11</xdr:col>
      <xdr:colOff>0</xdr:colOff>
      <xdr:row>12</xdr:row>
      <xdr:rowOff>6803</xdr:rowOff>
    </xdr:to>
    <xdr:cxnSp macro="">
      <xdr:nvCxnSpPr>
        <xdr:cNvPr id="21" name="Пряма зі стрілкою 2">
          <a:extLst>
            <a:ext uri="{FF2B5EF4-FFF2-40B4-BE49-F238E27FC236}">
              <a16:creationId xmlns:a16="http://schemas.microsoft.com/office/drawing/2014/main" id="{00000000-0008-0000-0000-000015000000}"/>
            </a:ext>
          </a:extLst>
        </xdr:cNvPr>
        <xdr:cNvCxnSpPr/>
      </xdr:nvCxnSpPr>
      <xdr:spPr>
        <a:xfrm>
          <a:off x="12712038" y="2348802"/>
          <a:ext cx="1092408" cy="14130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1813560</xdr:colOff>
      <xdr:row>7</xdr:row>
      <xdr:rowOff>228601</xdr:rowOff>
    </xdr:from>
    <xdr:to>
      <xdr:col>5</xdr:col>
      <xdr:colOff>15240</xdr:colOff>
      <xdr:row>14</xdr:row>
      <xdr:rowOff>7620</xdr:rowOff>
    </xdr:to>
    <xdr:cxnSp macro="">
      <xdr:nvCxnSpPr>
        <xdr:cNvPr id="23" name="Пряма зі стрілкою 2">
          <a:extLst>
            <a:ext uri="{FF2B5EF4-FFF2-40B4-BE49-F238E27FC236}">
              <a16:creationId xmlns:a16="http://schemas.microsoft.com/office/drawing/2014/main" id="{00000000-0008-0000-0000-000017000000}"/>
            </a:ext>
          </a:extLst>
        </xdr:cNvPr>
        <xdr:cNvCxnSpPr/>
      </xdr:nvCxnSpPr>
      <xdr:spPr>
        <a:xfrm flipV="1">
          <a:off x="4937760" y="2004061"/>
          <a:ext cx="1066800" cy="153923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8107</xdr:colOff>
      <xdr:row>13</xdr:row>
      <xdr:rowOff>243192</xdr:rowOff>
    </xdr:from>
    <xdr:to>
      <xdr:col>5</xdr:col>
      <xdr:colOff>0</xdr:colOff>
      <xdr:row>16</xdr:row>
      <xdr:rowOff>30480</xdr:rowOff>
    </xdr:to>
    <xdr:cxnSp macro="">
      <xdr:nvCxnSpPr>
        <xdr:cNvPr id="25" name="Пряма зі стрілкою 17">
          <a:extLst>
            <a:ext uri="{FF2B5EF4-FFF2-40B4-BE49-F238E27FC236}">
              <a16:creationId xmlns:a16="http://schemas.microsoft.com/office/drawing/2014/main" id="{00000000-0008-0000-0000-000019000000}"/>
            </a:ext>
          </a:extLst>
        </xdr:cNvPr>
        <xdr:cNvCxnSpPr/>
      </xdr:nvCxnSpPr>
      <xdr:spPr>
        <a:xfrm>
          <a:off x="4945867" y="3527412"/>
          <a:ext cx="1043453" cy="5416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xdr:row>
      <xdr:rowOff>304800</xdr:rowOff>
    </xdr:from>
    <xdr:to>
      <xdr:col>4</xdr:col>
      <xdr:colOff>1043940</xdr:colOff>
      <xdr:row>14</xdr:row>
      <xdr:rowOff>30481</xdr:rowOff>
    </xdr:to>
    <xdr:cxnSp macro="">
      <xdr:nvCxnSpPr>
        <xdr:cNvPr id="26" name="Пряма зі стрілкою 2">
          <a:extLst>
            <a:ext uri="{FF2B5EF4-FFF2-40B4-BE49-F238E27FC236}">
              <a16:creationId xmlns:a16="http://schemas.microsoft.com/office/drawing/2014/main" id="{00000000-0008-0000-0000-00001A000000}"/>
            </a:ext>
          </a:extLst>
        </xdr:cNvPr>
        <xdr:cNvCxnSpPr/>
      </xdr:nvCxnSpPr>
      <xdr:spPr>
        <a:xfrm flipV="1">
          <a:off x="4937760" y="518160"/>
          <a:ext cx="1043940" cy="304800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14</xdr:row>
      <xdr:rowOff>8106</xdr:rowOff>
    </xdr:from>
    <xdr:to>
      <xdr:col>4</xdr:col>
      <xdr:colOff>1051560</xdr:colOff>
      <xdr:row>19</xdr:row>
      <xdr:rowOff>243840</xdr:rowOff>
    </xdr:to>
    <xdr:cxnSp macro="">
      <xdr:nvCxnSpPr>
        <xdr:cNvPr id="27" name="Пряма зі стрілкою 2">
          <a:extLst>
            <a:ext uri="{FF2B5EF4-FFF2-40B4-BE49-F238E27FC236}">
              <a16:creationId xmlns:a16="http://schemas.microsoft.com/office/drawing/2014/main" id="{00000000-0008-0000-0000-00001B000000}"/>
            </a:ext>
          </a:extLst>
        </xdr:cNvPr>
        <xdr:cNvCxnSpPr/>
      </xdr:nvCxnSpPr>
      <xdr:spPr>
        <a:xfrm>
          <a:off x="4937760" y="3543786"/>
          <a:ext cx="1051560" cy="149303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11</xdr:row>
      <xdr:rowOff>236220</xdr:rowOff>
    </xdr:from>
    <xdr:to>
      <xdr:col>5</xdr:col>
      <xdr:colOff>0</xdr:colOff>
      <xdr:row>14</xdr:row>
      <xdr:rowOff>15240</xdr:rowOff>
    </xdr:to>
    <xdr:cxnSp macro="">
      <xdr:nvCxnSpPr>
        <xdr:cNvPr id="29" name="Пряма зі стрілкою 2">
          <a:extLst>
            <a:ext uri="{FF2B5EF4-FFF2-40B4-BE49-F238E27FC236}">
              <a16:creationId xmlns:a16="http://schemas.microsoft.com/office/drawing/2014/main" id="{00000000-0008-0000-0000-00001D000000}"/>
            </a:ext>
          </a:extLst>
        </xdr:cNvPr>
        <xdr:cNvCxnSpPr/>
      </xdr:nvCxnSpPr>
      <xdr:spPr>
        <a:xfrm flipV="1">
          <a:off x="4937760" y="3017520"/>
          <a:ext cx="1051560" cy="53340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xdr:row>
      <xdr:rowOff>107577</xdr:rowOff>
    </xdr:from>
    <xdr:to>
      <xdr:col>6</xdr:col>
      <xdr:colOff>7620</xdr:colOff>
      <xdr:row>16</xdr:row>
      <xdr:rowOff>76200</xdr:rowOff>
    </xdr:to>
    <xdr:cxnSp macro="">
      <xdr:nvCxnSpPr>
        <xdr:cNvPr id="30" name="Пряма зі стрілкою 2">
          <a:extLst>
            <a:ext uri="{FF2B5EF4-FFF2-40B4-BE49-F238E27FC236}">
              <a16:creationId xmlns:a16="http://schemas.microsoft.com/office/drawing/2014/main" id="{00000000-0008-0000-0000-00001E000000}"/>
            </a:ext>
          </a:extLst>
        </xdr:cNvPr>
        <xdr:cNvCxnSpPr/>
      </xdr:nvCxnSpPr>
      <xdr:spPr>
        <a:xfrm>
          <a:off x="9723120" y="3894717"/>
          <a:ext cx="7620" cy="220083"/>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xdr:row>
      <xdr:rowOff>120316</xdr:rowOff>
    </xdr:from>
    <xdr:to>
      <xdr:col>7</xdr:col>
      <xdr:colOff>0</xdr:colOff>
      <xdr:row>1</xdr:row>
      <xdr:rowOff>220982</xdr:rowOff>
    </xdr:to>
    <xdr:cxnSp macro="">
      <xdr:nvCxnSpPr>
        <xdr:cNvPr id="32" name="Пряма зі стрілкою 2">
          <a:extLst>
            <a:ext uri="{FF2B5EF4-FFF2-40B4-BE49-F238E27FC236}">
              <a16:creationId xmlns:a16="http://schemas.microsoft.com/office/drawing/2014/main" id="{00000000-0008-0000-0000-000020000000}"/>
            </a:ext>
          </a:extLst>
        </xdr:cNvPr>
        <xdr:cNvCxnSpPr/>
      </xdr:nvCxnSpPr>
      <xdr:spPr>
        <a:xfrm flipV="1">
          <a:off x="9723120" y="348916"/>
          <a:ext cx="1013460" cy="100666"/>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xdr:row>
      <xdr:rowOff>236220</xdr:rowOff>
    </xdr:from>
    <xdr:to>
      <xdr:col>7</xdr:col>
      <xdr:colOff>10027</xdr:colOff>
      <xdr:row>3</xdr:row>
      <xdr:rowOff>160421</xdr:rowOff>
    </xdr:to>
    <xdr:cxnSp macro="">
      <xdr:nvCxnSpPr>
        <xdr:cNvPr id="33" name="Пряма зі стрілкою 2">
          <a:extLst>
            <a:ext uri="{FF2B5EF4-FFF2-40B4-BE49-F238E27FC236}">
              <a16:creationId xmlns:a16="http://schemas.microsoft.com/office/drawing/2014/main" id="{00000000-0008-0000-0000-000021000000}"/>
            </a:ext>
          </a:extLst>
        </xdr:cNvPr>
        <xdr:cNvCxnSpPr/>
      </xdr:nvCxnSpPr>
      <xdr:spPr>
        <a:xfrm>
          <a:off x="9738360" y="464820"/>
          <a:ext cx="1008247" cy="46522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7</xdr:row>
      <xdr:rowOff>140368</xdr:rowOff>
    </xdr:from>
    <xdr:to>
      <xdr:col>7</xdr:col>
      <xdr:colOff>0</xdr:colOff>
      <xdr:row>8</xdr:row>
      <xdr:rowOff>3</xdr:rowOff>
    </xdr:to>
    <xdr:cxnSp macro="">
      <xdr:nvCxnSpPr>
        <xdr:cNvPr id="36" name="Пряма зі стрілкою 2">
          <a:extLst>
            <a:ext uri="{FF2B5EF4-FFF2-40B4-BE49-F238E27FC236}">
              <a16:creationId xmlns:a16="http://schemas.microsoft.com/office/drawing/2014/main" id="{00000000-0008-0000-0000-000024000000}"/>
            </a:ext>
          </a:extLst>
        </xdr:cNvPr>
        <xdr:cNvCxnSpPr/>
      </xdr:nvCxnSpPr>
      <xdr:spPr>
        <a:xfrm flipV="1">
          <a:off x="9730740" y="1915828"/>
          <a:ext cx="1005840" cy="11109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30480</xdr:rowOff>
    </xdr:from>
    <xdr:to>
      <xdr:col>7</xdr:col>
      <xdr:colOff>0</xdr:colOff>
      <xdr:row>9</xdr:row>
      <xdr:rowOff>129540</xdr:rowOff>
    </xdr:to>
    <xdr:cxnSp macro="">
      <xdr:nvCxnSpPr>
        <xdr:cNvPr id="37" name="Пряма зі стрілкою 2">
          <a:extLst>
            <a:ext uri="{FF2B5EF4-FFF2-40B4-BE49-F238E27FC236}">
              <a16:creationId xmlns:a16="http://schemas.microsoft.com/office/drawing/2014/main" id="{00000000-0008-0000-0000-000025000000}"/>
            </a:ext>
          </a:extLst>
        </xdr:cNvPr>
        <xdr:cNvCxnSpPr/>
      </xdr:nvCxnSpPr>
      <xdr:spPr>
        <a:xfrm>
          <a:off x="9738360" y="2057400"/>
          <a:ext cx="998220" cy="3505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11</xdr:row>
      <xdr:rowOff>130342</xdr:rowOff>
    </xdr:from>
    <xdr:to>
      <xdr:col>7</xdr:col>
      <xdr:colOff>10027</xdr:colOff>
      <xdr:row>12</xdr:row>
      <xdr:rowOff>2</xdr:rowOff>
    </xdr:to>
    <xdr:cxnSp macro="">
      <xdr:nvCxnSpPr>
        <xdr:cNvPr id="38" name="Пряма зі стрілкою 2">
          <a:extLst>
            <a:ext uri="{FF2B5EF4-FFF2-40B4-BE49-F238E27FC236}">
              <a16:creationId xmlns:a16="http://schemas.microsoft.com/office/drawing/2014/main" id="{00000000-0008-0000-0000-000026000000}"/>
            </a:ext>
          </a:extLst>
        </xdr:cNvPr>
        <xdr:cNvCxnSpPr/>
      </xdr:nvCxnSpPr>
      <xdr:spPr>
        <a:xfrm flipV="1">
          <a:off x="9730740" y="2911642"/>
          <a:ext cx="101586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12</xdr:row>
      <xdr:rowOff>7620</xdr:rowOff>
    </xdr:from>
    <xdr:to>
      <xdr:col>7</xdr:col>
      <xdr:colOff>0</xdr:colOff>
      <xdr:row>13</xdr:row>
      <xdr:rowOff>144780</xdr:rowOff>
    </xdr:to>
    <xdr:cxnSp macro="">
      <xdr:nvCxnSpPr>
        <xdr:cNvPr id="39" name="Пряма зі стрілкою 2">
          <a:extLst>
            <a:ext uri="{FF2B5EF4-FFF2-40B4-BE49-F238E27FC236}">
              <a16:creationId xmlns:a16="http://schemas.microsoft.com/office/drawing/2014/main" id="{00000000-0008-0000-0000-000027000000}"/>
            </a:ext>
          </a:extLst>
        </xdr:cNvPr>
        <xdr:cNvCxnSpPr/>
      </xdr:nvCxnSpPr>
      <xdr:spPr>
        <a:xfrm>
          <a:off x="9730740" y="3040380"/>
          <a:ext cx="1005840" cy="3886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15</xdr:row>
      <xdr:rowOff>130342</xdr:rowOff>
    </xdr:from>
    <xdr:to>
      <xdr:col>7</xdr:col>
      <xdr:colOff>10027</xdr:colOff>
      <xdr:row>16</xdr:row>
      <xdr:rowOff>2</xdr:rowOff>
    </xdr:to>
    <xdr:cxnSp macro="">
      <xdr:nvCxnSpPr>
        <xdr:cNvPr id="44" name="Пряма зі стрілкою 2">
          <a:extLst>
            <a:ext uri="{FF2B5EF4-FFF2-40B4-BE49-F238E27FC236}">
              <a16:creationId xmlns:a16="http://schemas.microsoft.com/office/drawing/2014/main" id="{00000000-0008-0000-0000-00002C000000}"/>
            </a:ext>
          </a:extLst>
        </xdr:cNvPr>
        <xdr:cNvCxnSpPr/>
      </xdr:nvCxnSpPr>
      <xdr:spPr>
        <a:xfrm flipV="1">
          <a:off x="9738360" y="3917482"/>
          <a:ext cx="100824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3840089</xdr:colOff>
      <xdr:row>20</xdr:row>
      <xdr:rowOff>11530</xdr:rowOff>
    </xdr:from>
    <xdr:to>
      <xdr:col>7</xdr:col>
      <xdr:colOff>0</xdr:colOff>
      <xdr:row>21</xdr:row>
      <xdr:rowOff>150395</xdr:rowOff>
    </xdr:to>
    <xdr:cxnSp macro="">
      <xdr:nvCxnSpPr>
        <xdr:cNvPr id="45" name="Пряма зі стрілкою 2">
          <a:extLst>
            <a:ext uri="{FF2B5EF4-FFF2-40B4-BE49-F238E27FC236}">
              <a16:creationId xmlns:a16="http://schemas.microsoft.com/office/drawing/2014/main" id="{00000000-0008-0000-0000-00002D000000}"/>
            </a:ext>
          </a:extLst>
        </xdr:cNvPr>
        <xdr:cNvCxnSpPr/>
      </xdr:nvCxnSpPr>
      <xdr:spPr>
        <a:xfrm>
          <a:off x="9722729" y="5055970"/>
          <a:ext cx="1013851" cy="3903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30079</xdr:colOff>
      <xdr:row>19</xdr:row>
      <xdr:rowOff>110289</xdr:rowOff>
    </xdr:from>
    <xdr:to>
      <xdr:col>6</xdr:col>
      <xdr:colOff>1002631</xdr:colOff>
      <xdr:row>20</xdr:row>
      <xdr:rowOff>10026</xdr:rowOff>
    </xdr:to>
    <xdr:cxnSp macro="">
      <xdr:nvCxnSpPr>
        <xdr:cNvPr id="46" name="Пряма зі стрілкою 2">
          <a:extLst>
            <a:ext uri="{FF2B5EF4-FFF2-40B4-BE49-F238E27FC236}">
              <a16:creationId xmlns:a16="http://schemas.microsoft.com/office/drawing/2014/main" id="{00000000-0008-0000-0000-00002E000000}"/>
            </a:ext>
          </a:extLst>
        </xdr:cNvPr>
        <xdr:cNvCxnSpPr/>
      </xdr:nvCxnSpPr>
      <xdr:spPr>
        <a:xfrm flipV="1">
          <a:off x="9753199" y="4903269"/>
          <a:ext cx="972552" cy="151197"/>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xdr:colOff>
      <xdr:row>16</xdr:row>
      <xdr:rowOff>7620</xdr:rowOff>
    </xdr:from>
    <xdr:to>
      <xdr:col>6</xdr:col>
      <xdr:colOff>992605</xdr:colOff>
      <xdr:row>17</xdr:row>
      <xdr:rowOff>160421</xdr:rowOff>
    </xdr:to>
    <xdr:cxnSp macro="">
      <xdr:nvCxnSpPr>
        <xdr:cNvPr id="47" name="Пряма зі стрілкою 2">
          <a:extLst>
            <a:ext uri="{FF2B5EF4-FFF2-40B4-BE49-F238E27FC236}">
              <a16:creationId xmlns:a16="http://schemas.microsoft.com/office/drawing/2014/main" id="{00000000-0008-0000-0000-00002F000000}"/>
            </a:ext>
          </a:extLst>
        </xdr:cNvPr>
        <xdr:cNvCxnSpPr/>
      </xdr:nvCxnSpPr>
      <xdr:spPr>
        <a:xfrm>
          <a:off x="9753600" y="4046220"/>
          <a:ext cx="962125" cy="4042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24114</xdr:colOff>
      <xdr:row>5</xdr:row>
      <xdr:rowOff>128984</xdr:rowOff>
    </xdr:from>
    <xdr:to>
      <xdr:col>7</xdr:col>
      <xdr:colOff>0</xdr:colOff>
      <xdr:row>7</xdr:row>
      <xdr:rowOff>229082</xdr:rowOff>
    </xdr:to>
    <xdr:cxnSp macro="">
      <xdr:nvCxnSpPr>
        <xdr:cNvPr id="48" name="Пряма зі стрілкою 2">
          <a:extLst>
            <a:ext uri="{FF2B5EF4-FFF2-40B4-BE49-F238E27FC236}">
              <a16:creationId xmlns:a16="http://schemas.microsoft.com/office/drawing/2014/main" id="{00000000-0008-0000-0000-000030000000}"/>
            </a:ext>
          </a:extLst>
        </xdr:cNvPr>
        <xdr:cNvCxnSpPr/>
      </xdr:nvCxnSpPr>
      <xdr:spPr>
        <a:xfrm flipV="1">
          <a:off x="9747234" y="1401524"/>
          <a:ext cx="989346" cy="60301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28575</xdr:rowOff>
        </xdr:from>
        <xdr:to>
          <xdr:col>1</xdr:col>
          <xdr:colOff>0</xdr:colOff>
          <xdr:row>1</xdr:row>
          <xdr:rowOff>161925</xdr:rowOff>
        </xdr:to>
        <xdr:sp macro="" textlink="">
          <xdr:nvSpPr>
            <xdr:cNvPr id="53249" name="List Box 1"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pageSetUpPr fitToPage="1"/>
  </sheetPr>
  <dimension ref="A1:P35"/>
  <sheetViews>
    <sheetView showGridLines="0" tabSelected="1" showOutlineSymbols="0" zoomScale="86" zoomScaleNormal="86" zoomScaleSheetLayoutView="130" workbookViewId="0"/>
  </sheetViews>
  <sheetFormatPr defaultColWidth="9.33203125" defaultRowHeight="18.75"/>
  <cols>
    <col min="1" max="1" width="8.33203125" style="2" customWidth="1"/>
    <col min="2" max="2" width="36.33203125" style="6" customWidth="1"/>
    <col min="3" max="3" width="7.33203125" style="6" customWidth="1"/>
    <col min="4" max="4" width="23.1640625" style="7" customWidth="1"/>
    <col min="5" max="5" width="15.33203125" style="6" customWidth="1"/>
    <col min="6" max="6" width="54.33203125" style="6" customWidth="1"/>
    <col min="7" max="7" width="14.83203125" style="6" customWidth="1"/>
    <col min="8" max="8" width="9.1640625" style="9" customWidth="1"/>
    <col min="9" max="9" width="28" style="6" customWidth="1"/>
    <col min="10" max="10" width="8.33203125" style="6" customWidth="1"/>
    <col min="11" max="11" width="7.33203125" style="6" customWidth="1"/>
    <col min="12" max="12" width="10.33203125" style="10" customWidth="1"/>
    <col min="13" max="13" width="27" style="6" customWidth="1"/>
    <col min="14" max="14" width="41.83203125" style="6" customWidth="1"/>
    <col min="15" max="16384" width="9.33203125" style="2"/>
  </cols>
  <sheetData>
    <row r="1" spans="1:16" ht="19.5" thickBot="1">
      <c r="A1" s="1">
        <v>1</v>
      </c>
      <c r="F1" s="8"/>
    </row>
    <row r="2" spans="1:16" ht="23.1" customHeight="1" thickTop="1" thickBot="1">
      <c r="B2" s="11"/>
      <c r="C2" s="11"/>
      <c r="D2" s="12"/>
      <c r="E2" s="13"/>
      <c r="F2" s="172" t="str">
        <f>IF(A1=1,"Середньомісячна заробітна плата за видами економічної діяльності","Average monthly wages by types of economic activity")</f>
        <v>Середньомісячна заробітна плата за видами економічної діяльності</v>
      </c>
      <c r="G2" s="14"/>
      <c r="H2" s="15"/>
      <c r="I2" s="16" t="str">
        <f>IF(A1=1,"Місяць","Month")</f>
        <v>Місяць</v>
      </c>
      <c r="J2" s="17"/>
      <c r="N2" s="17"/>
    </row>
    <row r="3" spans="1:16" ht="20.100000000000001" customHeight="1" thickTop="1" thickBot="1">
      <c r="A3" s="3" t="s">
        <v>1</v>
      </c>
      <c r="B3" s="168" t="str">
        <f>IF(A1=1,"РИНОК ПРАЦІ","LABOR MARKET")</f>
        <v>РИНОК ПРАЦІ</v>
      </c>
      <c r="C3" s="18"/>
      <c r="D3" s="19"/>
      <c r="E3" s="20"/>
      <c r="F3" s="173"/>
      <c r="G3" s="21"/>
      <c r="H3" s="22"/>
      <c r="I3" s="23"/>
    </row>
    <row r="4" spans="1:16" ht="19.5" customHeight="1" thickTop="1" thickBot="1">
      <c r="A4" s="3" t="s">
        <v>2</v>
      </c>
      <c r="B4" s="169"/>
      <c r="C4" s="24"/>
      <c r="D4" s="25"/>
      <c r="E4" s="26"/>
      <c r="F4" s="27"/>
      <c r="G4" s="26"/>
      <c r="H4" s="28"/>
      <c r="I4" s="16" t="str">
        <f>IF(A1=1,"Рік","Year")</f>
        <v>Рік</v>
      </c>
      <c r="J4" s="26"/>
      <c r="N4" s="171"/>
    </row>
    <row r="5" spans="1:16" ht="19.5" customHeight="1" thickTop="1" thickBot="1">
      <c r="A5" s="3"/>
      <c r="B5" s="169"/>
      <c r="C5" s="24"/>
      <c r="D5" s="25"/>
      <c r="E5" s="26"/>
      <c r="F5" s="27"/>
      <c r="G5" s="26"/>
      <c r="H5" s="29"/>
      <c r="I5" s="30"/>
      <c r="J5" s="26"/>
      <c r="N5" s="171"/>
    </row>
    <row r="6" spans="1:16" ht="19.5" customHeight="1" thickTop="1" thickBot="1">
      <c r="A6" s="3"/>
      <c r="B6" s="169"/>
      <c r="C6" s="24"/>
      <c r="D6" s="25"/>
      <c r="E6" s="26"/>
      <c r="F6" s="27"/>
      <c r="G6" s="26"/>
      <c r="H6" s="28"/>
      <c r="I6" s="16" t="str">
        <f>IF(A1=1,"Місяць","Month")</f>
        <v>Місяць</v>
      </c>
      <c r="J6" s="26"/>
      <c r="N6" s="171"/>
    </row>
    <row r="7" spans="1:16" ht="20.100000000000001" customHeight="1" thickTop="1" thickBot="1">
      <c r="B7" s="170"/>
      <c r="C7" s="24"/>
      <c r="D7" s="31"/>
      <c r="E7" s="32"/>
      <c r="F7" s="27"/>
      <c r="G7" s="32"/>
      <c r="H7" s="33"/>
      <c r="I7" s="34"/>
      <c r="J7" s="32"/>
      <c r="N7" s="171"/>
    </row>
    <row r="8" spans="1:16" ht="20.100000000000001" customHeight="1" thickTop="1" thickBot="1">
      <c r="B8" s="35"/>
      <c r="C8" s="24"/>
      <c r="D8" s="165" t="str">
        <f>IF(A1=1,"Оплата праці","Wages")</f>
        <v>Оплата праці</v>
      </c>
      <c r="E8" s="36"/>
      <c r="F8" s="172" t="str">
        <f>IF(A1=1,"Середньооблікова кількість штатних працівників","Average staff number")</f>
        <v>Середньооблікова кількість штатних працівників</v>
      </c>
      <c r="G8" s="36"/>
      <c r="H8" s="37"/>
      <c r="I8" s="16" t="str">
        <f>IF(A1=1,"Квартал","Quarter")</f>
        <v>Квартал</v>
      </c>
      <c r="J8" s="36"/>
      <c r="K8" s="36"/>
      <c r="L8" s="36"/>
      <c r="M8" s="36"/>
      <c r="N8" s="171"/>
    </row>
    <row r="9" spans="1:16" ht="20.100000000000001" customHeight="1" thickTop="1" thickBot="1">
      <c r="B9" s="38"/>
      <c r="C9" s="38"/>
      <c r="D9" s="166"/>
      <c r="E9" s="39"/>
      <c r="F9" s="173"/>
      <c r="G9" s="39"/>
      <c r="I9" s="40"/>
      <c r="J9" s="41"/>
      <c r="K9" s="41"/>
      <c r="L9" s="39"/>
      <c r="M9" s="10"/>
      <c r="N9" s="39"/>
    </row>
    <row r="10" spans="1:16" s="4" customFormat="1" ht="20.100000000000001" customHeight="1" thickTop="1" thickBot="1">
      <c r="B10" s="42"/>
      <c r="C10" s="43"/>
      <c r="D10" s="166"/>
      <c r="E10" s="44"/>
      <c r="F10" s="45"/>
      <c r="G10" s="44"/>
      <c r="H10" s="46"/>
      <c r="I10" s="16" t="str">
        <f>IF(A1=1,"Рік","Year")</f>
        <v>Рік</v>
      </c>
      <c r="J10" s="41"/>
      <c r="K10" s="41"/>
      <c r="L10" s="44"/>
      <c r="M10" s="44"/>
      <c r="N10" s="47"/>
    </row>
    <row r="11" spans="1:16" ht="20.100000000000001" customHeight="1" thickTop="1" thickBot="1">
      <c r="B11" s="48"/>
      <c r="C11" s="49"/>
      <c r="D11" s="166"/>
      <c r="E11" s="50"/>
      <c r="F11" s="27"/>
      <c r="G11" s="50"/>
      <c r="H11" s="51"/>
      <c r="I11" s="40"/>
      <c r="J11" s="41"/>
      <c r="K11" s="41"/>
      <c r="L11" s="50"/>
      <c r="M11" s="50"/>
      <c r="N11" s="47"/>
    </row>
    <row r="12" spans="1:16" ht="20.100000000000001" customHeight="1" thickTop="1" thickBot="1">
      <c r="B12" s="52"/>
      <c r="C12" s="53"/>
      <c r="D12" s="166"/>
      <c r="E12" s="44"/>
      <c r="F12" s="165" t="str">
        <f>IF(A1=1,"Фонд оплати праці ","Payroll")</f>
        <v xml:space="preserve">Фонд оплати праці </v>
      </c>
      <c r="G12" s="44"/>
      <c r="H12" s="46"/>
      <c r="I12" s="54" t="str">
        <f>IF(A1=1,"Квартал","Quarter")</f>
        <v>Квартал</v>
      </c>
      <c r="J12" s="41"/>
      <c r="K12" s="41"/>
      <c r="L12" s="164">
        <v>1</v>
      </c>
      <c r="M12" s="156" t="str">
        <f>IF(A1=1,"ФОП, млн.грн., КВЕД 2010","Payroll, mln. UAH, CTEA 2010")</f>
        <v>ФОП, млн.грн., КВЕД 2010</v>
      </c>
      <c r="N12" s="157"/>
    </row>
    <row r="13" spans="1:16" ht="20.100000000000001" customHeight="1" thickTop="1" thickBot="1">
      <c r="B13" s="52"/>
      <c r="C13" s="53"/>
      <c r="D13" s="166"/>
      <c r="E13" s="44"/>
      <c r="F13" s="167"/>
      <c r="G13" s="44"/>
      <c r="H13" s="55"/>
      <c r="I13" s="40"/>
      <c r="J13" s="41"/>
      <c r="K13" s="41"/>
      <c r="L13" s="162">
        <v>2</v>
      </c>
      <c r="M13" s="155" t="str">
        <f>IF(A1=1,"ФОП(%, до фонду основної заробітної плати, КВЕД 2010)","Payroll (%, basic wage fund, CTEA 2010)")</f>
        <v>ФОП(%, до фонду основної заробітної плати, КВЕД 2010)</v>
      </c>
      <c r="N13" s="158"/>
    </row>
    <row r="14" spans="1:16" ht="20.100000000000001" customHeight="1" thickTop="1" thickBot="1">
      <c r="B14" s="52"/>
      <c r="C14" s="53"/>
      <c r="D14" s="166"/>
      <c r="E14" s="44"/>
      <c r="F14" s="27"/>
      <c r="G14" s="44"/>
      <c r="H14" s="56">
        <v>1</v>
      </c>
      <c r="I14" s="16" t="str">
        <f>IF(A1=1,"Рік","Year")</f>
        <v>Рік</v>
      </c>
      <c r="J14" s="41"/>
      <c r="K14" s="41"/>
      <c r="L14" s="162">
        <v>3</v>
      </c>
      <c r="M14" s="137" t="str">
        <f>IF(A1=1," ФОП (кумулятивно, млн.грн.,КВЕД 2010)","CTEA 2010 cumulative")</f>
        <v xml:space="preserve"> ФОП (кумулятивно, млн.грн.,КВЕД 2010)</v>
      </c>
      <c r="N14" s="159"/>
    </row>
    <row r="15" spans="1:16" s="4" customFormat="1" ht="20.100000000000001" customHeight="1" thickTop="1" thickBot="1">
      <c r="B15" s="57"/>
      <c r="C15" s="58"/>
      <c r="D15" s="166"/>
      <c r="E15" s="59"/>
      <c r="F15" s="60"/>
      <c r="G15" s="59"/>
      <c r="H15" s="61"/>
      <c r="I15" s="62"/>
      <c r="J15" s="41"/>
      <c r="K15" s="41"/>
      <c r="L15" s="163">
        <v>4</v>
      </c>
      <c r="M15" s="160" t="str">
        <f>IF(A1=1,"КВЕД 2005","CTEA 2005")</f>
        <v>КВЕД 2005</v>
      </c>
      <c r="N15" s="161"/>
      <c r="O15" s="2"/>
      <c r="P15" s="2"/>
    </row>
    <row r="16" spans="1:16" s="4" customFormat="1" ht="20.100000000000001" customHeight="1" thickTop="1" thickBot="1">
      <c r="B16" s="57"/>
      <c r="C16" s="58"/>
      <c r="D16" s="166"/>
      <c r="E16" s="59"/>
      <c r="F16" s="172" t="str">
        <f>IF(A1=1,"Індекси реальної заробітної плати","Real wage indices")</f>
        <v>Індекси реальної заробітної плати</v>
      </c>
      <c r="G16" s="59"/>
      <c r="H16" s="63"/>
      <c r="I16" s="16" t="str">
        <f>IF(A1=1,"Місяць","Month")</f>
        <v>Місяць</v>
      </c>
      <c r="J16" s="41"/>
      <c r="K16" s="41"/>
      <c r="O16" s="2"/>
      <c r="P16" s="2"/>
    </row>
    <row r="17" spans="1:14" s="4" customFormat="1" ht="20.100000000000001" customHeight="1" thickTop="1" thickBot="1">
      <c r="B17" s="66"/>
      <c r="C17" s="66"/>
      <c r="D17" s="167"/>
      <c r="E17" s="59"/>
      <c r="F17" s="173"/>
      <c r="G17" s="67"/>
      <c r="H17" s="61"/>
      <c r="I17" s="62"/>
      <c r="J17" s="41"/>
      <c r="K17" s="41"/>
      <c r="L17" s="64"/>
      <c r="M17" s="65"/>
      <c r="N17" s="65"/>
    </row>
    <row r="18" spans="1:14" s="5" customFormat="1" ht="20.100000000000001" customHeight="1" thickTop="1" thickBot="1">
      <c r="B18" s="66"/>
      <c r="C18" s="66"/>
      <c r="D18" s="68"/>
      <c r="E18" s="69"/>
      <c r="F18" s="70"/>
      <c r="G18" s="69"/>
      <c r="H18" s="56"/>
      <c r="I18" s="16" t="str">
        <f>IF(A1=1,"Рік","Year")</f>
        <v>Рік</v>
      </c>
      <c r="J18" s="41"/>
      <c r="K18" s="41"/>
      <c r="L18" s="71"/>
      <c r="M18" s="141"/>
      <c r="N18" s="72"/>
    </row>
    <row r="19" spans="1:14" s="5" customFormat="1" ht="20.100000000000001" customHeight="1" thickTop="1" thickBot="1">
      <c r="B19" s="73"/>
      <c r="C19" s="73"/>
      <c r="D19" s="68"/>
      <c r="E19" s="69"/>
      <c r="F19" s="74"/>
      <c r="G19" s="69"/>
      <c r="H19" s="75"/>
      <c r="I19" s="75"/>
      <c r="J19" s="76"/>
      <c r="K19" s="76"/>
      <c r="L19" s="76"/>
      <c r="M19" s="76"/>
      <c r="N19" s="77"/>
    </row>
    <row r="20" spans="1:14" ht="20.100000000000001" customHeight="1" thickTop="1" thickBot="1">
      <c r="B20" s="57"/>
      <c r="C20" s="57"/>
      <c r="D20" s="78"/>
      <c r="E20" s="79"/>
      <c r="F20" s="172" t="str">
        <f>IF(A1=1,"Заборгованість з виплати заробітної плати ","Wage arrears")</f>
        <v xml:space="preserve">Заборгованість з виплати заробітної плати </v>
      </c>
      <c r="G20" s="79"/>
      <c r="H20" s="80"/>
      <c r="I20" s="16" t="str">
        <f>IF(A1=1,"Місяць","Month")</f>
        <v>Місяць</v>
      </c>
      <c r="J20" s="81"/>
      <c r="K20" s="81"/>
      <c r="L20" s="82"/>
      <c r="M20" s="81"/>
      <c r="N20" s="83"/>
    </row>
    <row r="21" spans="1:14" ht="20.100000000000001" customHeight="1" thickTop="1" thickBot="1">
      <c r="A21" s="4"/>
      <c r="B21" s="48"/>
      <c r="C21" s="48"/>
      <c r="F21" s="173"/>
      <c r="I21" s="27"/>
    </row>
    <row r="22" spans="1:14" ht="20.100000000000001" customHeight="1" thickTop="1" thickBot="1">
      <c r="B22" s="84"/>
      <c r="C22" s="84"/>
      <c r="F22" s="27"/>
      <c r="H22" s="56"/>
      <c r="I22" s="16" t="str">
        <f>IF(A1=1,"Рік","Year")</f>
        <v>Рік</v>
      </c>
    </row>
    <row r="23" spans="1:14" ht="20.100000000000001" customHeight="1" thickTop="1">
      <c r="B23" s="84"/>
      <c r="C23" s="84"/>
    </row>
    <row r="24" spans="1:14" ht="20.100000000000001" customHeight="1">
      <c r="B24" s="85"/>
      <c r="C24" s="85"/>
    </row>
    <row r="25" spans="1:14" ht="20.100000000000001" customHeight="1">
      <c r="B25" s="86"/>
      <c r="C25" s="86"/>
    </row>
    <row r="26" spans="1:14">
      <c r="B26" s="86"/>
      <c r="C26" s="86"/>
    </row>
    <row r="27" spans="1:14">
      <c r="B27" s="87"/>
      <c r="C27" s="87"/>
    </row>
    <row r="28" spans="1:14" ht="19.5">
      <c r="B28" s="88"/>
      <c r="C28" s="88"/>
      <c r="D28" s="89"/>
      <c r="E28" s="90"/>
      <c r="F28" s="90"/>
      <c r="G28" s="90"/>
      <c r="H28" s="91"/>
      <c r="I28" s="90"/>
      <c r="J28" s="90"/>
      <c r="K28" s="90"/>
      <c r="L28" s="92"/>
      <c r="M28" s="90"/>
      <c r="N28" s="90"/>
    </row>
    <row r="29" spans="1:14" ht="19.5">
      <c r="B29" s="88"/>
      <c r="C29" s="88"/>
      <c r="D29" s="89"/>
      <c r="E29" s="90"/>
      <c r="F29" s="90"/>
      <c r="G29" s="90"/>
      <c r="H29" s="91"/>
      <c r="I29" s="90"/>
      <c r="J29" s="90"/>
      <c r="K29" s="90"/>
      <c r="L29" s="92"/>
      <c r="M29" s="90"/>
      <c r="N29" s="90"/>
    </row>
    <row r="30" spans="1:14" ht="19.5">
      <c r="B30" s="88"/>
      <c r="C30" s="88"/>
      <c r="D30" s="89"/>
      <c r="E30" s="90"/>
      <c r="F30" s="90"/>
      <c r="G30" s="90"/>
      <c r="H30" s="91"/>
      <c r="I30" s="90"/>
      <c r="J30" s="90"/>
      <c r="K30" s="90"/>
      <c r="L30" s="92"/>
      <c r="M30" s="90"/>
      <c r="N30" s="90"/>
    </row>
    <row r="31" spans="1:14">
      <c r="B31" s="85"/>
      <c r="C31" s="85"/>
    </row>
    <row r="32" spans="1:14">
      <c r="B32" s="93"/>
      <c r="C32" s="93"/>
    </row>
    <row r="33" spans="2:3">
      <c r="B33" s="93"/>
      <c r="C33" s="93"/>
    </row>
    <row r="34" spans="2:3" ht="15.75" customHeight="1">
      <c r="B34" s="93"/>
      <c r="C34" s="93"/>
    </row>
    <row r="35" spans="2:3">
      <c r="B35" s="94"/>
      <c r="C35" s="94"/>
    </row>
  </sheetData>
  <sheetProtection algorithmName="SHA-512" hashValue="zWm4UsJVsqGVajW6W64wyHZ1ilTL8xX37qmUo3JBCB/3PEgKTXa6xzJ6GwEuQiux1AqNQgYO9IN6wxOc0D8tOQ==" saltValue="dq+SWz+swvAxLd7cOYC/iw==" spinCount="100000" sheet="1" objects="1" scenarios="1"/>
  <mergeCells count="8">
    <mergeCell ref="D8:D17"/>
    <mergeCell ref="B3:B7"/>
    <mergeCell ref="N4:N8"/>
    <mergeCell ref="F20:F21"/>
    <mergeCell ref="F2:F3"/>
    <mergeCell ref="F8:F9"/>
    <mergeCell ref="F16:F17"/>
    <mergeCell ref="F12:F13"/>
  </mergeCells>
  <phoneticPr fontId="18" type="noConversion"/>
  <hyperlinks>
    <hyperlink ref="L14" location="'3'!A1" display="'3'!A1"/>
    <hyperlink ref="L12" location="'1'!A1" display="'1'!A1"/>
    <hyperlink ref="L15" location="'4'!A1" display="'4'!A1"/>
    <hyperlink ref="L13" location="'2'!A1" display="'2'!A1"/>
  </hyperlinks>
  <pageMargins left="0.55118110236220474" right="0.11811023622047245" top="3.937007874015748E-2" bottom="7.874015748031496E-2" header="0.15748031496062992" footer="0.19685039370078741"/>
  <pageSetup paperSize="9" scale="62" orientation="landscape" horizontalDpi="4294967294" r:id="rId1"/>
  <headerFooter alignWithMargins="0">
    <oddFooter>&amp;R&amp;D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0</xdr:colOff>
                    <xdr:row>0</xdr:row>
                    <xdr:rowOff>28575</xdr:rowOff>
                  </from>
                  <to>
                    <xdr:col>1</xdr:col>
                    <xdr:colOff>0</xdr:colOff>
                    <xdr:row>1</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35"/>
  <sheetViews>
    <sheetView showGridLines="0" showRowColHeaders="0" zoomScale="80" zoomScaleNormal="80" workbookViewId="0">
      <pane xSplit="1" ySplit="3" topLeftCell="J4" activePane="bottomRight" state="frozen"/>
      <selection activeCell="B1" sqref="B1"/>
      <selection pane="topRight" activeCell="B1" sqref="B1"/>
      <selection pane="bottomLeft" activeCell="B1" sqref="B1"/>
      <selection pane="bottomRight" activeCell="U3" sqref="U3"/>
    </sheetView>
  </sheetViews>
  <sheetFormatPr defaultColWidth="9.33203125" defaultRowHeight="12.75"/>
  <cols>
    <col min="1" max="1" width="60.83203125" style="115" customWidth="1"/>
    <col min="2" max="54" width="12.83203125" style="115" customWidth="1"/>
    <col min="55" max="16384" width="9.33203125" style="115"/>
  </cols>
  <sheetData>
    <row r="1" spans="1:120" ht="24" customHeight="1">
      <c r="A1" s="108" t="str">
        <f>IF('0'!A1=1,"до змісту","to title")</f>
        <v>до змісту</v>
      </c>
    </row>
    <row r="2" spans="1:120" s="138" customFormat="1" ht="39.950000000000003" customHeight="1">
      <c r="A2" s="145" t="str">
        <f>IF('0'!A1=1,"Фонд оплати праці штатних працівників (млн. грн) КВЕД 2010","Payroll (mln. UAH) CTEA 2010")</f>
        <v>Фонд оплати праці штатних працівників (млн. грн) КВЕД 2010</v>
      </c>
      <c r="B2" s="134" t="s">
        <v>67</v>
      </c>
      <c r="C2" s="134" t="s">
        <v>68</v>
      </c>
      <c r="D2" s="134" t="s">
        <v>69</v>
      </c>
      <c r="E2" s="134" t="s">
        <v>70</v>
      </c>
      <c r="F2" s="134" t="s">
        <v>72</v>
      </c>
      <c r="G2" s="134" t="s">
        <v>73</v>
      </c>
      <c r="H2" s="134" t="s">
        <v>74</v>
      </c>
      <c r="I2" s="134" t="s">
        <v>75</v>
      </c>
      <c r="J2" s="134" t="s">
        <v>76</v>
      </c>
      <c r="K2" s="134" t="s">
        <v>77</v>
      </c>
      <c r="L2" s="134" t="s">
        <v>81</v>
      </c>
      <c r="M2" s="134" t="s">
        <v>78</v>
      </c>
      <c r="N2" s="134" t="s">
        <v>79</v>
      </c>
      <c r="O2" s="134" t="s">
        <v>82</v>
      </c>
      <c r="P2" s="134" t="s">
        <v>83</v>
      </c>
      <c r="Q2" s="134" t="s">
        <v>84</v>
      </c>
      <c r="R2" s="134" t="s">
        <v>85</v>
      </c>
      <c r="S2" s="134" t="s">
        <v>86</v>
      </c>
      <c r="T2" s="134" t="s">
        <v>87</v>
      </c>
      <c r="U2" s="134" t="s">
        <v>88</v>
      </c>
    </row>
    <row r="3" spans="1:120" ht="39.950000000000003" customHeight="1">
      <c r="A3" s="146" t="s">
        <v>80</v>
      </c>
      <c r="B3" s="139">
        <v>146238.6</v>
      </c>
      <c r="C3" s="139">
        <v>160427.20000000001</v>
      </c>
      <c r="D3" s="139">
        <v>167155.79999999999</v>
      </c>
      <c r="E3" s="139">
        <v>181250.3</v>
      </c>
      <c r="F3" s="139">
        <v>184161.9166</v>
      </c>
      <c r="G3" s="139">
        <v>202515.1</v>
      </c>
      <c r="H3" s="139">
        <v>207213.2</v>
      </c>
      <c r="I3" s="139">
        <v>221103.3</v>
      </c>
      <c r="J3" s="139">
        <v>217982</v>
      </c>
      <c r="K3" s="139">
        <v>233989.2</v>
      </c>
      <c r="L3" s="139">
        <v>238165.4</v>
      </c>
      <c r="M3" s="139">
        <v>247395.3</v>
      </c>
      <c r="N3" s="139">
        <v>246628.9</v>
      </c>
      <c r="O3" s="139">
        <v>238298.3</v>
      </c>
      <c r="P3" s="139">
        <v>256950.5</v>
      </c>
      <c r="Q3" s="139">
        <v>279790.5</v>
      </c>
      <c r="R3" s="139">
        <v>273696.40000000002</v>
      </c>
      <c r="S3" s="139">
        <v>295046.59999999998</v>
      </c>
      <c r="T3" s="139">
        <v>301532.2</v>
      </c>
      <c r="U3" s="139">
        <v>323103</v>
      </c>
    </row>
    <row r="4" spans="1:120" ht="32.1" customHeight="1">
      <c r="A4" s="112"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B4" s="140">
        <v>6535.8</v>
      </c>
      <c r="C4" s="140">
        <v>8637.2000000000007</v>
      </c>
      <c r="D4" s="140">
        <v>9615.6</v>
      </c>
      <c r="E4" s="140">
        <v>9248</v>
      </c>
      <c r="F4" s="140">
        <v>7858.5794999999998</v>
      </c>
      <c r="G4" s="140">
        <v>10632</v>
      </c>
      <c r="H4" s="140">
        <v>11529.9</v>
      </c>
      <c r="I4" s="140">
        <v>11061.9</v>
      </c>
      <c r="J4" s="140">
        <v>9584.1</v>
      </c>
      <c r="K4" s="140">
        <v>12110.5</v>
      </c>
      <c r="L4" s="140">
        <v>13146</v>
      </c>
      <c r="M4" s="140">
        <v>11972.4</v>
      </c>
      <c r="N4" s="140">
        <v>9983.5</v>
      </c>
      <c r="O4" s="140">
        <v>11972.2</v>
      </c>
      <c r="P4" s="140">
        <v>13160.6</v>
      </c>
      <c r="Q4" s="140">
        <v>12852.3</v>
      </c>
      <c r="R4" s="140">
        <v>10842.8</v>
      </c>
      <c r="S4" s="140">
        <v>14799.4</v>
      </c>
      <c r="T4" s="140">
        <v>15991.9</v>
      </c>
      <c r="U4" s="140">
        <v>17229.599999999999</v>
      </c>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row>
    <row r="5" spans="1:120" ht="32.1" customHeight="1">
      <c r="A5" s="113" t="str">
        <f>IF('0'!A1=1,"з них сільське господарство","of which agriculture")</f>
        <v>з них сільське господарство</v>
      </c>
      <c r="B5" s="140">
        <v>5264.1</v>
      </c>
      <c r="C5" s="140">
        <v>7214.8</v>
      </c>
      <c r="D5" s="140">
        <v>8014.8</v>
      </c>
      <c r="E5" s="140">
        <v>7592.1</v>
      </c>
      <c r="F5" s="140">
        <v>6113.0200999999997</v>
      </c>
      <c r="G5" s="140">
        <v>8815.5</v>
      </c>
      <c r="H5" s="140">
        <v>9584.1</v>
      </c>
      <c r="I5" s="140">
        <v>9105.4</v>
      </c>
      <c r="J5" s="140">
        <v>7880.2</v>
      </c>
      <c r="K5" s="140">
        <v>10451.1</v>
      </c>
      <c r="L5" s="140">
        <v>11433.6</v>
      </c>
      <c r="M5" s="140">
        <v>10381.700000000001</v>
      </c>
      <c r="N5" s="140">
        <v>8554.2999999999993</v>
      </c>
      <c r="O5" s="140">
        <v>10581.6</v>
      </c>
      <c r="P5" s="140">
        <v>11492.3</v>
      </c>
      <c r="Q5" s="140">
        <v>11176.6</v>
      </c>
      <c r="R5" s="140">
        <v>8956.2999999999993</v>
      </c>
      <c r="S5" s="140">
        <v>12521.5</v>
      </c>
      <c r="T5" s="140">
        <v>13141.4</v>
      </c>
      <c r="U5" s="140">
        <v>13995.1</v>
      </c>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41"/>
      <c r="DC5" s="141"/>
      <c r="DD5" s="141"/>
      <c r="DE5" s="141"/>
      <c r="DF5" s="141"/>
      <c r="DG5" s="141"/>
      <c r="DH5" s="141"/>
      <c r="DI5" s="141"/>
      <c r="DJ5" s="141"/>
      <c r="DK5" s="141"/>
      <c r="DL5" s="141"/>
      <c r="DM5" s="141"/>
      <c r="DN5" s="141"/>
      <c r="DO5" s="141"/>
      <c r="DP5" s="141"/>
    </row>
    <row r="6" spans="1:120" ht="32.1" customHeight="1">
      <c r="A6" s="113" t="str">
        <f>IF('0'!A1=1,"Промисловість","Manufacturing")</f>
        <v>Промисловість</v>
      </c>
      <c r="B6" s="140">
        <v>39194.400000000001</v>
      </c>
      <c r="C6" s="140">
        <v>41577</v>
      </c>
      <c r="D6" s="140">
        <v>44237.9</v>
      </c>
      <c r="E6" s="140">
        <v>47992.4</v>
      </c>
      <c r="F6" s="140">
        <v>48513.116299999994</v>
      </c>
      <c r="G6" s="140">
        <v>52146.9</v>
      </c>
      <c r="H6" s="140">
        <v>54136.4</v>
      </c>
      <c r="I6" s="140">
        <v>59166.3</v>
      </c>
      <c r="J6" s="140">
        <v>62147.4</v>
      </c>
      <c r="K6" s="140">
        <v>64970.9</v>
      </c>
      <c r="L6" s="140">
        <v>67427.899999999994</v>
      </c>
      <c r="M6" s="140">
        <v>69575.8</v>
      </c>
      <c r="N6" s="140">
        <v>68728.3</v>
      </c>
      <c r="O6" s="140">
        <v>63812.2</v>
      </c>
      <c r="P6" s="140">
        <v>69635.100000000006</v>
      </c>
      <c r="Q6" s="140">
        <v>72886.2</v>
      </c>
      <c r="R6" s="140">
        <v>74403.8</v>
      </c>
      <c r="S6" s="140">
        <v>76953.3</v>
      </c>
      <c r="T6" s="140">
        <v>80084.7</v>
      </c>
      <c r="U6" s="140">
        <v>84190.8</v>
      </c>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row>
    <row r="7" spans="1:120" ht="32.1" customHeight="1">
      <c r="A7" s="113" t="str">
        <f>IF('0'!A1=1,"Будівництво","Construction")</f>
        <v>Будівництво</v>
      </c>
      <c r="B7" s="140">
        <v>2740.1</v>
      </c>
      <c r="C7" s="140">
        <v>2986</v>
      </c>
      <c r="D7" s="140">
        <v>3310.3</v>
      </c>
      <c r="E7" s="140">
        <v>3478.4</v>
      </c>
      <c r="F7" s="140">
        <v>3593.4667999999997</v>
      </c>
      <c r="G7" s="140">
        <v>4031.2</v>
      </c>
      <c r="H7" s="140">
        <v>4403.2</v>
      </c>
      <c r="I7" s="140">
        <v>4794.5</v>
      </c>
      <c r="J7" s="140">
        <v>4924.3999999999996</v>
      </c>
      <c r="K7" s="140">
        <v>5401.9</v>
      </c>
      <c r="L7" s="140">
        <v>5675.2</v>
      </c>
      <c r="M7" s="140">
        <v>5748.6</v>
      </c>
      <c r="N7" s="140">
        <v>5448</v>
      </c>
      <c r="O7" s="140">
        <v>5153.7</v>
      </c>
      <c r="P7" s="140">
        <v>6051.1</v>
      </c>
      <c r="Q7" s="140">
        <v>6449</v>
      </c>
      <c r="R7" s="140">
        <v>6132.2</v>
      </c>
      <c r="S7" s="140">
        <v>7293.7</v>
      </c>
      <c r="T7" s="140">
        <v>7986.4</v>
      </c>
      <c r="U7" s="140">
        <v>8220.6</v>
      </c>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row>
    <row r="8" spans="1:120" ht="32.1" customHeight="1">
      <c r="A8" s="113"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B8" s="140">
        <v>14863.8</v>
      </c>
      <c r="C8" s="140">
        <v>15756.5</v>
      </c>
      <c r="D8" s="140">
        <v>16145.8</v>
      </c>
      <c r="E8" s="140">
        <v>17592.7</v>
      </c>
      <c r="F8" s="140">
        <v>20105.7117</v>
      </c>
      <c r="G8" s="140">
        <v>21144</v>
      </c>
      <c r="H8" s="140">
        <v>21647.7</v>
      </c>
      <c r="I8" s="140">
        <v>22970.9</v>
      </c>
      <c r="J8" s="140">
        <v>23321.7</v>
      </c>
      <c r="K8" s="140">
        <v>24532</v>
      </c>
      <c r="L8" s="140">
        <v>25082.6</v>
      </c>
      <c r="M8" s="140">
        <v>26210.400000000001</v>
      </c>
      <c r="N8" s="140">
        <v>27194.799999999999</v>
      </c>
      <c r="O8" s="140">
        <v>24586.5</v>
      </c>
      <c r="P8" s="140">
        <v>26954.3</v>
      </c>
      <c r="Q8" s="140">
        <v>28442.5</v>
      </c>
      <c r="R8" s="140">
        <v>30812.9</v>
      </c>
      <c r="S8" s="140">
        <v>31514.799999999999</v>
      </c>
      <c r="T8" s="140">
        <v>32840</v>
      </c>
      <c r="U8" s="140">
        <v>35077.300000000003</v>
      </c>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row>
    <row r="9" spans="1:120" ht="32.1" customHeight="1">
      <c r="A9" s="113"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B9" s="140">
        <v>13585.2</v>
      </c>
      <c r="C9" s="140">
        <v>14518.7</v>
      </c>
      <c r="D9" s="140">
        <v>16059.6</v>
      </c>
      <c r="E9" s="140">
        <v>16200.3</v>
      </c>
      <c r="F9" s="140">
        <v>17688.027600000001</v>
      </c>
      <c r="G9" s="140">
        <v>18818</v>
      </c>
      <c r="H9" s="140">
        <v>20208.5</v>
      </c>
      <c r="I9" s="140">
        <v>20001.3</v>
      </c>
      <c r="J9" s="140">
        <v>21300.799999999999</v>
      </c>
      <c r="K9" s="140">
        <v>22292</v>
      </c>
      <c r="L9" s="140">
        <v>22897.3</v>
      </c>
      <c r="M9" s="140">
        <v>22707.200000000001</v>
      </c>
      <c r="N9" s="140">
        <v>22695.4</v>
      </c>
      <c r="O9" s="140">
        <v>20335.2</v>
      </c>
      <c r="P9" s="140">
        <v>22927.200000000001</v>
      </c>
      <c r="Q9" s="140">
        <v>23779.1</v>
      </c>
      <c r="R9" s="140">
        <v>22704</v>
      </c>
      <c r="S9" s="140">
        <v>24254.2</v>
      </c>
      <c r="T9" s="140">
        <v>27385.5</v>
      </c>
      <c r="U9" s="140">
        <v>27196.7</v>
      </c>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row>
    <row r="10" spans="1:120" ht="32.1" customHeight="1">
      <c r="A10" s="113" t="str">
        <f>IF('0'!A1=1,"наземний і трубопровідний транспорт","ground and pipeline transport")</f>
        <v>наземний і трубопровідний транспорт</v>
      </c>
      <c r="B10" s="140">
        <v>5349.6</v>
      </c>
      <c r="C10" s="140">
        <v>5576.3</v>
      </c>
      <c r="D10" s="140">
        <v>6193.1</v>
      </c>
      <c r="E10" s="140">
        <v>6242.7</v>
      </c>
      <c r="F10" s="140">
        <v>6455.1335999999992</v>
      </c>
      <c r="G10" s="140">
        <v>6810.9</v>
      </c>
      <c r="H10" s="140">
        <v>7452.7</v>
      </c>
      <c r="I10" s="140">
        <v>7249.7</v>
      </c>
      <c r="J10" s="140">
        <v>7553.6</v>
      </c>
      <c r="K10" s="140">
        <v>8034.2</v>
      </c>
      <c r="L10" s="140">
        <v>7908.8</v>
      </c>
      <c r="M10" s="140">
        <v>7835.3</v>
      </c>
      <c r="N10" s="140">
        <v>8278.2000000000007</v>
      </c>
      <c r="O10" s="140">
        <v>7355.1</v>
      </c>
      <c r="P10" s="140">
        <v>8755.5</v>
      </c>
      <c r="Q10" s="140">
        <v>9310.9</v>
      </c>
      <c r="R10" s="140">
        <v>8735.7000000000007</v>
      </c>
      <c r="S10" s="140">
        <v>9506.2999999999993</v>
      </c>
      <c r="T10" s="140">
        <v>10700</v>
      </c>
      <c r="U10" s="140">
        <v>10387</v>
      </c>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row>
    <row r="11" spans="1:120" ht="32.1" customHeight="1">
      <c r="A11" s="113" t="str">
        <f>IF('0'!A1=1,"водний транспорт","water transport")</f>
        <v>водний транспорт</v>
      </c>
      <c r="B11" s="142">
        <v>40.6</v>
      </c>
      <c r="C11" s="142">
        <v>55.1</v>
      </c>
      <c r="D11" s="142">
        <v>58.6</v>
      </c>
      <c r="E11" s="142">
        <v>59</v>
      </c>
      <c r="F11" s="142">
        <v>64.662999999999997</v>
      </c>
      <c r="G11" s="142">
        <v>85.7</v>
      </c>
      <c r="H11" s="142">
        <v>85.8</v>
      </c>
      <c r="I11" s="142">
        <v>90.9</v>
      </c>
      <c r="J11" s="142">
        <v>88.1</v>
      </c>
      <c r="K11" s="142">
        <v>112.4</v>
      </c>
      <c r="L11" s="142">
        <v>125.7</v>
      </c>
      <c r="M11" s="142">
        <v>113.4</v>
      </c>
      <c r="N11" s="142">
        <v>88.4</v>
      </c>
      <c r="O11" s="142">
        <v>88.7</v>
      </c>
      <c r="P11" s="142">
        <v>93.7</v>
      </c>
      <c r="Q11" s="142">
        <v>93.2</v>
      </c>
      <c r="R11" s="142">
        <v>93.2</v>
      </c>
      <c r="S11" s="142">
        <v>107.8</v>
      </c>
      <c r="T11" s="142">
        <v>111.8</v>
      </c>
      <c r="U11" s="142">
        <v>108.9</v>
      </c>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141"/>
      <c r="DP11" s="141"/>
    </row>
    <row r="12" spans="1:120" ht="32.1" customHeight="1">
      <c r="A12" s="113" t="str">
        <f>IF('0'!A1=1,"авіаційний транспорт","air transport")</f>
        <v>авіаційний транспорт</v>
      </c>
      <c r="B12" s="142">
        <v>639.29999999999995</v>
      </c>
      <c r="C12" s="142">
        <v>698.7</v>
      </c>
      <c r="D12" s="142">
        <v>901.5</v>
      </c>
      <c r="E12" s="142">
        <v>826.4</v>
      </c>
      <c r="F12" s="142">
        <v>760.04840000000002</v>
      </c>
      <c r="G12" s="142">
        <v>829.6</v>
      </c>
      <c r="H12" s="142">
        <v>979.5</v>
      </c>
      <c r="I12" s="142">
        <v>897.4</v>
      </c>
      <c r="J12" s="142">
        <v>1265.7</v>
      </c>
      <c r="K12" s="142">
        <v>1324.4</v>
      </c>
      <c r="L12" s="142">
        <v>1389.7</v>
      </c>
      <c r="M12" s="142">
        <v>1333.6</v>
      </c>
      <c r="N12" s="142">
        <v>1190.3</v>
      </c>
      <c r="O12" s="142">
        <v>835.7</v>
      </c>
      <c r="P12" s="142">
        <v>1024.0999999999999</v>
      </c>
      <c r="Q12" s="142">
        <v>1105.9000000000001</v>
      </c>
      <c r="R12" s="142">
        <v>1059.9000000000001</v>
      </c>
      <c r="S12" s="142">
        <v>1260</v>
      </c>
      <c r="T12" s="142">
        <v>1376.3</v>
      </c>
      <c r="U12" s="142">
        <v>1496.7</v>
      </c>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row>
    <row r="13" spans="1:120" ht="32.1" customHeight="1">
      <c r="A13" s="113"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B13" s="140">
        <v>6775.5</v>
      </c>
      <c r="C13" s="140">
        <v>7352.1</v>
      </c>
      <c r="D13" s="140">
        <v>7997.5</v>
      </c>
      <c r="E13" s="140">
        <v>8083.4</v>
      </c>
      <c r="F13" s="140">
        <v>9324.8953000000001</v>
      </c>
      <c r="G13" s="140">
        <v>9957.2999999999993</v>
      </c>
      <c r="H13" s="140">
        <v>10560.5</v>
      </c>
      <c r="I13" s="140">
        <v>10623</v>
      </c>
      <c r="J13" s="140">
        <v>11210.2</v>
      </c>
      <c r="K13" s="140">
        <v>11596.9</v>
      </c>
      <c r="L13" s="140">
        <v>12207</v>
      </c>
      <c r="M13" s="140">
        <v>12160.2</v>
      </c>
      <c r="N13" s="140">
        <v>11833.3</v>
      </c>
      <c r="O13" s="140">
        <v>10702.8</v>
      </c>
      <c r="P13" s="140">
        <v>11660.7</v>
      </c>
      <c r="Q13" s="140">
        <v>11871.3</v>
      </c>
      <c r="R13" s="140">
        <v>11282.2</v>
      </c>
      <c r="S13" s="140">
        <v>11820.8</v>
      </c>
      <c r="T13" s="140">
        <v>13624.5</v>
      </c>
      <c r="U13" s="140">
        <v>13554.7</v>
      </c>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c r="CZ13" s="141"/>
      <c r="DA13" s="141"/>
      <c r="DB13" s="141"/>
      <c r="DC13" s="141"/>
      <c r="DD13" s="141"/>
      <c r="DE13" s="141"/>
      <c r="DF13" s="141"/>
      <c r="DG13" s="141"/>
      <c r="DH13" s="141"/>
      <c r="DI13" s="141"/>
      <c r="DJ13" s="141"/>
      <c r="DK13" s="141"/>
      <c r="DL13" s="141"/>
      <c r="DM13" s="141"/>
      <c r="DN13" s="141"/>
      <c r="DO13" s="141"/>
      <c r="DP13" s="141"/>
    </row>
    <row r="14" spans="1:120" ht="32.1" customHeight="1">
      <c r="A14" s="113" t="str">
        <f>IF('0'!A1=1,"поштова та кур’єрська діяльність","Postal and courier activities")</f>
        <v>поштова та кур’єрська діяльність</v>
      </c>
      <c r="B14" s="140">
        <v>780.2</v>
      </c>
      <c r="C14" s="140">
        <v>836.5</v>
      </c>
      <c r="D14" s="140">
        <v>908.9</v>
      </c>
      <c r="E14" s="140">
        <v>988.8</v>
      </c>
      <c r="F14" s="140">
        <v>1083.2873</v>
      </c>
      <c r="G14" s="140">
        <v>1134.5999999999999</v>
      </c>
      <c r="H14" s="140">
        <v>1130.0999999999999</v>
      </c>
      <c r="I14" s="140">
        <v>1140.2</v>
      </c>
      <c r="J14" s="140">
        <v>1183.2</v>
      </c>
      <c r="K14" s="140">
        <v>1224.0999999999999</v>
      </c>
      <c r="L14" s="140">
        <v>1266</v>
      </c>
      <c r="M14" s="140">
        <v>1264.5999999999999</v>
      </c>
      <c r="N14" s="140">
        <v>1305.3</v>
      </c>
      <c r="O14" s="140">
        <v>1352.8</v>
      </c>
      <c r="P14" s="140">
        <v>1393.3</v>
      </c>
      <c r="Q14" s="140">
        <v>1397.8</v>
      </c>
      <c r="R14" s="140">
        <v>1533.1</v>
      </c>
      <c r="S14" s="140">
        <v>1559.3</v>
      </c>
      <c r="T14" s="140">
        <v>1572.8</v>
      </c>
      <c r="U14" s="140">
        <v>1649.3</v>
      </c>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c r="DO14" s="141"/>
      <c r="DP14" s="141"/>
    </row>
    <row r="15" spans="1:120" ht="32.1" customHeight="1">
      <c r="A15" s="113" t="str">
        <f>IF('0'!A1=1,"Тимчасове розміщування й  організація харчування","Accommodation and food service activities")</f>
        <v>Тимчасове розміщування й  організація харчування</v>
      </c>
      <c r="B15" s="140">
        <v>982.3</v>
      </c>
      <c r="C15" s="140">
        <v>1026.0999999999999</v>
      </c>
      <c r="D15" s="140">
        <v>1088.3</v>
      </c>
      <c r="E15" s="140">
        <v>1093</v>
      </c>
      <c r="F15" s="140">
        <v>1156.3134</v>
      </c>
      <c r="G15" s="140">
        <v>1237.5</v>
      </c>
      <c r="H15" s="140">
        <v>1242.5999999999999</v>
      </c>
      <c r="I15" s="140">
        <v>1315.9</v>
      </c>
      <c r="J15" s="140">
        <v>1449.1</v>
      </c>
      <c r="K15" s="140">
        <v>1557.1</v>
      </c>
      <c r="L15" s="140">
        <v>1558.4</v>
      </c>
      <c r="M15" s="140">
        <v>1555.3</v>
      </c>
      <c r="N15" s="140">
        <v>1582.6</v>
      </c>
      <c r="O15" s="140">
        <v>813.8</v>
      </c>
      <c r="P15" s="140">
        <v>1203.5</v>
      </c>
      <c r="Q15" s="140">
        <v>1297</v>
      </c>
      <c r="R15" s="140">
        <v>1392.2</v>
      </c>
      <c r="S15" s="140">
        <v>1574.5</v>
      </c>
      <c r="T15" s="140">
        <v>1872.9</v>
      </c>
      <c r="U15" s="140">
        <v>1845.6</v>
      </c>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c r="CZ15" s="141"/>
      <c r="DA15" s="141"/>
      <c r="DB15" s="141"/>
      <c r="DC15" s="141"/>
      <c r="DD15" s="141"/>
      <c r="DE15" s="141"/>
      <c r="DF15" s="141"/>
      <c r="DG15" s="141"/>
      <c r="DH15" s="141"/>
      <c r="DI15" s="141"/>
      <c r="DJ15" s="141"/>
      <c r="DK15" s="141"/>
      <c r="DL15" s="141"/>
      <c r="DM15" s="141"/>
      <c r="DN15" s="141"/>
      <c r="DO15" s="141"/>
      <c r="DP15" s="141"/>
    </row>
    <row r="16" spans="1:120" ht="32.1" customHeight="1">
      <c r="A16" s="113" t="str">
        <f>IF('0'!A1=1,"Інформація та телекомунікації","Information and communication")</f>
        <v>Інформація та телекомунікації</v>
      </c>
      <c r="B16" s="140">
        <v>4027.8</v>
      </c>
      <c r="C16" s="140">
        <v>4233.8999999999996</v>
      </c>
      <c r="D16" s="140">
        <v>4273</v>
      </c>
      <c r="E16" s="140">
        <v>4629</v>
      </c>
      <c r="F16" s="140">
        <v>4765.3089</v>
      </c>
      <c r="G16" s="140">
        <v>5180.8</v>
      </c>
      <c r="H16" s="140">
        <v>5011.8999999999996</v>
      </c>
      <c r="I16" s="140">
        <v>5271.1</v>
      </c>
      <c r="J16" s="140">
        <v>5644.9</v>
      </c>
      <c r="K16" s="140">
        <v>6184.6</v>
      </c>
      <c r="L16" s="140">
        <v>5666.1</v>
      </c>
      <c r="M16" s="140">
        <v>5982.9</v>
      </c>
      <c r="N16" s="140">
        <v>6710</v>
      </c>
      <c r="O16" s="140">
        <v>5934.6</v>
      </c>
      <c r="P16" s="140">
        <v>6224</v>
      </c>
      <c r="Q16" s="140">
        <v>6489.1</v>
      </c>
      <c r="R16" s="140">
        <v>7451.6</v>
      </c>
      <c r="S16" s="140">
        <v>8148.9</v>
      </c>
      <c r="T16" s="140">
        <v>7711.4</v>
      </c>
      <c r="U16" s="140">
        <v>8490.5</v>
      </c>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c r="DC16" s="141"/>
      <c r="DD16" s="141"/>
      <c r="DE16" s="141"/>
      <c r="DF16" s="141"/>
      <c r="DG16" s="141"/>
      <c r="DH16" s="141"/>
      <c r="DI16" s="141"/>
      <c r="DJ16" s="141"/>
      <c r="DK16" s="141"/>
      <c r="DL16" s="141"/>
      <c r="DM16" s="141"/>
      <c r="DN16" s="141"/>
      <c r="DO16" s="141"/>
      <c r="DP16" s="141"/>
    </row>
    <row r="17" spans="1:120" ht="32.1" customHeight="1">
      <c r="A17" s="113" t="str">
        <f>IF('0'!A1=1,"Фінансова та страхова діяльність","Financial and insurance activities")</f>
        <v>Фінансова та страхова діяльність</v>
      </c>
      <c r="B17" s="140">
        <v>6060.8</v>
      </c>
      <c r="C17" s="140">
        <v>6370.3</v>
      </c>
      <c r="D17" s="140">
        <v>6567.9</v>
      </c>
      <c r="E17" s="140">
        <v>6908.7</v>
      </c>
      <c r="F17" s="140">
        <v>8012.2745999999997</v>
      </c>
      <c r="G17" s="140">
        <v>7871.4</v>
      </c>
      <c r="H17" s="140">
        <v>8094.1</v>
      </c>
      <c r="I17" s="140">
        <v>8579.4</v>
      </c>
      <c r="J17" s="140">
        <v>9366.6</v>
      </c>
      <c r="K17" s="140">
        <v>9476.6</v>
      </c>
      <c r="L17" s="140">
        <v>9267.2999999999993</v>
      </c>
      <c r="M17" s="140">
        <v>10174.5</v>
      </c>
      <c r="N17" s="140">
        <v>10919.8</v>
      </c>
      <c r="O17" s="140">
        <v>10122.700000000001</v>
      </c>
      <c r="P17" s="140">
        <v>10187.799999999999</v>
      </c>
      <c r="Q17" s="140">
        <v>10838.3</v>
      </c>
      <c r="R17" s="140">
        <v>12286.3</v>
      </c>
      <c r="S17" s="140">
        <v>11697</v>
      </c>
      <c r="T17" s="140">
        <v>11836.5</v>
      </c>
      <c r="U17" s="140">
        <v>13106.5</v>
      </c>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c r="DA17" s="141"/>
      <c r="DB17" s="141"/>
      <c r="DC17" s="141"/>
      <c r="DD17" s="141"/>
      <c r="DE17" s="141"/>
      <c r="DF17" s="141"/>
      <c r="DG17" s="141"/>
      <c r="DH17" s="141"/>
      <c r="DI17" s="141"/>
      <c r="DJ17" s="141"/>
      <c r="DK17" s="141"/>
      <c r="DL17" s="141"/>
      <c r="DM17" s="141"/>
      <c r="DN17" s="141"/>
      <c r="DO17" s="141"/>
      <c r="DP17" s="141"/>
    </row>
    <row r="18" spans="1:120" ht="32.1" customHeight="1">
      <c r="A18" s="113" t="str">
        <f>IF('0'!A1=1,"Операції з нерухомим майном","Real estate activities")</f>
        <v>Операції з нерухомим майном</v>
      </c>
      <c r="B18" s="140">
        <v>1413.8</v>
      </c>
      <c r="C18" s="140">
        <v>1507.1</v>
      </c>
      <c r="D18" s="140">
        <v>1514.7</v>
      </c>
      <c r="E18" s="140">
        <v>1606.1</v>
      </c>
      <c r="F18" s="140">
        <v>1688.3588999999999</v>
      </c>
      <c r="G18" s="140">
        <v>1831</v>
      </c>
      <c r="H18" s="140">
        <v>2004.9</v>
      </c>
      <c r="I18" s="140">
        <v>1992.2</v>
      </c>
      <c r="J18" s="140">
        <v>1861.7</v>
      </c>
      <c r="K18" s="140">
        <v>1935.2</v>
      </c>
      <c r="L18" s="140">
        <v>1947.6</v>
      </c>
      <c r="M18" s="140">
        <v>2019.2</v>
      </c>
      <c r="N18" s="140">
        <v>2029.4</v>
      </c>
      <c r="O18" s="140">
        <v>1778.6</v>
      </c>
      <c r="P18" s="140">
        <v>2040.9</v>
      </c>
      <c r="Q18" s="140">
        <v>2086.6999999999998</v>
      </c>
      <c r="R18" s="140">
        <v>2231.9</v>
      </c>
      <c r="S18" s="140">
        <v>2441.5</v>
      </c>
      <c r="T18" s="140">
        <v>2493.3000000000002</v>
      </c>
      <c r="U18" s="140">
        <v>2565.4</v>
      </c>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row>
    <row r="19" spans="1:120" ht="32.1" customHeight="1">
      <c r="A19" s="113" t="str">
        <f>IF('0'!A1=1,"Професійна, наукова та технічна  діяльність","Professional, scientific and technical activities")</f>
        <v>Професійна, наукова та технічна  діяльність</v>
      </c>
      <c r="B19" s="140">
        <v>5954</v>
      </c>
      <c r="C19" s="140">
        <v>6435.9</v>
      </c>
      <c r="D19" s="140">
        <v>6767.3</v>
      </c>
      <c r="E19" s="140">
        <v>7277.8</v>
      </c>
      <c r="F19" s="140">
        <v>7761.8635000000004</v>
      </c>
      <c r="G19" s="140">
        <v>8783.2999999999993</v>
      </c>
      <c r="H19" s="140">
        <v>8733.5</v>
      </c>
      <c r="I19" s="140">
        <v>9619.7999999999993</v>
      </c>
      <c r="J19" s="140">
        <v>8612.9</v>
      </c>
      <c r="K19" s="140">
        <v>8402.2999999999993</v>
      </c>
      <c r="L19" s="140">
        <v>8495.2999999999993</v>
      </c>
      <c r="M19" s="140">
        <v>9020.2000000000007</v>
      </c>
      <c r="N19" s="140">
        <v>10159.799999999999</v>
      </c>
      <c r="O19" s="140">
        <v>9451</v>
      </c>
      <c r="P19" s="140">
        <v>9784</v>
      </c>
      <c r="Q19" s="140">
        <v>11132.9</v>
      </c>
      <c r="R19" s="140">
        <v>10910.3</v>
      </c>
      <c r="S19" s="140">
        <v>12090.9</v>
      </c>
      <c r="T19" s="140">
        <v>11785.4</v>
      </c>
      <c r="U19" s="140">
        <v>12782.1</v>
      </c>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row>
    <row r="20" spans="1:120" ht="32.1" customHeight="1">
      <c r="A20" s="113" t="str">
        <f>IF('0'!A1=1,"з неї наукові дослідження та розробки","of which scientific research and development")</f>
        <v>з неї наукові дослідження та розробки</v>
      </c>
      <c r="B20" s="140">
        <v>1887.3</v>
      </c>
      <c r="C20" s="140">
        <v>2045.3</v>
      </c>
      <c r="D20" s="140">
        <v>2208.5</v>
      </c>
      <c r="E20" s="140">
        <v>2458.4</v>
      </c>
      <c r="F20" s="140">
        <v>2487.7199999999998</v>
      </c>
      <c r="G20" s="140">
        <v>2742.1</v>
      </c>
      <c r="H20" s="140">
        <v>2869.2</v>
      </c>
      <c r="I20" s="140">
        <v>3308.2</v>
      </c>
      <c r="J20" s="140">
        <v>2537.8000000000002</v>
      </c>
      <c r="K20" s="140">
        <v>2725.6</v>
      </c>
      <c r="L20" s="140">
        <v>2788.1</v>
      </c>
      <c r="M20" s="140">
        <v>3011.6</v>
      </c>
      <c r="N20" s="140">
        <v>2820.1</v>
      </c>
      <c r="O20" s="140">
        <v>2781.9</v>
      </c>
      <c r="P20" s="140">
        <v>3056.4</v>
      </c>
      <c r="Q20" s="140">
        <v>3390.2</v>
      </c>
      <c r="R20" s="140">
        <v>3091.5</v>
      </c>
      <c r="S20" s="140">
        <v>3325</v>
      </c>
      <c r="T20" s="140">
        <v>3501.9</v>
      </c>
      <c r="U20" s="140">
        <v>3744.5</v>
      </c>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c r="CN20" s="141"/>
      <c r="CO20" s="141"/>
      <c r="CP20" s="141"/>
      <c r="CQ20" s="141"/>
      <c r="CR20" s="141"/>
      <c r="CS20" s="141"/>
      <c r="CT20" s="141"/>
      <c r="CU20" s="141"/>
      <c r="CV20" s="141"/>
      <c r="CW20" s="141"/>
      <c r="CX20" s="141"/>
      <c r="CY20" s="141"/>
      <c r="CZ20" s="141"/>
      <c r="DA20" s="141"/>
      <c r="DB20" s="141"/>
      <c r="DC20" s="141"/>
      <c r="DD20" s="141"/>
      <c r="DE20" s="141"/>
      <c r="DF20" s="141"/>
      <c r="DG20" s="141"/>
      <c r="DH20" s="141"/>
      <c r="DI20" s="141"/>
      <c r="DJ20" s="141"/>
      <c r="DK20" s="141"/>
      <c r="DL20" s="141"/>
      <c r="DM20" s="141"/>
      <c r="DN20" s="141"/>
      <c r="DO20" s="141"/>
      <c r="DP20" s="141"/>
    </row>
    <row r="21" spans="1:120" ht="32.1" customHeight="1">
      <c r="A21" s="113"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B21" s="140">
        <v>2863.7</v>
      </c>
      <c r="C21" s="140">
        <v>2886.7</v>
      </c>
      <c r="D21" s="140">
        <v>2954.2</v>
      </c>
      <c r="E21" s="140">
        <v>3092.9</v>
      </c>
      <c r="F21" s="140">
        <v>3558.7849999999999</v>
      </c>
      <c r="G21" s="140">
        <v>3732.5</v>
      </c>
      <c r="H21" s="140">
        <v>3893.5</v>
      </c>
      <c r="I21" s="140">
        <v>4051</v>
      </c>
      <c r="J21" s="140">
        <v>4465.5</v>
      </c>
      <c r="K21" s="140">
        <v>4575.1000000000004</v>
      </c>
      <c r="L21" s="140">
        <v>4736.7</v>
      </c>
      <c r="M21" s="140">
        <v>4941.2</v>
      </c>
      <c r="N21" s="140">
        <v>5015.8999999999996</v>
      </c>
      <c r="O21" s="140">
        <v>4600.3</v>
      </c>
      <c r="P21" s="140">
        <v>4926.5</v>
      </c>
      <c r="Q21" s="140">
        <v>5257.8</v>
      </c>
      <c r="R21" s="140">
        <v>5806.1</v>
      </c>
      <c r="S21" s="140">
        <v>5923.2</v>
      </c>
      <c r="T21" s="140">
        <v>6195.3</v>
      </c>
      <c r="U21" s="140">
        <v>6477.4</v>
      </c>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row>
    <row r="22" spans="1:120" ht="32.1" customHeight="1">
      <c r="A22" s="113"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B22" s="140">
        <v>9761.7000000000007</v>
      </c>
      <c r="C22" s="140">
        <v>11662.5</v>
      </c>
      <c r="D22" s="140">
        <v>13422.4</v>
      </c>
      <c r="E22" s="140">
        <v>16437.400000000001</v>
      </c>
      <c r="F22" s="140">
        <v>14136.515800000001</v>
      </c>
      <c r="G22" s="140">
        <v>16752.400000000001</v>
      </c>
      <c r="H22" s="140">
        <v>18477.3</v>
      </c>
      <c r="I22" s="140">
        <v>19993.599999999999</v>
      </c>
      <c r="J22" s="140">
        <v>14627.5</v>
      </c>
      <c r="K22" s="140">
        <v>16616.8</v>
      </c>
      <c r="L22" s="140">
        <v>18518</v>
      </c>
      <c r="M22" s="140">
        <v>19497.3</v>
      </c>
      <c r="N22" s="140">
        <v>18400.400000000001</v>
      </c>
      <c r="O22" s="140">
        <v>19661.3</v>
      </c>
      <c r="P22" s="140">
        <v>21644.400000000001</v>
      </c>
      <c r="Q22" s="140">
        <v>23953.8</v>
      </c>
      <c r="R22" s="140">
        <v>19176.400000000001</v>
      </c>
      <c r="S22" s="140">
        <v>22060.5</v>
      </c>
      <c r="T22" s="140">
        <v>23943.599999999999</v>
      </c>
      <c r="U22" s="140">
        <v>25760.9</v>
      </c>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c r="CX22" s="141"/>
      <c r="CY22" s="141"/>
      <c r="CZ22" s="141"/>
      <c r="DA22" s="141"/>
      <c r="DB22" s="141"/>
      <c r="DC22" s="141"/>
      <c r="DD22" s="141"/>
      <c r="DE22" s="141"/>
      <c r="DF22" s="141"/>
      <c r="DG22" s="141"/>
      <c r="DH22" s="141"/>
      <c r="DI22" s="141"/>
      <c r="DJ22" s="141"/>
      <c r="DK22" s="141"/>
      <c r="DL22" s="141"/>
      <c r="DM22" s="141"/>
      <c r="DN22" s="141"/>
      <c r="DO22" s="141"/>
      <c r="DP22" s="141"/>
    </row>
    <row r="23" spans="1:120" ht="32.1" customHeight="1">
      <c r="A23" s="113" t="str">
        <f>IF('0'!A1=1,"Освіта","Education")</f>
        <v>Освіта</v>
      </c>
      <c r="B23" s="140">
        <v>22206.3</v>
      </c>
      <c r="C23" s="140">
        <v>25073.3</v>
      </c>
      <c r="D23" s="140">
        <v>23467.9</v>
      </c>
      <c r="E23" s="140">
        <v>26292.2</v>
      </c>
      <c r="F23" s="140">
        <v>26728.291300000001</v>
      </c>
      <c r="G23" s="140">
        <v>30078</v>
      </c>
      <c r="H23" s="140">
        <v>27880.5</v>
      </c>
      <c r="I23" s="140">
        <v>30646.2</v>
      </c>
      <c r="J23" s="140">
        <v>29720.3</v>
      </c>
      <c r="K23" s="140">
        <v>33173.199999999997</v>
      </c>
      <c r="L23" s="140">
        <v>31264.1</v>
      </c>
      <c r="M23" s="140">
        <v>34257.9</v>
      </c>
      <c r="N23" s="140">
        <v>33725.699999999997</v>
      </c>
      <c r="O23" s="140">
        <v>36396.699999999997</v>
      </c>
      <c r="P23" s="140">
        <v>35950.1</v>
      </c>
      <c r="Q23" s="140">
        <v>40698.1</v>
      </c>
      <c r="R23" s="140">
        <v>37226.1</v>
      </c>
      <c r="S23" s="140">
        <v>42537.2</v>
      </c>
      <c r="T23" s="140">
        <v>39767.9</v>
      </c>
      <c r="U23" s="140">
        <v>44518.7</v>
      </c>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c r="CN23" s="141"/>
      <c r="CO23" s="141"/>
      <c r="CP23" s="141"/>
      <c r="CQ23" s="141"/>
      <c r="CR23" s="141"/>
      <c r="CS23" s="141"/>
      <c r="CT23" s="141"/>
      <c r="CU23" s="141"/>
      <c r="CV23" s="141"/>
      <c r="CW23" s="141"/>
      <c r="CX23" s="141"/>
      <c r="CY23" s="141"/>
      <c r="CZ23" s="141"/>
      <c r="DA23" s="141"/>
      <c r="DB23" s="141"/>
      <c r="DC23" s="141"/>
      <c r="DD23" s="141"/>
      <c r="DE23" s="141"/>
      <c r="DF23" s="141"/>
      <c r="DG23" s="141"/>
      <c r="DH23" s="141"/>
      <c r="DI23" s="141"/>
      <c r="DJ23" s="141"/>
      <c r="DK23" s="141"/>
      <c r="DL23" s="141"/>
      <c r="DM23" s="141"/>
      <c r="DN23" s="141"/>
      <c r="DO23" s="141"/>
      <c r="DP23" s="141"/>
    </row>
    <row r="24" spans="1:120" ht="32.1" customHeight="1">
      <c r="A24" s="113" t="str">
        <f>IF('0'!A1=1,"Охорона здоров’я та надання  соціальної допомоги","Human health and social work activities")</f>
        <v>Охорона здоров’я та надання  соціальної допомоги</v>
      </c>
      <c r="B24" s="140">
        <v>12961.6</v>
      </c>
      <c r="C24" s="140">
        <v>14177.2</v>
      </c>
      <c r="D24" s="140">
        <v>14256.8</v>
      </c>
      <c r="E24" s="140">
        <v>15491.9</v>
      </c>
      <c r="F24" s="140">
        <v>15045.907300000001</v>
      </c>
      <c r="G24" s="140">
        <v>16226.7</v>
      </c>
      <c r="H24" s="140">
        <v>16128.9</v>
      </c>
      <c r="I24" s="140">
        <v>17500</v>
      </c>
      <c r="J24" s="140">
        <v>17115.099999999999</v>
      </c>
      <c r="K24" s="140">
        <v>18476.2</v>
      </c>
      <c r="L24" s="140">
        <v>18403.599999999999</v>
      </c>
      <c r="M24" s="140">
        <v>19427.5</v>
      </c>
      <c r="N24" s="140">
        <v>19576.5</v>
      </c>
      <c r="O24" s="140">
        <v>19407.5</v>
      </c>
      <c r="P24" s="140">
        <v>21382.3</v>
      </c>
      <c r="Q24" s="140">
        <v>27963.4</v>
      </c>
      <c r="R24" s="140">
        <v>27330.9</v>
      </c>
      <c r="S24" s="140">
        <v>28386.5</v>
      </c>
      <c r="T24" s="140">
        <v>25968.5</v>
      </c>
      <c r="U24" s="140">
        <v>29708.799999999999</v>
      </c>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c r="CN24" s="141"/>
      <c r="CO24" s="141"/>
      <c r="CP24" s="141"/>
      <c r="CQ24" s="141"/>
      <c r="CR24" s="141"/>
      <c r="CS24" s="141"/>
      <c r="CT24" s="141"/>
      <c r="CU24" s="141"/>
      <c r="CV24" s="141"/>
      <c r="CW24" s="141"/>
      <c r="CX24" s="141"/>
      <c r="CY24" s="141"/>
      <c r="CZ24" s="141"/>
      <c r="DA24" s="141"/>
      <c r="DB24" s="141"/>
      <c r="DC24" s="141"/>
      <c r="DD24" s="141"/>
      <c r="DE24" s="141"/>
      <c r="DF24" s="141"/>
      <c r="DG24" s="141"/>
      <c r="DH24" s="141"/>
      <c r="DI24" s="141"/>
      <c r="DJ24" s="141"/>
      <c r="DK24" s="141"/>
      <c r="DL24" s="141"/>
      <c r="DM24" s="141"/>
      <c r="DN24" s="141"/>
      <c r="DO24" s="141"/>
      <c r="DP24" s="141"/>
    </row>
    <row r="25" spans="1:120" ht="32.1" customHeight="1">
      <c r="A25" s="113" t="str">
        <f>IF('0'!A1=1,"з них охорона здоров’я  ","of which human health")</f>
        <v xml:space="preserve">з них охорона здоров’я  </v>
      </c>
      <c r="B25" s="140">
        <v>11694.7</v>
      </c>
      <c r="C25" s="140">
        <v>12822.6</v>
      </c>
      <c r="D25" s="140">
        <v>12875.9</v>
      </c>
      <c r="E25" s="140">
        <v>13901.4</v>
      </c>
      <c r="F25" s="140">
        <v>13554.027699999999</v>
      </c>
      <c r="G25" s="140">
        <v>14662.8</v>
      </c>
      <c r="H25" s="140">
        <v>14560.8</v>
      </c>
      <c r="I25" s="140">
        <v>15787.1</v>
      </c>
      <c r="J25" s="140">
        <v>15587.4</v>
      </c>
      <c r="K25" s="140">
        <v>16838.099999999999</v>
      </c>
      <c r="L25" s="140">
        <v>16748.5</v>
      </c>
      <c r="M25" s="140">
        <v>17640.400000000001</v>
      </c>
      <c r="N25" s="140">
        <v>17778</v>
      </c>
      <c r="O25" s="140">
        <v>17478.3</v>
      </c>
      <c r="P25" s="140">
        <v>19398.8</v>
      </c>
      <c r="Q25" s="140">
        <v>25770.799999999999</v>
      </c>
      <c r="R25" s="140">
        <v>25308.3</v>
      </c>
      <c r="S25" s="140">
        <v>26212.400000000001</v>
      </c>
      <c r="T25" s="140">
        <v>23765.3</v>
      </c>
      <c r="U25" s="140">
        <v>27313.1</v>
      </c>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c r="CN25" s="141"/>
      <c r="CO25" s="141"/>
      <c r="CP25" s="141"/>
      <c r="CQ25" s="141"/>
      <c r="CR25" s="141"/>
      <c r="CS25" s="141"/>
      <c r="CT25" s="141"/>
      <c r="CU25" s="141"/>
      <c r="CV25" s="141"/>
      <c r="CW25" s="141"/>
      <c r="CX25" s="141"/>
      <c r="CY25" s="141"/>
      <c r="CZ25" s="141"/>
      <c r="DA25" s="141"/>
      <c r="DB25" s="141"/>
      <c r="DC25" s="141"/>
      <c r="DD25" s="141"/>
      <c r="DE25" s="141"/>
      <c r="DF25" s="141"/>
      <c r="DG25" s="141"/>
      <c r="DH25" s="141"/>
      <c r="DI25" s="141"/>
      <c r="DJ25" s="141"/>
      <c r="DK25" s="141"/>
      <c r="DL25" s="141"/>
      <c r="DM25" s="141"/>
      <c r="DN25" s="141"/>
      <c r="DO25" s="141"/>
      <c r="DP25" s="141"/>
    </row>
    <row r="26" spans="1:120" ht="32.1" customHeight="1">
      <c r="A26" s="113" t="str">
        <f>IF('0'!A1=1,"Мистецтво, спорт, розваги та відпочинок","Arts, sport, entertainment and recreation")</f>
        <v>Мистецтво, спорт, розваги та відпочинок</v>
      </c>
      <c r="B26" s="140">
        <v>2606</v>
      </c>
      <c r="C26" s="140">
        <v>3059.3</v>
      </c>
      <c r="D26" s="140">
        <v>2926.4</v>
      </c>
      <c r="E26" s="140">
        <v>3329.1</v>
      </c>
      <c r="F26" s="140">
        <v>2947.5222999999996</v>
      </c>
      <c r="G26" s="140">
        <v>3414.6</v>
      </c>
      <c r="H26" s="140">
        <v>3173.5</v>
      </c>
      <c r="I26" s="140">
        <v>3458.2</v>
      </c>
      <c r="J26" s="140">
        <v>3193.6</v>
      </c>
      <c r="K26" s="140">
        <v>3624.2</v>
      </c>
      <c r="L26" s="140">
        <v>3438.2</v>
      </c>
      <c r="M26" s="140">
        <v>3660.2</v>
      </c>
      <c r="N26" s="140">
        <v>3571.6</v>
      </c>
      <c r="O26" s="140">
        <v>3492.7</v>
      </c>
      <c r="P26" s="140">
        <v>4022.3</v>
      </c>
      <c r="Q26" s="140">
        <v>4712</v>
      </c>
      <c r="R26" s="140">
        <v>4067</v>
      </c>
      <c r="S26" s="140">
        <v>4393.8999999999996</v>
      </c>
      <c r="T26" s="140">
        <v>4621.3999999999996</v>
      </c>
      <c r="U26" s="140">
        <v>4896.2</v>
      </c>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row>
    <row r="27" spans="1:120" ht="32.1" customHeight="1">
      <c r="A27" s="113" t="str">
        <f>IF('0'!A1=1,"діяльність у сфері творчості, мистецтва та розваг","arts, entertainment and recreation activities")</f>
        <v>діяльність у сфері творчості, мистецтва та розваг</v>
      </c>
      <c r="B27" s="140">
        <v>1332.6</v>
      </c>
      <c r="C27" s="140">
        <v>1428.8</v>
      </c>
      <c r="D27" s="140">
        <v>1417.6</v>
      </c>
      <c r="E27" s="140">
        <v>1628.8</v>
      </c>
      <c r="F27" s="140">
        <v>1523.1923000000002</v>
      </c>
      <c r="G27" s="140">
        <v>1597.6</v>
      </c>
      <c r="H27" s="140">
        <v>1607.4</v>
      </c>
      <c r="I27" s="140">
        <v>1792.8</v>
      </c>
      <c r="J27" s="140">
        <v>1647.8</v>
      </c>
      <c r="K27" s="140">
        <v>1705.4</v>
      </c>
      <c r="L27" s="140">
        <v>1706.2</v>
      </c>
      <c r="M27" s="140">
        <v>1886.3</v>
      </c>
      <c r="N27" s="140">
        <v>1862.5</v>
      </c>
      <c r="O27" s="140">
        <v>1793.7</v>
      </c>
      <c r="P27" s="140">
        <v>1908</v>
      </c>
      <c r="Q27" s="140">
        <v>2195.6</v>
      </c>
      <c r="R27" s="140">
        <v>2034.8</v>
      </c>
      <c r="S27" s="140">
        <v>2165.8000000000002</v>
      </c>
      <c r="T27" s="140">
        <v>2228.6</v>
      </c>
      <c r="U27" s="140">
        <v>2422.9</v>
      </c>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141"/>
      <c r="DI27" s="141"/>
      <c r="DJ27" s="141"/>
      <c r="DK27" s="141"/>
      <c r="DL27" s="141"/>
      <c r="DM27" s="141"/>
      <c r="DN27" s="141"/>
      <c r="DO27" s="141"/>
      <c r="DP27" s="141"/>
    </row>
    <row r="28" spans="1:120" ht="32.1" customHeight="1">
      <c r="A28" s="113"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B28" s="140">
        <v>638.9</v>
      </c>
      <c r="C28" s="140">
        <v>703.2</v>
      </c>
      <c r="D28" s="140">
        <v>737.2</v>
      </c>
      <c r="E28" s="140">
        <v>783.9</v>
      </c>
      <c r="F28" s="140">
        <v>705.52350000000001</v>
      </c>
      <c r="G28" s="140">
        <v>761.9</v>
      </c>
      <c r="H28" s="140">
        <v>784.1</v>
      </c>
      <c r="I28" s="140">
        <v>826.7</v>
      </c>
      <c r="J28" s="140">
        <v>780.8</v>
      </c>
      <c r="K28" s="140">
        <v>858.6</v>
      </c>
      <c r="L28" s="140">
        <v>888.7</v>
      </c>
      <c r="M28" s="140">
        <v>937.1</v>
      </c>
      <c r="N28" s="140">
        <v>831</v>
      </c>
      <c r="O28" s="140">
        <v>851.9</v>
      </c>
      <c r="P28" s="140">
        <v>948.7</v>
      </c>
      <c r="Q28" s="140">
        <v>1047.5</v>
      </c>
      <c r="R28" s="140">
        <v>970.3</v>
      </c>
      <c r="S28" s="140">
        <v>1072</v>
      </c>
      <c r="T28" s="140">
        <v>1135.3</v>
      </c>
      <c r="U28" s="140">
        <v>1176.3</v>
      </c>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141"/>
      <c r="DP28" s="141"/>
    </row>
    <row r="29" spans="1:120" ht="32.1" customHeight="1">
      <c r="A29" s="114" t="str">
        <f>IF('0'!A1=1,"Надання інших видів послуг","Other service activities")</f>
        <v>Надання інших видів послуг</v>
      </c>
      <c r="B29" s="140">
        <v>481.3</v>
      </c>
      <c r="C29" s="140">
        <v>519.5</v>
      </c>
      <c r="D29" s="140">
        <v>547.79999999999995</v>
      </c>
      <c r="E29" s="140">
        <v>580.4</v>
      </c>
      <c r="F29" s="140">
        <v>601.87369999999999</v>
      </c>
      <c r="G29" s="140">
        <v>635</v>
      </c>
      <c r="H29" s="140">
        <v>646.70000000000005</v>
      </c>
      <c r="I29" s="140">
        <v>681</v>
      </c>
      <c r="J29" s="140">
        <v>646.5</v>
      </c>
      <c r="K29" s="140">
        <v>660.7</v>
      </c>
      <c r="L29" s="140">
        <v>641</v>
      </c>
      <c r="M29" s="140">
        <v>644.6</v>
      </c>
      <c r="N29" s="140">
        <v>887</v>
      </c>
      <c r="O29" s="140">
        <v>779.3</v>
      </c>
      <c r="P29" s="140">
        <v>856.3</v>
      </c>
      <c r="Q29" s="140">
        <v>952.2</v>
      </c>
      <c r="R29" s="140">
        <v>921.9</v>
      </c>
      <c r="S29" s="140">
        <v>977.1</v>
      </c>
      <c r="T29" s="140">
        <v>1047.5999999999999</v>
      </c>
      <c r="U29" s="140">
        <v>1036</v>
      </c>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row>
    <row r="30" spans="1:120" ht="15" customHeight="1">
      <c r="B30" s="140"/>
      <c r="C30" s="143"/>
      <c r="D30" s="117"/>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row>
    <row r="31" spans="1:120" s="117" customFormat="1" ht="15" customHeight="1">
      <c r="C31" s="115"/>
      <c r="F31" s="141"/>
    </row>
    <row r="32" spans="1:120" s="117" customFormat="1" ht="15" customHeight="1">
      <c r="A32" s="153"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C32" s="115"/>
      <c r="D32" s="143"/>
    </row>
    <row r="33" spans="1:143" s="119" customFormat="1" ht="15" customHeight="1">
      <c r="A33" s="118" t="str">
        <f>IF('0'!A1=1,"Дані наведено по юридичних особах та відокремлених підрозділах юридичних осіб із кількістю найманих працівників 10 і більше осіб","Data are given by legal persons and detached units of legal persons with 10 and more employees.")</f>
        <v>Дані наведено по юридичних особах та відокремлених підрозділах юридичних осіб із кількістю найманих працівників 10 і більше осіб</v>
      </c>
      <c r="B33" s="143"/>
      <c r="C33" s="115"/>
      <c r="D33" s="143"/>
      <c r="E33" s="143"/>
      <c r="F33" s="117"/>
      <c r="G33" s="143"/>
      <c r="H33" s="143"/>
      <c r="I33" s="143"/>
      <c r="J33" s="143"/>
      <c r="K33" s="143"/>
      <c r="L33" s="143"/>
      <c r="M33" s="143"/>
      <c r="N33" s="143"/>
      <c r="O33" s="143"/>
      <c r="P33" s="143"/>
      <c r="Q33" s="143"/>
      <c r="R33" s="143"/>
      <c r="S33" s="117"/>
      <c r="T33" s="117"/>
      <c r="U33" s="117"/>
      <c r="V33" s="117"/>
      <c r="W33" s="117"/>
      <c r="X33" s="144"/>
      <c r="Y33" s="144"/>
    </row>
    <row r="34" spans="1:143" s="119" customFormat="1" ht="15" customHeight="1">
      <c r="A34" s="118" t="str">
        <f>IF('0'!A1=1,"*Дані наведено без урахування тимчасово окупованої території Автономної Республіки Крим, м. Севастополя,  а  також без частини зони проведення антитерористичної операції.","*Excluding the temporarily occupied territory of the Autonomous Republic of Crimea and the city of Sevastopol and part of the anti-terrorist operation zone.")</f>
        <v>*Дані наведено без урахування тимчасово окупованої території Автономної Республіки Крим, м. Севастополя,  а  також без частини зони проведення антитерористичної операції.</v>
      </c>
      <c r="B34" s="143"/>
      <c r="C34" s="115"/>
      <c r="D34" s="115"/>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c r="DD34" s="143"/>
      <c r="DE34" s="143"/>
      <c r="DF34" s="143"/>
      <c r="DG34" s="143"/>
      <c r="DH34" s="143"/>
      <c r="DI34" s="143"/>
      <c r="DJ34" s="143"/>
      <c r="DK34" s="143"/>
      <c r="DL34" s="143"/>
      <c r="DM34" s="143"/>
      <c r="DN34" s="143"/>
      <c r="DO34" s="143"/>
      <c r="DP34" s="143"/>
      <c r="DQ34" s="143"/>
      <c r="DR34" s="143"/>
      <c r="DS34" s="143"/>
      <c r="DT34" s="143"/>
      <c r="DU34" s="143"/>
      <c r="DV34" s="143"/>
      <c r="DW34" s="143"/>
      <c r="DX34" s="143"/>
      <c r="DY34" s="143"/>
      <c r="DZ34" s="143"/>
      <c r="EA34" s="143"/>
      <c r="EB34" s="143"/>
      <c r="EC34" s="143"/>
      <c r="ED34" s="143"/>
      <c r="EE34" s="143"/>
      <c r="EF34" s="143"/>
      <c r="EG34" s="143"/>
      <c r="EH34" s="143"/>
      <c r="EI34" s="117"/>
      <c r="EJ34" s="117"/>
      <c r="EK34" s="117"/>
      <c r="EL34" s="117"/>
      <c r="EM34" s="117"/>
    </row>
    <row r="35" spans="1:143">
      <c r="F35" s="143"/>
    </row>
  </sheetData>
  <sheetProtection algorithmName="SHA-512" hashValue="V+OSeh4ig4KPSro7jEHG/EmGrJ2h1nLjUvwYMpr1eTb5a7GHAHXOPBjjcSmQ+zWc/YWoyiCcQAvB42WzAH0hRw==" saltValue="c9OS6eeBo6d4vdUyoNLWpw==" spinCount="100000" sheet="1" objects="1" scenarios="1"/>
  <hyperlinks>
    <hyperlink ref="A1" location="'0'!A1" display="'0'!A1"/>
  </hyperlinks>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35"/>
  <sheetViews>
    <sheetView showGridLines="0" showRowColHeaders="0" zoomScale="80" zoomScaleNormal="80" workbookViewId="0">
      <pane xSplit="1" topLeftCell="K1" activePane="topRight" state="frozen"/>
      <selection pane="topRight" activeCell="U3" sqref="U3"/>
    </sheetView>
  </sheetViews>
  <sheetFormatPr defaultColWidth="9.33203125" defaultRowHeight="12.75"/>
  <cols>
    <col min="1" max="1" width="60.83203125" style="148" customWidth="1"/>
    <col min="2" max="17" width="12.83203125" style="115" customWidth="1"/>
    <col min="18" max="25" width="12.6640625" style="115" customWidth="1"/>
    <col min="26" max="16384" width="9.33203125" style="115"/>
  </cols>
  <sheetData>
    <row r="1" spans="1:120" ht="24" customHeight="1">
      <c r="A1" s="147" t="str">
        <f>IF('0'!A1=1,"до змісту","to title")</f>
        <v>до змісту</v>
      </c>
    </row>
    <row r="2" spans="1:120" s="138" customFormat="1" ht="39.950000000000003" customHeight="1">
      <c r="A2" s="154" t="str">
        <f>IF('0'!A1=1,"Фонд оплати праці штатних працівників (%, до фонду основної заробітної плати) КВЕД 2010","Payroll (%, basic wage fund) CTEA 2010")</f>
        <v>Фонд оплати праці штатних працівників (%, до фонду основної заробітної плати) КВЕД 2010</v>
      </c>
      <c r="B2" s="134" t="s">
        <v>67</v>
      </c>
      <c r="C2" s="134" t="s">
        <v>68</v>
      </c>
      <c r="D2" s="134" t="s">
        <v>69</v>
      </c>
      <c r="E2" s="134" t="s">
        <v>70</v>
      </c>
      <c r="F2" s="134" t="s">
        <v>72</v>
      </c>
      <c r="G2" s="134" t="s">
        <v>73</v>
      </c>
      <c r="H2" s="134" t="s">
        <v>74</v>
      </c>
      <c r="I2" s="134" t="s">
        <v>75</v>
      </c>
      <c r="J2" s="134" t="s">
        <v>76</v>
      </c>
      <c r="K2" s="134" t="s">
        <v>77</v>
      </c>
      <c r="L2" s="134" t="s">
        <v>81</v>
      </c>
      <c r="M2" s="134" t="s">
        <v>78</v>
      </c>
      <c r="N2" s="134" t="s">
        <v>79</v>
      </c>
      <c r="O2" s="134" t="s">
        <v>82</v>
      </c>
      <c r="P2" s="134" t="s">
        <v>83</v>
      </c>
      <c r="Q2" s="134" t="s">
        <v>84</v>
      </c>
      <c r="R2" s="134" t="s">
        <v>85</v>
      </c>
      <c r="S2" s="134" t="s">
        <v>86</v>
      </c>
      <c r="T2" s="134" t="s">
        <v>87</v>
      </c>
      <c r="U2" s="134" t="s">
        <v>88</v>
      </c>
    </row>
    <row r="3" spans="1:120" ht="39.950000000000003" customHeight="1">
      <c r="A3" s="154" t="s">
        <v>80</v>
      </c>
      <c r="B3" s="139">
        <v>63</v>
      </c>
      <c r="C3" s="139">
        <v>59.1</v>
      </c>
      <c r="D3" s="139">
        <v>55</v>
      </c>
      <c r="E3" s="139">
        <v>57.3</v>
      </c>
      <c r="F3" s="139">
        <v>61.3</v>
      </c>
      <c r="G3" s="139">
        <v>57.9</v>
      </c>
      <c r="H3" s="139">
        <v>54.1</v>
      </c>
      <c r="I3" s="139">
        <v>57.1</v>
      </c>
      <c r="J3" s="139">
        <v>60.7</v>
      </c>
      <c r="K3" s="139">
        <v>57.3</v>
      </c>
      <c r="L3" s="139">
        <v>54.1</v>
      </c>
      <c r="M3" s="139">
        <v>56.8</v>
      </c>
      <c r="N3" s="139">
        <v>59.8</v>
      </c>
      <c r="O3" s="139">
        <v>56.4</v>
      </c>
      <c r="P3" s="139">
        <v>54.5</v>
      </c>
      <c r="Q3" s="139">
        <v>55.8</v>
      </c>
      <c r="R3" s="139">
        <v>60.3</v>
      </c>
      <c r="S3" s="139">
        <v>57.7</v>
      </c>
      <c r="T3" s="139">
        <v>54.3</v>
      </c>
      <c r="U3" s="139">
        <v>56.4</v>
      </c>
    </row>
    <row r="4" spans="1:120" ht="32.1" customHeight="1">
      <c r="A4" s="149"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B4" s="140">
        <v>73</v>
      </c>
      <c r="C4" s="140">
        <v>77.3</v>
      </c>
      <c r="D4" s="140">
        <v>77.400000000000006</v>
      </c>
      <c r="E4" s="140">
        <v>71.2</v>
      </c>
      <c r="F4" s="140">
        <v>72.8</v>
      </c>
      <c r="G4" s="140">
        <v>77.400000000000006</v>
      </c>
      <c r="H4" s="140">
        <v>76.900000000000006</v>
      </c>
      <c r="I4" s="140">
        <v>71.8</v>
      </c>
      <c r="J4" s="140">
        <v>73.400000000000006</v>
      </c>
      <c r="K4" s="140">
        <v>76.099999999999994</v>
      </c>
      <c r="L4" s="140">
        <v>76.099999999999994</v>
      </c>
      <c r="M4" s="140">
        <v>71.7</v>
      </c>
      <c r="N4" s="140">
        <v>75.5</v>
      </c>
      <c r="O4" s="140">
        <v>77.900000000000006</v>
      </c>
      <c r="P4" s="140">
        <v>78</v>
      </c>
      <c r="Q4" s="140">
        <v>72.7</v>
      </c>
      <c r="R4" s="140">
        <v>73.3</v>
      </c>
      <c r="S4" s="140">
        <v>74.2</v>
      </c>
      <c r="T4" s="140">
        <v>74.599999999999994</v>
      </c>
      <c r="U4" s="140">
        <v>67.2</v>
      </c>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row>
    <row r="5" spans="1:120" ht="32.1" customHeight="1">
      <c r="A5" s="150" t="str">
        <f>IF('0'!A1=1,"з них сільське господарство","of which agriculture")</f>
        <v>з них сільське господарство</v>
      </c>
      <c r="B5" s="140">
        <v>77</v>
      </c>
      <c r="C5" s="140">
        <v>81.400000000000006</v>
      </c>
      <c r="D5" s="140">
        <v>82.5</v>
      </c>
      <c r="E5" s="140">
        <v>75.099999999999994</v>
      </c>
      <c r="F5" s="140">
        <v>77.599999999999994</v>
      </c>
      <c r="G5" s="140">
        <v>81.5</v>
      </c>
      <c r="H5" s="140">
        <v>81.599999999999994</v>
      </c>
      <c r="I5" s="140">
        <v>75</v>
      </c>
      <c r="J5" s="140">
        <v>76.099999999999994</v>
      </c>
      <c r="K5" s="140">
        <v>78</v>
      </c>
      <c r="L5" s="140">
        <v>78.2</v>
      </c>
      <c r="M5" s="140">
        <v>72.599999999999994</v>
      </c>
      <c r="N5" s="140">
        <v>76.5</v>
      </c>
      <c r="O5" s="140">
        <v>79.099999999999994</v>
      </c>
      <c r="P5" s="140">
        <v>80.5</v>
      </c>
      <c r="Q5" s="140">
        <v>74.2</v>
      </c>
      <c r="R5" s="140">
        <v>75.7</v>
      </c>
      <c r="S5" s="140">
        <v>77.7</v>
      </c>
      <c r="T5" s="140">
        <v>80.599999999999994</v>
      </c>
      <c r="U5" s="140">
        <v>72.3</v>
      </c>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41"/>
      <c r="DC5" s="141"/>
      <c r="DD5" s="141"/>
      <c r="DE5" s="141"/>
      <c r="DF5" s="141"/>
      <c r="DG5" s="141"/>
      <c r="DH5" s="141"/>
      <c r="DI5" s="141"/>
      <c r="DJ5" s="141"/>
      <c r="DK5" s="141"/>
      <c r="DL5" s="141"/>
      <c r="DM5" s="141"/>
      <c r="DN5" s="141"/>
      <c r="DO5" s="141"/>
      <c r="DP5" s="141"/>
    </row>
    <row r="6" spans="1:120" ht="32.1" customHeight="1">
      <c r="A6" s="150" t="str">
        <f>IF('0'!A1=1,"Промисловість","Manufacturing")</f>
        <v>Промисловість</v>
      </c>
      <c r="B6" s="140">
        <v>61.6</v>
      </c>
      <c r="C6" s="140">
        <v>59.7</v>
      </c>
      <c r="D6" s="140">
        <v>57.6</v>
      </c>
      <c r="E6" s="140">
        <v>58.8</v>
      </c>
      <c r="F6" s="140">
        <v>60.8</v>
      </c>
      <c r="G6" s="140">
        <v>59.2</v>
      </c>
      <c r="H6" s="140">
        <v>57.1</v>
      </c>
      <c r="I6" s="140">
        <v>58.6</v>
      </c>
      <c r="J6" s="140">
        <v>60.3</v>
      </c>
      <c r="K6" s="140">
        <v>59.2</v>
      </c>
      <c r="L6" s="140">
        <v>56.7</v>
      </c>
      <c r="M6" s="140">
        <v>58.3</v>
      </c>
      <c r="N6" s="140">
        <v>59.5</v>
      </c>
      <c r="O6" s="140">
        <v>57.8</v>
      </c>
      <c r="P6" s="140">
        <v>57.3</v>
      </c>
      <c r="Q6" s="140">
        <v>58.3</v>
      </c>
      <c r="R6" s="140">
        <v>60.2</v>
      </c>
      <c r="S6" s="140">
        <v>59.8</v>
      </c>
      <c r="T6" s="140">
        <v>57.2</v>
      </c>
      <c r="U6" s="140">
        <v>58.5</v>
      </c>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row>
    <row r="7" spans="1:120" ht="32.1" customHeight="1">
      <c r="A7" s="150" t="str">
        <f>IF('0'!A1=1,"Будівництво","Construction")</f>
        <v>Будівництво</v>
      </c>
      <c r="B7" s="140">
        <v>74.3</v>
      </c>
      <c r="C7" s="140">
        <v>76.099999999999994</v>
      </c>
      <c r="D7" s="140">
        <v>71.400000000000006</v>
      </c>
      <c r="E7" s="140">
        <v>71.8</v>
      </c>
      <c r="F7" s="140">
        <v>75</v>
      </c>
      <c r="G7" s="140">
        <v>74.400000000000006</v>
      </c>
      <c r="H7" s="140">
        <v>70.099999999999994</v>
      </c>
      <c r="I7" s="140">
        <v>69.7</v>
      </c>
      <c r="J7" s="140">
        <v>73.5</v>
      </c>
      <c r="K7" s="140">
        <v>73</v>
      </c>
      <c r="L7" s="140">
        <v>70.7</v>
      </c>
      <c r="M7" s="140">
        <v>70.3</v>
      </c>
      <c r="N7" s="140">
        <v>73.5</v>
      </c>
      <c r="O7" s="140">
        <v>74.8</v>
      </c>
      <c r="P7" s="140">
        <v>73.8</v>
      </c>
      <c r="Q7" s="140">
        <v>73.400000000000006</v>
      </c>
      <c r="R7" s="140">
        <v>76.3</v>
      </c>
      <c r="S7" s="140">
        <v>74.7</v>
      </c>
      <c r="T7" s="140">
        <v>71.2</v>
      </c>
      <c r="U7" s="140">
        <v>72.099999999999994</v>
      </c>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row>
    <row r="8" spans="1:120" ht="32.1" customHeight="1">
      <c r="A8" s="150"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B8" s="140">
        <v>67.2</v>
      </c>
      <c r="C8" s="140">
        <v>64.599999999999994</v>
      </c>
      <c r="D8" s="140">
        <v>62.7</v>
      </c>
      <c r="E8" s="140">
        <v>61.9</v>
      </c>
      <c r="F8" s="140">
        <v>65.099999999999994</v>
      </c>
      <c r="G8" s="140">
        <v>63.4</v>
      </c>
      <c r="H8" s="140">
        <v>61.1</v>
      </c>
      <c r="I8" s="140">
        <v>62.2</v>
      </c>
      <c r="J8" s="140">
        <v>63.9</v>
      </c>
      <c r="K8" s="140">
        <v>61.5</v>
      </c>
      <c r="L8" s="140">
        <v>60.2</v>
      </c>
      <c r="M8" s="140">
        <v>61.2</v>
      </c>
      <c r="N8" s="140">
        <v>63.6</v>
      </c>
      <c r="O8" s="140">
        <v>61.6</v>
      </c>
      <c r="P8" s="140">
        <v>60.6</v>
      </c>
      <c r="Q8" s="140">
        <v>61.7</v>
      </c>
      <c r="R8" s="140">
        <v>63.6</v>
      </c>
      <c r="S8" s="140">
        <v>63.3</v>
      </c>
      <c r="T8" s="140">
        <v>60.6</v>
      </c>
      <c r="U8" s="140">
        <v>60.8</v>
      </c>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row>
    <row r="9" spans="1:120" ht="32.1" customHeight="1">
      <c r="A9" s="150"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B9" s="140">
        <v>56.9</v>
      </c>
      <c r="C9" s="140">
        <v>54.3</v>
      </c>
      <c r="D9" s="140">
        <v>51</v>
      </c>
      <c r="E9" s="140">
        <v>56.1</v>
      </c>
      <c r="F9" s="140">
        <v>57.2</v>
      </c>
      <c r="G9" s="140">
        <v>54.7</v>
      </c>
      <c r="H9" s="140">
        <v>50.2</v>
      </c>
      <c r="I9" s="140">
        <v>54.7</v>
      </c>
      <c r="J9" s="140">
        <v>54.8</v>
      </c>
      <c r="K9" s="140">
        <v>52.3</v>
      </c>
      <c r="L9" s="140">
        <v>50.8</v>
      </c>
      <c r="M9" s="140">
        <v>53.6</v>
      </c>
      <c r="N9" s="140">
        <v>55.7</v>
      </c>
      <c r="O9" s="140">
        <v>52.3</v>
      </c>
      <c r="P9" s="140">
        <v>52.3</v>
      </c>
      <c r="Q9" s="140">
        <v>54.2</v>
      </c>
      <c r="R9" s="140">
        <v>59.1</v>
      </c>
      <c r="S9" s="140">
        <v>56</v>
      </c>
      <c r="T9" s="140">
        <v>51.9</v>
      </c>
      <c r="U9" s="140">
        <v>54.9</v>
      </c>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row>
    <row r="10" spans="1:120" ht="32.1" customHeight="1">
      <c r="A10" s="150" t="str">
        <f>IF('0'!A1=1,"наземний і трубопровідний транспорт","ground and pipeline transport")</f>
        <v>наземний і трубопровідний транспорт</v>
      </c>
      <c r="B10" s="140">
        <v>61.7</v>
      </c>
      <c r="C10" s="140">
        <v>59</v>
      </c>
      <c r="D10" s="140">
        <v>55.1</v>
      </c>
      <c r="E10" s="140">
        <v>61.7</v>
      </c>
      <c r="F10" s="140">
        <v>58.5</v>
      </c>
      <c r="G10" s="140">
        <v>56.5</v>
      </c>
      <c r="H10" s="140">
        <v>51.7</v>
      </c>
      <c r="I10" s="140">
        <v>58.3</v>
      </c>
      <c r="J10" s="140">
        <v>59.5</v>
      </c>
      <c r="K10" s="140">
        <v>55.5</v>
      </c>
      <c r="L10" s="140">
        <v>53.2</v>
      </c>
      <c r="M10" s="140">
        <v>56.4</v>
      </c>
      <c r="N10" s="140">
        <v>59.6</v>
      </c>
      <c r="O10" s="140">
        <v>54.7</v>
      </c>
      <c r="P10" s="140">
        <v>54.2</v>
      </c>
      <c r="Q10" s="140">
        <v>56.2</v>
      </c>
      <c r="R10" s="140">
        <v>64.400000000000006</v>
      </c>
      <c r="S10" s="140">
        <v>59.7</v>
      </c>
      <c r="T10" s="140">
        <v>55.5</v>
      </c>
      <c r="U10" s="140">
        <v>59.9</v>
      </c>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row>
    <row r="11" spans="1:120" ht="32.1" customHeight="1">
      <c r="A11" s="150" t="str">
        <f>IF('0'!A1=1,"водний транспорт","water transport")</f>
        <v>водний транспорт</v>
      </c>
      <c r="B11" s="142">
        <v>57.1</v>
      </c>
      <c r="C11" s="142">
        <v>57.1</v>
      </c>
      <c r="D11" s="142">
        <v>54.3</v>
      </c>
      <c r="E11" s="142">
        <v>52.3</v>
      </c>
      <c r="F11" s="142">
        <v>54.5</v>
      </c>
      <c r="G11" s="142">
        <v>49.9</v>
      </c>
      <c r="H11" s="142">
        <v>52.8</v>
      </c>
      <c r="I11" s="142">
        <v>45.5</v>
      </c>
      <c r="J11" s="142">
        <v>52.3</v>
      </c>
      <c r="K11" s="142">
        <v>50.7</v>
      </c>
      <c r="L11" s="142">
        <v>48.8</v>
      </c>
      <c r="M11" s="142">
        <v>47.6</v>
      </c>
      <c r="N11" s="142">
        <v>53.3</v>
      </c>
      <c r="O11" s="142">
        <v>52.5</v>
      </c>
      <c r="P11" s="142">
        <v>50.1</v>
      </c>
      <c r="Q11" s="142">
        <v>51.5</v>
      </c>
      <c r="R11" s="142">
        <v>56.7</v>
      </c>
      <c r="S11" s="142">
        <v>51</v>
      </c>
      <c r="T11" s="142">
        <v>51.6</v>
      </c>
      <c r="U11" s="142">
        <v>50.4</v>
      </c>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141"/>
      <c r="DP11" s="141"/>
    </row>
    <row r="12" spans="1:120" ht="32.1" customHeight="1">
      <c r="A12" s="150" t="str">
        <f>IF('0'!A1=1,"авіаційний транспорт","air transport")</f>
        <v>авіаційний транспорт</v>
      </c>
      <c r="B12" s="142">
        <v>31.7</v>
      </c>
      <c r="C12" s="142">
        <v>31.9</v>
      </c>
      <c r="D12" s="142">
        <v>26.8</v>
      </c>
      <c r="E12" s="142">
        <v>29.9</v>
      </c>
      <c r="F12" s="142">
        <v>34</v>
      </c>
      <c r="G12" s="142">
        <v>35</v>
      </c>
      <c r="H12" s="142">
        <v>31.6</v>
      </c>
      <c r="I12" s="142">
        <v>33.9</v>
      </c>
      <c r="J12" s="142">
        <v>38.4</v>
      </c>
      <c r="K12" s="142">
        <v>38.700000000000003</v>
      </c>
      <c r="L12" s="142">
        <v>40.9</v>
      </c>
      <c r="M12" s="142">
        <v>42.3</v>
      </c>
      <c r="N12" s="142">
        <v>45.6</v>
      </c>
      <c r="O12" s="142">
        <v>38.200000000000003</v>
      </c>
      <c r="P12" s="142">
        <v>41.4</v>
      </c>
      <c r="Q12" s="142">
        <v>37.299999999999997</v>
      </c>
      <c r="R12" s="142">
        <v>42.4</v>
      </c>
      <c r="S12" s="142">
        <v>41</v>
      </c>
      <c r="T12" s="142">
        <v>38.5</v>
      </c>
      <c r="U12" s="142">
        <v>37.1</v>
      </c>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row>
    <row r="13" spans="1:120" ht="32.1" customHeight="1">
      <c r="A13" s="150"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B13" s="140">
        <v>54.5</v>
      </c>
      <c r="C13" s="140">
        <v>51.6</v>
      </c>
      <c r="D13" s="140">
        <v>48.3</v>
      </c>
      <c r="E13" s="140">
        <v>52.2</v>
      </c>
      <c r="F13" s="140">
        <v>56.1</v>
      </c>
      <c r="G13" s="140">
        <v>53.1</v>
      </c>
      <c r="H13" s="140">
        <v>48.5</v>
      </c>
      <c r="I13" s="140">
        <v>52.3</v>
      </c>
      <c r="J13" s="140">
        <v>51.8</v>
      </c>
      <c r="K13" s="140">
        <v>49.7</v>
      </c>
      <c r="L13" s="140">
        <v>48.5</v>
      </c>
      <c r="M13" s="140">
        <v>51</v>
      </c>
      <c r="N13" s="140">
        <v>52.3</v>
      </c>
      <c r="O13" s="140">
        <v>49.8</v>
      </c>
      <c r="P13" s="140">
        <v>50.4</v>
      </c>
      <c r="Q13" s="140">
        <v>52.7</v>
      </c>
      <c r="R13" s="140">
        <v>54.8</v>
      </c>
      <c r="S13" s="140">
        <v>53</v>
      </c>
      <c r="T13" s="140">
        <v>48.9</v>
      </c>
      <c r="U13" s="140">
        <v>51.3</v>
      </c>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c r="CZ13" s="141"/>
      <c r="DA13" s="141"/>
      <c r="DB13" s="141"/>
      <c r="DC13" s="141"/>
      <c r="DD13" s="141"/>
      <c r="DE13" s="141"/>
      <c r="DF13" s="141"/>
      <c r="DG13" s="141"/>
      <c r="DH13" s="141"/>
      <c r="DI13" s="141"/>
      <c r="DJ13" s="141"/>
      <c r="DK13" s="141"/>
      <c r="DL13" s="141"/>
      <c r="DM13" s="141"/>
      <c r="DN13" s="141"/>
      <c r="DO13" s="141"/>
      <c r="DP13" s="141"/>
    </row>
    <row r="14" spans="1:120" ht="32.1" customHeight="1">
      <c r="A14" s="150" t="str">
        <f>IF('0'!A1=1,"поштова та кур’єрська діяльність","Postal and courier activities")</f>
        <v>поштова та кур’єрська діяльність</v>
      </c>
      <c r="B14" s="140">
        <v>64.5</v>
      </c>
      <c r="C14" s="140">
        <v>64.400000000000006</v>
      </c>
      <c r="D14" s="140">
        <v>69.7</v>
      </c>
      <c r="E14" s="140">
        <v>74.8</v>
      </c>
      <c r="F14" s="140">
        <v>76.400000000000006</v>
      </c>
      <c r="G14" s="140">
        <v>73.400000000000006</v>
      </c>
      <c r="H14" s="140">
        <v>71</v>
      </c>
      <c r="I14" s="140">
        <v>72.8</v>
      </c>
      <c r="J14" s="140">
        <v>72.400000000000006</v>
      </c>
      <c r="K14" s="140">
        <v>69.8</v>
      </c>
      <c r="L14" s="140">
        <v>68.900000000000006</v>
      </c>
      <c r="M14" s="140">
        <v>73.400000000000006</v>
      </c>
      <c r="N14" s="140">
        <v>71.400000000000006</v>
      </c>
      <c r="O14" s="140">
        <v>66.400000000000006</v>
      </c>
      <c r="P14" s="140">
        <v>63.9</v>
      </c>
      <c r="Q14" s="140">
        <v>68</v>
      </c>
      <c r="R14" s="140">
        <v>72.8</v>
      </c>
      <c r="S14" s="140">
        <v>69.5</v>
      </c>
      <c r="T14" s="140">
        <v>66.3</v>
      </c>
      <c r="U14" s="140">
        <v>70.5</v>
      </c>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c r="DO14" s="141"/>
      <c r="DP14" s="141"/>
    </row>
    <row r="15" spans="1:120" ht="32.1" customHeight="1">
      <c r="A15" s="150" t="str">
        <f>IF('0'!A1=1,"Тимчасове розміщування й  організація харчування","Accommodation and food service activities")</f>
        <v>Тимчасове розміщування й  організація харчування</v>
      </c>
      <c r="B15" s="140">
        <v>80</v>
      </c>
      <c r="C15" s="140">
        <v>79</v>
      </c>
      <c r="D15" s="140">
        <v>76.5</v>
      </c>
      <c r="E15" s="140">
        <v>77</v>
      </c>
      <c r="F15" s="140">
        <v>80.400000000000006</v>
      </c>
      <c r="G15" s="140">
        <v>80.099999999999994</v>
      </c>
      <c r="H15" s="140">
        <v>77</v>
      </c>
      <c r="I15" s="140">
        <v>78.099999999999994</v>
      </c>
      <c r="J15" s="140">
        <v>81.8</v>
      </c>
      <c r="K15" s="140">
        <v>80.2</v>
      </c>
      <c r="L15" s="140">
        <v>78.900000000000006</v>
      </c>
      <c r="M15" s="140">
        <v>81.099999999999994</v>
      </c>
      <c r="N15" s="140">
        <v>79.2</v>
      </c>
      <c r="O15" s="140">
        <v>74.7</v>
      </c>
      <c r="P15" s="140">
        <v>82.5</v>
      </c>
      <c r="Q15" s="140">
        <v>82.9</v>
      </c>
      <c r="R15" s="140">
        <v>79.400000000000006</v>
      </c>
      <c r="S15" s="140">
        <v>79.2</v>
      </c>
      <c r="T15" s="140">
        <v>78.099999999999994</v>
      </c>
      <c r="U15" s="140">
        <v>79</v>
      </c>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c r="CZ15" s="141"/>
      <c r="DA15" s="141"/>
      <c r="DB15" s="141"/>
      <c r="DC15" s="141"/>
      <c r="DD15" s="141"/>
      <c r="DE15" s="141"/>
      <c r="DF15" s="141"/>
      <c r="DG15" s="141"/>
      <c r="DH15" s="141"/>
      <c r="DI15" s="141"/>
      <c r="DJ15" s="141"/>
      <c r="DK15" s="141"/>
      <c r="DL15" s="141"/>
      <c r="DM15" s="141"/>
      <c r="DN15" s="141"/>
      <c r="DO15" s="141"/>
      <c r="DP15" s="141"/>
    </row>
    <row r="16" spans="1:120" ht="32.1" customHeight="1">
      <c r="A16" s="150" t="str">
        <f>IF('0'!A1=1,"Інформація та телекомунікації","Information and communication")</f>
        <v>Інформація та телекомунікації</v>
      </c>
      <c r="B16" s="140">
        <v>69.900000000000006</v>
      </c>
      <c r="C16" s="140">
        <v>67.099999999999994</v>
      </c>
      <c r="D16" s="140">
        <v>65.3</v>
      </c>
      <c r="E16" s="140">
        <v>66.900000000000006</v>
      </c>
      <c r="F16" s="140">
        <v>69.900000000000006</v>
      </c>
      <c r="G16" s="140">
        <v>65.3</v>
      </c>
      <c r="H16" s="140">
        <v>66.400000000000006</v>
      </c>
      <c r="I16" s="140">
        <v>67.599999999999994</v>
      </c>
      <c r="J16" s="140">
        <v>68</v>
      </c>
      <c r="K16" s="140">
        <v>62.9</v>
      </c>
      <c r="L16" s="140">
        <v>66.8</v>
      </c>
      <c r="M16" s="140">
        <v>68.599999999999994</v>
      </c>
      <c r="N16" s="140">
        <v>66.400000000000006</v>
      </c>
      <c r="O16" s="140">
        <v>69.2</v>
      </c>
      <c r="P16" s="140">
        <v>65.599999999999994</v>
      </c>
      <c r="Q16" s="140">
        <v>67.8</v>
      </c>
      <c r="R16" s="140">
        <v>68</v>
      </c>
      <c r="S16" s="140">
        <v>63.2</v>
      </c>
      <c r="T16" s="140">
        <v>66.400000000000006</v>
      </c>
      <c r="U16" s="140">
        <v>67.3</v>
      </c>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c r="DC16" s="141"/>
      <c r="DD16" s="141"/>
      <c r="DE16" s="141"/>
      <c r="DF16" s="141"/>
      <c r="DG16" s="141"/>
      <c r="DH16" s="141"/>
      <c r="DI16" s="141"/>
      <c r="DJ16" s="141"/>
      <c r="DK16" s="141"/>
      <c r="DL16" s="141"/>
      <c r="DM16" s="141"/>
      <c r="DN16" s="141"/>
      <c r="DO16" s="141"/>
      <c r="DP16" s="141"/>
    </row>
    <row r="17" spans="1:120" ht="32.1" customHeight="1">
      <c r="A17" s="150" t="str">
        <f>IF('0'!A1=1,"Фінансова та страхова діяльність","Financial and insurance activities")</f>
        <v>Фінансова та страхова діяльність</v>
      </c>
      <c r="B17" s="140">
        <v>63</v>
      </c>
      <c r="C17" s="140">
        <v>62.8</v>
      </c>
      <c r="D17" s="140">
        <v>61.2</v>
      </c>
      <c r="E17" s="140">
        <v>64.2</v>
      </c>
      <c r="F17" s="140">
        <v>59.8</v>
      </c>
      <c r="G17" s="140">
        <v>62.1</v>
      </c>
      <c r="H17" s="140">
        <v>61.2</v>
      </c>
      <c r="I17" s="140">
        <v>63.3</v>
      </c>
      <c r="J17" s="140">
        <v>59.3</v>
      </c>
      <c r="K17" s="140">
        <v>60.3</v>
      </c>
      <c r="L17" s="140">
        <v>61.3</v>
      </c>
      <c r="M17" s="140">
        <v>62.2</v>
      </c>
      <c r="N17" s="140">
        <v>60</v>
      </c>
      <c r="O17" s="140">
        <v>61.8</v>
      </c>
      <c r="P17" s="140">
        <v>64</v>
      </c>
      <c r="Q17" s="140">
        <v>67.099999999999994</v>
      </c>
      <c r="R17" s="140">
        <v>63.4</v>
      </c>
      <c r="S17" s="140">
        <v>67.2</v>
      </c>
      <c r="T17" s="140">
        <v>66.099999999999994</v>
      </c>
      <c r="U17" s="140">
        <v>65</v>
      </c>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c r="DA17" s="141"/>
      <c r="DB17" s="141"/>
      <c r="DC17" s="141"/>
      <c r="DD17" s="141"/>
      <c r="DE17" s="141"/>
      <c r="DF17" s="141"/>
      <c r="DG17" s="141"/>
      <c r="DH17" s="141"/>
      <c r="DI17" s="141"/>
      <c r="DJ17" s="141"/>
      <c r="DK17" s="141"/>
      <c r="DL17" s="141"/>
      <c r="DM17" s="141"/>
      <c r="DN17" s="141"/>
      <c r="DO17" s="141"/>
      <c r="DP17" s="141"/>
    </row>
    <row r="18" spans="1:120" ht="32.1" customHeight="1">
      <c r="A18" s="150" t="str">
        <f>IF('0'!A1=1,"Операції з нерухомим майном","Real estate activities")</f>
        <v>Операції з нерухомим майном</v>
      </c>
      <c r="B18" s="140">
        <v>78.3</v>
      </c>
      <c r="C18" s="140">
        <v>74.7</v>
      </c>
      <c r="D18" s="140">
        <v>71.3</v>
      </c>
      <c r="E18" s="140">
        <v>73.599999999999994</v>
      </c>
      <c r="F18" s="140">
        <v>79.099999999999994</v>
      </c>
      <c r="G18" s="140">
        <v>76.7</v>
      </c>
      <c r="H18" s="140">
        <v>68.8</v>
      </c>
      <c r="I18" s="140">
        <v>74.599999999999994</v>
      </c>
      <c r="J18" s="140">
        <v>77.8</v>
      </c>
      <c r="K18" s="140">
        <v>74.400000000000006</v>
      </c>
      <c r="L18" s="140">
        <v>72.3</v>
      </c>
      <c r="M18" s="140">
        <v>73.900000000000006</v>
      </c>
      <c r="N18" s="140">
        <v>77.7</v>
      </c>
      <c r="O18" s="140">
        <v>73</v>
      </c>
      <c r="P18" s="140">
        <v>72.599999999999994</v>
      </c>
      <c r="Q18" s="140">
        <v>73.900000000000006</v>
      </c>
      <c r="R18" s="140">
        <v>77.400000000000006</v>
      </c>
      <c r="S18" s="140">
        <v>72.400000000000006</v>
      </c>
      <c r="T18" s="140">
        <v>72.3</v>
      </c>
      <c r="U18" s="140">
        <v>74.099999999999994</v>
      </c>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row>
    <row r="19" spans="1:120" ht="32.1" customHeight="1">
      <c r="A19" s="150" t="str">
        <f>IF('0'!A1=1,"Професійна, наукова та технічна  діяльність","Professional, scientific and technical activities")</f>
        <v>Професійна, наукова та технічна  діяльність</v>
      </c>
      <c r="B19" s="140">
        <v>67.8</v>
      </c>
      <c r="C19" s="140">
        <v>64.5</v>
      </c>
      <c r="D19" s="140">
        <v>59</v>
      </c>
      <c r="E19" s="140">
        <v>61.9</v>
      </c>
      <c r="F19" s="140">
        <v>63.2</v>
      </c>
      <c r="G19" s="140">
        <v>58.2</v>
      </c>
      <c r="H19" s="140">
        <v>57.4</v>
      </c>
      <c r="I19" s="140">
        <v>58.2</v>
      </c>
      <c r="J19" s="140">
        <v>63.1</v>
      </c>
      <c r="K19" s="140">
        <v>62.1</v>
      </c>
      <c r="L19" s="140">
        <v>57.5</v>
      </c>
      <c r="M19" s="140">
        <v>59.4</v>
      </c>
      <c r="N19" s="140">
        <v>61.9</v>
      </c>
      <c r="O19" s="140">
        <v>62.2</v>
      </c>
      <c r="P19" s="140">
        <v>59.4</v>
      </c>
      <c r="Q19" s="140">
        <v>57.9</v>
      </c>
      <c r="R19" s="140">
        <v>65.7</v>
      </c>
      <c r="S19" s="140">
        <v>60.1</v>
      </c>
      <c r="T19" s="140">
        <v>59.8</v>
      </c>
      <c r="U19" s="140">
        <v>60.3</v>
      </c>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row>
    <row r="20" spans="1:120" ht="32.1" customHeight="1">
      <c r="A20" s="150" t="str">
        <f>IF('0'!A1=1,"з неї наукові дослідження та розробки","of which scientific research and development")</f>
        <v>з неї наукові дослідження та розробки</v>
      </c>
      <c r="B20" s="140">
        <v>60.6</v>
      </c>
      <c r="C20" s="140">
        <v>58.2</v>
      </c>
      <c r="D20" s="140">
        <v>50.2</v>
      </c>
      <c r="E20" s="140">
        <v>52.4</v>
      </c>
      <c r="F20" s="140">
        <v>57.2</v>
      </c>
      <c r="G20" s="140">
        <v>55</v>
      </c>
      <c r="H20" s="140">
        <v>48.6</v>
      </c>
      <c r="I20" s="140">
        <v>50.6</v>
      </c>
      <c r="J20" s="140">
        <v>60.5</v>
      </c>
      <c r="K20" s="140">
        <v>57.4</v>
      </c>
      <c r="L20" s="140">
        <v>51.1</v>
      </c>
      <c r="M20" s="140">
        <v>53.8</v>
      </c>
      <c r="N20" s="140">
        <v>60</v>
      </c>
      <c r="O20" s="140">
        <v>56.8</v>
      </c>
      <c r="P20" s="140">
        <v>51.3</v>
      </c>
      <c r="Q20" s="140">
        <v>53.6</v>
      </c>
      <c r="R20" s="140">
        <v>61</v>
      </c>
      <c r="S20" s="140">
        <v>57.6</v>
      </c>
      <c r="T20" s="140">
        <v>52</v>
      </c>
      <c r="U20" s="140">
        <v>54.8</v>
      </c>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c r="CN20" s="141"/>
      <c r="CO20" s="141"/>
      <c r="CP20" s="141"/>
      <c r="CQ20" s="141"/>
      <c r="CR20" s="141"/>
      <c r="CS20" s="141"/>
      <c r="CT20" s="141"/>
      <c r="CU20" s="141"/>
      <c r="CV20" s="141"/>
      <c r="CW20" s="141"/>
      <c r="CX20" s="141"/>
      <c r="CY20" s="141"/>
      <c r="CZ20" s="141"/>
      <c r="DA20" s="141"/>
      <c r="DB20" s="141"/>
      <c r="DC20" s="141"/>
      <c r="DD20" s="141"/>
      <c r="DE20" s="141"/>
      <c r="DF20" s="141"/>
      <c r="DG20" s="141"/>
      <c r="DH20" s="141"/>
      <c r="DI20" s="141"/>
      <c r="DJ20" s="141"/>
      <c r="DK20" s="141"/>
      <c r="DL20" s="141"/>
      <c r="DM20" s="141"/>
      <c r="DN20" s="141"/>
      <c r="DO20" s="141"/>
      <c r="DP20" s="141"/>
    </row>
    <row r="21" spans="1:120" ht="32.1" customHeight="1">
      <c r="A21" s="150"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B21" s="140">
        <v>73.7</v>
      </c>
      <c r="C21" s="140">
        <v>72.599999999999994</v>
      </c>
      <c r="D21" s="140">
        <v>69.2</v>
      </c>
      <c r="E21" s="140">
        <v>69.599999999999994</v>
      </c>
      <c r="F21" s="140">
        <v>71.900000000000006</v>
      </c>
      <c r="G21" s="140">
        <v>70.900000000000006</v>
      </c>
      <c r="H21" s="140">
        <v>67.3</v>
      </c>
      <c r="I21" s="140">
        <v>68.400000000000006</v>
      </c>
      <c r="J21" s="140">
        <v>71.8</v>
      </c>
      <c r="K21" s="140">
        <v>66.599999999999994</v>
      </c>
      <c r="L21" s="140">
        <v>66</v>
      </c>
      <c r="M21" s="140">
        <v>66.5</v>
      </c>
      <c r="N21" s="140">
        <v>69.3</v>
      </c>
      <c r="O21" s="140">
        <v>68.7</v>
      </c>
      <c r="P21" s="140">
        <v>67.599999999999994</v>
      </c>
      <c r="Q21" s="140">
        <v>67.900000000000006</v>
      </c>
      <c r="R21" s="140">
        <v>72.900000000000006</v>
      </c>
      <c r="S21" s="140">
        <v>71.599999999999994</v>
      </c>
      <c r="T21" s="140">
        <v>69.900000000000006</v>
      </c>
      <c r="U21" s="140">
        <v>69.900000000000006</v>
      </c>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row>
    <row r="22" spans="1:120" ht="32.1" customHeight="1">
      <c r="A22" s="150"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B22" s="140">
        <v>43.4</v>
      </c>
      <c r="C22" s="140">
        <v>36.9</v>
      </c>
      <c r="D22" s="140">
        <v>31.1</v>
      </c>
      <c r="E22" s="140">
        <v>30</v>
      </c>
      <c r="F22" s="140">
        <v>41</v>
      </c>
      <c r="G22" s="140">
        <v>35</v>
      </c>
      <c r="H22" s="140">
        <v>29.9</v>
      </c>
      <c r="I22" s="140">
        <v>31.6</v>
      </c>
      <c r="J22" s="140">
        <v>40.700000000000003</v>
      </c>
      <c r="K22" s="140">
        <v>35.200000000000003</v>
      </c>
      <c r="L22" s="140">
        <v>29.3</v>
      </c>
      <c r="M22" s="140">
        <v>31.2</v>
      </c>
      <c r="N22" s="140">
        <v>41.2</v>
      </c>
      <c r="O22" s="140">
        <v>35.6</v>
      </c>
      <c r="P22" s="140">
        <v>31.2</v>
      </c>
      <c r="Q22" s="140">
        <v>33.799999999999997</v>
      </c>
      <c r="R22" s="140">
        <v>42.7</v>
      </c>
      <c r="S22" s="140">
        <v>37.799999999999997</v>
      </c>
      <c r="T22" s="140">
        <v>31.6</v>
      </c>
      <c r="U22" s="140">
        <v>33.6</v>
      </c>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c r="CX22" s="141"/>
      <c r="CY22" s="141"/>
      <c r="CZ22" s="141"/>
      <c r="DA22" s="141"/>
      <c r="DB22" s="141"/>
      <c r="DC22" s="141"/>
      <c r="DD22" s="141"/>
      <c r="DE22" s="141"/>
      <c r="DF22" s="141"/>
      <c r="DG22" s="141"/>
      <c r="DH22" s="141"/>
      <c r="DI22" s="141"/>
      <c r="DJ22" s="141"/>
      <c r="DK22" s="141"/>
      <c r="DL22" s="141"/>
      <c r="DM22" s="141"/>
      <c r="DN22" s="141"/>
      <c r="DO22" s="141"/>
      <c r="DP22" s="141"/>
    </row>
    <row r="23" spans="1:120" ht="32.1" customHeight="1">
      <c r="A23" s="150" t="str">
        <f>IF('0'!A1=1,"Освіта","Education")</f>
        <v>Освіта</v>
      </c>
      <c r="B23" s="140">
        <v>63.6</v>
      </c>
      <c r="C23" s="140">
        <v>53.5</v>
      </c>
      <c r="D23" s="140">
        <v>42.9</v>
      </c>
      <c r="E23" s="140">
        <v>56.4</v>
      </c>
      <c r="F23" s="140">
        <v>61.9</v>
      </c>
      <c r="G23" s="140">
        <v>52.3</v>
      </c>
      <c r="H23" s="140">
        <v>41.9</v>
      </c>
      <c r="I23" s="140">
        <v>55.3</v>
      </c>
      <c r="J23" s="140">
        <v>60.7</v>
      </c>
      <c r="K23" s="140">
        <v>50.6</v>
      </c>
      <c r="L23" s="140">
        <v>40.799999999999997</v>
      </c>
      <c r="M23" s="140">
        <v>53.8</v>
      </c>
      <c r="N23" s="140">
        <v>59.1</v>
      </c>
      <c r="O23" s="140">
        <v>49.1</v>
      </c>
      <c r="P23" s="140">
        <v>41.8</v>
      </c>
      <c r="Q23" s="140">
        <v>52.4</v>
      </c>
      <c r="R23" s="140">
        <v>59</v>
      </c>
      <c r="S23" s="140">
        <v>50.7</v>
      </c>
      <c r="T23" s="140">
        <v>40.200000000000003</v>
      </c>
      <c r="U23" s="140">
        <v>52.6</v>
      </c>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c r="CN23" s="141"/>
      <c r="CO23" s="141"/>
      <c r="CP23" s="141"/>
      <c r="CQ23" s="141"/>
      <c r="CR23" s="141"/>
      <c r="CS23" s="141"/>
      <c r="CT23" s="141"/>
      <c r="CU23" s="141"/>
      <c r="CV23" s="141"/>
      <c r="CW23" s="141"/>
      <c r="CX23" s="141"/>
      <c r="CY23" s="141"/>
      <c r="CZ23" s="141"/>
      <c r="DA23" s="141"/>
      <c r="DB23" s="141"/>
      <c r="DC23" s="141"/>
      <c r="DD23" s="141"/>
      <c r="DE23" s="141"/>
      <c r="DF23" s="141"/>
      <c r="DG23" s="141"/>
      <c r="DH23" s="141"/>
      <c r="DI23" s="141"/>
      <c r="DJ23" s="141"/>
      <c r="DK23" s="141"/>
      <c r="DL23" s="141"/>
      <c r="DM23" s="141"/>
      <c r="DN23" s="141"/>
      <c r="DO23" s="141"/>
      <c r="DP23" s="141"/>
    </row>
    <row r="24" spans="1:120" ht="32.1" customHeight="1">
      <c r="A24" s="150" t="str">
        <f>IF('0'!A1=1,"Охорона здоров’я та надання  соціальної допомоги","Human health and social work activities")</f>
        <v>Охорона здоров’я та надання  соціальної допомоги</v>
      </c>
      <c r="B24" s="140">
        <v>63.4</v>
      </c>
      <c r="C24" s="140">
        <v>57</v>
      </c>
      <c r="D24" s="140">
        <v>52.1</v>
      </c>
      <c r="E24" s="140">
        <v>53.8</v>
      </c>
      <c r="F24" s="140">
        <v>61</v>
      </c>
      <c r="G24" s="140">
        <v>55.1</v>
      </c>
      <c r="H24" s="140">
        <v>51</v>
      </c>
      <c r="I24" s="140">
        <v>53.3</v>
      </c>
      <c r="J24" s="140">
        <v>59</v>
      </c>
      <c r="K24" s="140">
        <v>53.8</v>
      </c>
      <c r="L24" s="140">
        <v>49.9</v>
      </c>
      <c r="M24" s="140">
        <v>52.4</v>
      </c>
      <c r="N24" s="140">
        <v>56.2</v>
      </c>
      <c r="O24" s="140">
        <v>50.9</v>
      </c>
      <c r="P24" s="140">
        <v>47.8</v>
      </c>
      <c r="Q24" s="140">
        <v>44</v>
      </c>
      <c r="R24" s="140">
        <v>50.9</v>
      </c>
      <c r="S24" s="140">
        <v>47.6</v>
      </c>
      <c r="T24" s="140">
        <v>46.6</v>
      </c>
      <c r="U24" s="140">
        <v>46.2</v>
      </c>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c r="CN24" s="141"/>
      <c r="CO24" s="141"/>
      <c r="CP24" s="141"/>
      <c r="CQ24" s="141"/>
      <c r="CR24" s="141"/>
      <c r="CS24" s="141"/>
      <c r="CT24" s="141"/>
      <c r="CU24" s="141"/>
      <c r="CV24" s="141"/>
      <c r="CW24" s="141"/>
      <c r="CX24" s="141"/>
      <c r="CY24" s="141"/>
      <c r="CZ24" s="141"/>
      <c r="DA24" s="141"/>
      <c r="DB24" s="141"/>
      <c r="DC24" s="141"/>
      <c r="DD24" s="141"/>
      <c r="DE24" s="141"/>
      <c r="DF24" s="141"/>
      <c r="DG24" s="141"/>
      <c r="DH24" s="141"/>
      <c r="DI24" s="141"/>
      <c r="DJ24" s="141"/>
      <c r="DK24" s="141"/>
      <c r="DL24" s="141"/>
      <c r="DM24" s="141"/>
      <c r="DN24" s="141"/>
      <c r="DO24" s="141"/>
      <c r="DP24" s="141"/>
    </row>
    <row r="25" spans="1:120" ht="32.1" customHeight="1">
      <c r="A25" s="150" t="str">
        <f>IF('0'!A1=1,"з них охорона здоров’я  ","of which human health")</f>
        <v xml:space="preserve">з них охорона здоров’я  </v>
      </c>
      <c r="B25" s="140">
        <v>63.2</v>
      </c>
      <c r="C25" s="140">
        <v>56.8</v>
      </c>
      <c r="D25" s="140">
        <v>51.9</v>
      </c>
      <c r="E25" s="140">
        <v>53.9</v>
      </c>
      <c r="F25" s="140">
        <v>61.1</v>
      </c>
      <c r="G25" s="140">
        <v>55</v>
      </c>
      <c r="H25" s="140">
        <v>51.1</v>
      </c>
      <c r="I25" s="140">
        <v>53.5</v>
      </c>
      <c r="J25" s="140">
        <v>59.1</v>
      </c>
      <c r="K25" s="140">
        <v>53.7</v>
      </c>
      <c r="L25" s="140">
        <v>49.9</v>
      </c>
      <c r="M25" s="140">
        <v>52.5</v>
      </c>
      <c r="N25" s="140">
        <v>56.2</v>
      </c>
      <c r="O25" s="140">
        <v>51.1</v>
      </c>
      <c r="P25" s="140">
        <v>47.8</v>
      </c>
      <c r="Q25" s="140">
        <v>43.7</v>
      </c>
      <c r="R25" s="140">
        <v>50.5</v>
      </c>
      <c r="S25" s="140">
        <v>47.3</v>
      </c>
      <c r="T25" s="140">
        <v>46.5</v>
      </c>
      <c r="U25" s="140">
        <v>46.1</v>
      </c>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c r="CN25" s="141"/>
      <c r="CO25" s="141"/>
      <c r="CP25" s="141"/>
      <c r="CQ25" s="141"/>
      <c r="CR25" s="141"/>
      <c r="CS25" s="141"/>
      <c r="CT25" s="141"/>
      <c r="CU25" s="141"/>
      <c r="CV25" s="141"/>
      <c r="CW25" s="141"/>
      <c r="CX25" s="141"/>
      <c r="CY25" s="141"/>
      <c r="CZ25" s="141"/>
      <c r="DA25" s="141"/>
      <c r="DB25" s="141"/>
      <c r="DC25" s="141"/>
      <c r="DD25" s="141"/>
      <c r="DE25" s="141"/>
      <c r="DF25" s="141"/>
      <c r="DG25" s="141"/>
      <c r="DH25" s="141"/>
      <c r="DI25" s="141"/>
      <c r="DJ25" s="141"/>
      <c r="DK25" s="141"/>
      <c r="DL25" s="141"/>
      <c r="DM25" s="141"/>
      <c r="DN25" s="141"/>
      <c r="DO25" s="141"/>
      <c r="DP25" s="141"/>
    </row>
    <row r="26" spans="1:120" ht="32.1" customHeight="1">
      <c r="A26" s="150" t="str">
        <f>IF('0'!A1=1,"Мистецтво, спорт, розваги та відпочинок","Arts, sport, entertainment and recreation")</f>
        <v>Мистецтво, спорт, розваги та відпочинок</v>
      </c>
      <c r="B26" s="140">
        <v>69</v>
      </c>
      <c r="C26" s="140">
        <v>57.2</v>
      </c>
      <c r="D26" s="140">
        <v>52.3</v>
      </c>
      <c r="E26" s="140">
        <v>56.1</v>
      </c>
      <c r="F26" s="140">
        <v>68.099999999999994</v>
      </c>
      <c r="G26" s="140">
        <v>56.6</v>
      </c>
      <c r="H26" s="140">
        <v>52.6</v>
      </c>
      <c r="I26" s="140">
        <v>58</v>
      </c>
      <c r="J26" s="140">
        <v>68</v>
      </c>
      <c r="K26" s="140">
        <v>57.7</v>
      </c>
      <c r="L26" s="140">
        <v>50.7</v>
      </c>
      <c r="M26" s="140">
        <v>57.7</v>
      </c>
      <c r="N26" s="140">
        <v>67.3</v>
      </c>
      <c r="O26" s="140">
        <v>57</v>
      </c>
      <c r="P26" s="140">
        <v>53.3</v>
      </c>
      <c r="Q26" s="140">
        <v>54.6</v>
      </c>
      <c r="R26" s="140">
        <v>65.400000000000006</v>
      </c>
      <c r="S26" s="140">
        <v>58.7</v>
      </c>
      <c r="T26" s="140">
        <v>51.5</v>
      </c>
      <c r="U26" s="140">
        <v>57.4</v>
      </c>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row>
    <row r="27" spans="1:120" ht="32.1" customHeight="1">
      <c r="A27" s="150" t="str">
        <f>IF('0'!A1=1,"діяльність у сфері творчості, мистецтва та розваг","arts, entertainment and recreation activities")</f>
        <v>діяльність у сфері творчості, мистецтва та розваг</v>
      </c>
      <c r="B27" s="140">
        <v>73.900000000000006</v>
      </c>
      <c r="C27" s="140">
        <v>67</v>
      </c>
      <c r="D27" s="140">
        <v>51.6</v>
      </c>
      <c r="E27" s="140">
        <v>61.5</v>
      </c>
      <c r="F27" s="140">
        <v>70.5</v>
      </c>
      <c r="G27" s="140">
        <v>65.400000000000006</v>
      </c>
      <c r="H27" s="140">
        <v>50.2</v>
      </c>
      <c r="I27" s="140">
        <v>60.7</v>
      </c>
      <c r="J27" s="140">
        <v>69.2</v>
      </c>
      <c r="K27" s="140">
        <v>65.3</v>
      </c>
      <c r="L27" s="140">
        <v>49.3</v>
      </c>
      <c r="M27" s="140">
        <v>61</v>
      </c>
      <c r="N27" s="140">
        <v>68.2</v>
      </c>
      <c r="O27" s="140">
        <v>53.4</v>
      </c>
      <c r="P27" s="140">
        <v>52.4</v>
      </c>
      <c r="Q27" s="140">
        <v>60.7</v>
      </c>
      <c r="R27" s="140">
        <v>69.400000000000006</v>
      </c>
      <c r="S27" s="140">
        <v>63.7</v>
      </c>
      <c r="T27" s="140">
        <v>49.7</v>
      </c>
      <c r="U27" s="140">
        <v>62</v>
      </c>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141"/>
      <c r="DI27" s="141"/>
      <c r="DJ27" s="141"/>
      <c r="DK27" s="141"/>
      <c r="DL27" s="141"/>
      <c r="DM27" s="141"/>
      <c r="DN27" s="141"/>
      <c r="DO27" s="141"/>
      <c r="DP27" s="141"/>
    </row>
    <row r="28" spans="1:120" ht="32.1" customHeight="1">
      <c r="A28" s="150"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B28" s="140">
        <v>61.1</v>
      </c>
      <c r="C28" s="140">
        <v>53.9</v>
      </c>
      <c r="D28" s="140">
        <v>46</v>
      </c>
      <c r="E28" s="140">
        <v>50.7</v>
      </c>
      <c r="F28" s="140">
        <v>58.1</v>
      </c>
      <c r="G28" s="140">
        <v>51.3</v>
      </c>
      <c r="H28" s="140">
        <v>43.5</v>
      </c>
      <c r="I28" s="140">
        <v>48.8</v>
      </c>
      <c r="J28" s="140">
        <v>58</v>
      </c>
      <c r="K28" s="140">
        <v>50.7</v>
      </c>
      <c r="L28" s="140">
        <v>43.4</v>
      </c>
      <c r="M28" s="140">
        <v>47.8</v>
      </c>
      <c r="N28" s="140">
        <v>58</v>
      </c>
      <c r="O28" s="140">
        <v>49.3</v>
      </c>
      <c r="P28" s="140">
        <v>45.2</v>
      </c>
      <c r="Q28" s="140">
        <v>49</v>
      </c>
      <c r="R28" s="140">
        <v>58.8</v>
      </c>
      <c r="S28" s="140">
        <v>52.5</v>
      </c>
      <c r="T28" s="140">
        <v>44.9</v>
      </c>
      <c r="U28" s="140">
        <v>48.9</v>
      </c>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141"/>
      <c r="DP28" s="141"/>
    </row>
    <row r="29" spans="1:120" ht="32.1" customHeight="1">
      <c r="A29" s="151" t="str">
        <f>IF('0'!A1=1,"Надання інших видів послуг","Other service activities")</f>
        <v>Надання інших видів послуг</v>
      </c>
      <c r="B29" s="140">
        <v>76.3</v>
      </c>
      <c r="C29" s="140">
        <v>74</v>
      </c>
      <c r="D29" s="140">
        <v>70.2</v>
      </c>
      <c r="E29" s="140">
        <v>71.5</v>
      </c>
      <c r="F29" s="140">
        <v>75.400000000000006</v>
      </c>
      <c r="G29" s="140">
        <v>73.5</v>
      </c>
      <c r="H29" s="140">
        <v>69.7</v>
      </c>
      <c r="I29" s="140">
        <v>70.599999999999994</v>
      </c>
      <c r="J29" s="140">
        <v>78.7</v>
      </c>
      <c r="K29" s="140">
        <v>77.400000000000006</v>
      </c>
      <c r="L29" s="140">
        <v>72.2</v>
      </c>
      <c r="M29" s="140">
        <v>74.5</v>
      </c>
      <c r="N29" s="140">
        <v>74.599999999999994</v>
      </c>
      <c r="O29" s="140">
        <v>77.5</v>
      </c>
      <c r="P29" s="140">
        <v>73.8</v>
      </c>
      <c r="Q29" s="140">
        <v>72.900000000000006</v>
      </c>
      <c r="R29" s="140">
        <v>75.2</v>
      </c>
      <c r="S29" s="140">
        <v>72.3</v>
      </c>
      <c r="T29" s="140">
        <v>66.099999999999994</v>
      </c>
      <c r="U29" s="140">
        <v>71.599999999999994</v>
      </c>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row>
    <row r="30" spans="1:120" ht="15" customHeight="1">
      <c r="B30" s="140"/>
      <c r="C30" s="143"/>
      <c r="D30" s="117"/>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row>
    <row r="31" spans="1:120" s="117" customFormat="1" ht="15" customHeight="1">
      <c r="A31" s="152"/>
      <c r="C31" s="115"/>
      <c r="F31" s="141"/>
    </row>
    <row r="32" spans="1:120" s="117" customFormat="1" ht="15" customHeight="1">
      <c r="A32" s="153"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C32" s="115"/>
      <c r="D32" s="143"/>
    </row>
    <row r="33" spans="1:143" s="119" customFormat="1" ht="15" customHeight="1">
      <c r="A33" s="118" t="str">
        <f>IF('0'!A1=1,"Дані наведено по юридичних особах та відокремлених підрозділах юридичних осіб із кількістю найманих працівників 10 і більше осіб","Data are given by legal persons and detached units of legal persons with 10 and more employees.")</f>
        <v>Дані наведено по юридичних особах та відокремлених підрозділах юридичних осіб із кількістю найманих працівників 10 і більше осіб</v>
      </c>
      <c r="B33" s="143"/>
      <c r="C33" s="115"/>
      <c r="D33" s="143"/>
      <c r="E33" s="143"/>
      <c r="F33" s="117"/>
      <c r="G33" s="143"/>
      <c r="H33" s="143"/>
      <c r="I33" s="143"/>
      <c r="J33" s="143"/>
      <c r="K33" s="143"/>
      <c r="L33" s="143"/>
      <c r="M33" s="143"/>
      <c r="N33" s="143"/>
      <c r="O33" s="143"/>
      <c r="P33" s="143"/>
      <c r="Q33" s="143"/>
      <c r="R33" s="143"/>
      <c r="S33" s="117"/>
      <c r="T33" s="117"/>
      <c r="U33" s="117"/>
      <c r="V33" s="117"/>
      <c r="W33" s="117"/>
      <c r="X33" s="144"/>
      <c r="Y33" s="144"/>
    </row>
    <row r="34" spans="1:143" s="119" customFormat="1" ht="15" customHeight="1">
      <c r="A34" s="118" t="str">
        <f>IF('0'!A1=1,"*Дані наведено без урахування тимчасово окупованої території Автономної Республіки Крим, м. Севастополя,  а  також без частини зони проведення антитерористичної операції.","*Excluding the temporarily occupied territory of the Autonomous Republic of Crimea and the city of Sevastopol and part of the anti-terrorist operation zone.")</f>
        <v>*Дані наведено без урахування тимчасово окупованої території Автономної Республіки Крим, м. Севастополя,  а  також без частини зони проведення антитерористичної операції.</v>
      </c>
      <c r="B34" s="143"/>
      <c r="C34" s="115"/>
      <c r="D34" s="115"/>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c r="DD34" s="143"/>
      <c r="DE34" s="143"/>
      <c r="DF34" s="143"/>
      <c r="DG34" s="143"/>
      <c r="DH34" s="143"/>
      <c r="DI34" s="143"/>
      <c r="DJ34" s="143"/>
      <c r="DK34" s="143"/>
      <c r="DL34" s="143"/>
      <c r="DM34" s="143"/>
      <c r="DN34" s="143"/>
      <c r="DO34" s="143"/>
      <c r="DP34" s="143"/>
      <c r="DQ34" s="143"/>
      <c r="DR34" s="143"/>
      <c r="DS34" s="143"/>
      <c r="DT34" s="143"/>
      <c r="DU34" s="143"/>
      <c r="DV34" s="143"/>
      <c r="DW34" s="143"/>
      <c r="DX34" s="143"/>
      <c r="DY34" s="143"/>
      <c r="DZ34" s="143"/>
      <c r="EA34" s="143"/>
      <c r="EB34" s="143"/>
      <c r="EC34" s="143"/>
      <c r="ED34" s="143"/>
      <c r="EE34" s="143"/>
      <c r="EF34" s="143"/>
      <c r="EG34" s="143"/>
      <c r="EH34" s="143"/>
      <c r="EI34" s="117"/>
      <c r="EJ34" s="117"/>
      <c r="EK34" s="117"/>
      <c r="EL34" s="117"/>
      <c r="EM34" s="117"/>
    </row>
    <row r="35" spans="1:143">
      <c r="F35" s="143"/>
    </row>
  </sheetData>
  <sheetProtection algorithmName="SHA-512" hashValue="gy/9mCk6hQvialUZCq6zNH6o7ASM4Yu2feQ8UwTpPNfNDd9Re6sBsCvqQJkshnj/1judlk8UGhdewENNKur0og==" saltValue="B+GKZrf6GBlAPRwmYAyBjA==" spinCount="100000" sheet="1" objects="1" scenarios="1"/>
  <hyperlinks>
    <hyperlink ref="A1" location="'0'!A1" display="'0'!A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FP72"/>
  <sheetViews>
    <sheetView showGridLines="0" zoomScale="86" zoomScaleNormal="86" workbookViewId="0">
      <pane xSplit="2" ySplit="3" topLeftCell="K4" activePane="bottomRight" state="frozen"/>
      <selection activeCell="B1" sqref="B1"/>
      <selection pane="topRight" activeCell="B1" sqref="B1"/>
      <selection pane="bottomLeft" activeCell="B1" sqref="B1"/>
      <selection pane="bottomRight" activeCell="B7" sqref="B7"/>
    </sheetView>
  </sheetViews>
  <sheetFormatPr defaultColWidth="9.33203125" defaultRowHeight="15"/>
  <cols>
    <col min="1" max="1" width="9" style="96" customWidth="1"/>
    <col min="2" max="2" width="45.83203125" style="96" customWidth="1"/>
    <col min="3" max="12" width="12.83203125" style="99" customWidth="1"/>
    <col min="13" max="40" width="12.83203125" style="96" customWidth="1"/>
    <col min="41" max="16384" width="9.33203125" style="96"/>
  </cols>
  <sheetData>
    <row r="1" spans="1:149" ht="24" customHeight="1">
      <c r="A1" s="108" t="str">
        <f>IF('0'!A1=1,"до змісту","to title")</f>
        <v>до змісту</v>
      </c>
      <c r="B1" s="109"/>
      <c r="C1" s="95"/>
      <c r="D1" s="95"/>
      <c r="E1" s="95"/>
      <c r="F1" s="95"/>
      <c r="G1" s="95"/>
      <c r="H1" s="95"/>
      <c r="I1" s="95"/>
      <c r="J1" s="95"/>
      <c r="K1" s="95"/>
      <c r="L1" s="95"/>
    </row>
    <row r="2" spans="1:149" s="97" customFormat="1" ht="36" customHeight="1">
      <c r="A2" s="110"/>
      <c r="B2" s="111"/>
      <c r="C2" s="134" t="s">
        <v>3</v>
      </c>
      <c r="D2" s="134" t="s">
        <v>4</v>
      </c>
      <c r="E2" s="134" t="s">
        <v>5</v>
      </c>
      <c r="F2" s="134" t="s">
        <v>6</v>
      </c>
      <c r="G2" s="134" t="s">
        <v>7</v>
      </c>
      <c r="H2" s="134" t="s">
        <v>8</v>
      </c>
      <c r="I2" s="134" t="s">
        <v>9</v>
      </c>
      <c r="J2" s="134" t="s">
        <v>10</v>
      </c>
      <c r="K2" s="134" t="s">
        <v>11</v>
      </c>
      <c r="L2" s="134" t="s">
        <v>12</v>
      </c>
      <c r="M2" s="134" t="s">
        <v>13</v>
      </c>
      <c r="N2" s="134" t="s">
        <v>14</v>
      </c>
      <c r="O2" s="134" t="s">
        <v>15</v>
      </c>
      <c r="P2" s="134" t="s">
        <v>16</v>
      </c>
      <c r="Q2" s="134" t="s">
        <v>17</v>
      </c>
      <c r="R2" s="134" t="s">
        <v>18</v>
      </c>
      <c r="S2" s="134" t="s">
        <v>19</v>
      </c>
      <c r="T2" s="134" t="s">
        <v>64</v>
      </c>
      <c r="U2" s="134" t="s">
        <v>66</v>
      </c>
    </row>
    <row r="3" spans="1:149" ht="39.75" customHeight="1">
      <c r="A3" s="174" t="str">
        <f>IF('0'!A1=1,"Фонд оплати праці штатних працівників (млн. грн) КВЕД 2010","Payroll (mln. UAH) CTEA 2010")</f>
        <v>Фонд оплати праці штатних працівників (млн. грн) КВЕД 2010</v>
      </c>
      <c r="B3" s="175"/>
      <c r="C3" s="120">
        <v>94577.600000000006</v>
      </c>
      <c r="D3" s="120">
        <v>195132.1</v>
      </c>
      <c r="E3" s="120">
        <v>296183.59999999998</v>
      </c>
      <c r="F3" s="120">
        <v>398269</v>
      </c>
      <c r="G3" s="120">
        <v>97304.6</v>
      </c>
      <c r="H3" s="121" t="s">
        <v>0</v>
      </c>
      <c r="I3" s="120">
        <v>281963.40000000002</v>
      </c>
      <c r="J3" s="120">
        <v>374163.1</v>
      </c>
      <c r="K3" s="120">
        <v>89394.5</v>
      </c>
      <c r="L3" s="120">
        <v>189639.6</v>
      </c>
      <c r="M3" s="120">
        <v>292594.40000000002</v>
      </c>
      <c r="N3" s="120">
        <v>418436.9</v>
      </c>
      <c r="O3" s="120">
        <v>109334</v>
      </c>
      <c r="P3" s="120">
        <v>228982.6</v>
      </c>
      <c r="Q3" s="120">
        <v>353926.40000000002</v>
      </c>
      <c r="R3" s="120">
        <v>489328.4</v>
      </c>
      <c r="S3" s="120">
        <v>146238.6</v>
      </c>
      <c r="T3" s="120">
        <v>315678.5</v>
      </c>
      <c r="U3" s="120">
        <v>487316.5</v>
      </c>
      <c r="V3" s="179" t="s">
        <v>71</v>
      </c>
    </row>
    <row r="4" spans="1:149" ht="32.1" customHeight="1">
      <c r="A4" s="176" t="str">
        <f>IF('0'!A1=1,"За видами економічної діяльності КВЕД 2010","By types of economic activity CTEA 2010")</f>
        <v>За видами економічної діяльності КВЕД 2010</v>
      </c>
      <c r="B4" s="112"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122">
        <v>3142.7</v>
      </c>
      <c r="D4" s="122">
        <v>7313.7</v>
      </c>
      <c r="E4" s="122">
        <v>11738.6</v>
      </c>
      <c r="F4" s="122">
        <v>16023</v>
      </c>
      <c r="G4" s="122">
        <v>3287</v>
      </c>
      <c r="H4" s="123" t="s">
        <v>0</v>
      </c>
      <c r="I4" s="122">
        <v>11743.4</v>
      </c>
      <c r="J4" s="122">
        <v>15882.2</v>
      </c>
      <c r="K4" s="122">
        <v>3492.3</v>
      </c>
      <c r="L4" s="122">
        <v>8310.6</v>
      </c>
      <c r="M4" s="122">
        <v>13773.8</v>
      </c>
      <c r="N4" s="122">
        <v>20027.7</v>
      </c>
      <c r="O4" s="122">
        <v>4505.8</v>
      </c>
      <c r="P4" s="122">
        <v>10448.200000000001</v>
      </c>
      <c r="Q4" s="122">
        <v>17267.599999999999</v>
      </c>
      <c r="R4" s="122">
        <v>23824.400000000001</v>
      </c>
      <c r="S4" s="122">
        <v>6535.8</v>
      </c>
      <c r="T4" s="122">
        <v>15859.4</v>
      </c>
      <c r="U4" s="122">
        <v>25935.1</v>
      </c>
      <c r="V4" s="179"/>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row>
    <row r="5" spans="1:149" ht="32.1" customHeight="1">
      <c r="A5" s="177"/>
      <c r="B5" s="113" t="str">
        <f>IF('0'!A1=1,"з них сільське господарство","of which agriculture")</f>
        <v>з них сільське господарство</v>
      </c>
      <c r="C5" s="122">
        <v>2611.6999999999998</v>
      </c>
      <c r="D5" s="122">
        <v>6217.4</v>
      </c>
      <c r="E5" s="122">
        <v>10056.799999999999</v>
      </c>
      <c r="F5" s="122">
        <v>13754.3</v>
      </c>
      <c r="G5" s="122">
        <v>2775.7</v>
      </c>
      <c r="H5" s="123" t="s">
        <v>0</v>
      </c>
      <c r="I5" s="122">
        <v>10111.9</v>
      </c>
      <c r="J5" s="122">
        <v>13620.2</v>
      </c>
      <c r="K5" s="122">
        <v>2841.7</v>
      </c>
      <c r="L5" s="122">
        <v>6891</v>
      </c>
      <c r="M5" s="122">
        <v>11468.1</v>
      </c>
      <c r="N5" s="122">
        <v>16515.2</v>
      </c>
      <c r="O5" s="122">
        <v>3511</v>
      </c>
      <c r="P5" s="122">
        <v>8371.6</v>
      </c>
      <c r="Q5" s="122">
        <v>13973.3</v>
      </c>
      <c r="R5" s="122">
        <v>19279.400000000001</v>
      </c>
      <c r="S5" s="122">
        <v>5264.1</v>
      </c>
      <c r="T5" s="122">
        <v>13022</v>
      </c>
      <c r="U5" s="122">
        <v>21417.200000000001</v>
      </c>
      <c r="V5" s="179"/>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c r="CZ5" s="98"/>
      <c r="DA5" s="98"/>
      <c r="DB5" s="98"/>
      <c r="DC5" s="98"/>
      <c r="DD5" s="98"/>
      <c r="DE5" s="98"/>
      <c r="DF5" s="98"/>
      <c r="DG5" s="98"/>
      <c r="DH5" s="98"/>
      <c r="DI5" s="98"/>
      <c r="DJ5" s="98"/>
      <c r="DK5" s="98"/>
      <c r="DL5" s="98"/>
      <c r="DM5" s="98"/>
      <c r="DN5" s="98"/>
      <c r="DO5" s="98"/>
      <c r="DP5" s="98"/>
      <c r="DQ5" s="98"/>
      <c r="DR5" s="98"/>
      <c r="DS5" s="98"/>
      <c r="DT5" s="98"/>
      <c r="DU5" s="98"/>
      <c r="DV5" s="98"/>
      <c r="DW5" s="98"/>
      <c r="DX5" s="98"/>
      <c r="DY5" s="98"/>
      <c r="DZ5" s="98"/>
      <c r="EA5" s="98"/>
      <c r="EB5" s="98"/>
      <c r="EC5" s="98"/>
      <c r="ED5" s="98"/>
      <c r="EE5" s="98"/>
      <c r="EF5" s="98"/>
      <c r="EG5" s="98"/>
      <c r="EH5" s="98"/>
      <c r="EI5" s="98"/>
      <c r="EJ5" s="98"/>
      <c r="EK5" s="98"/>
      <c r="EL5" s="98"/>
      <c r="EM5" s="98"/>
      <c r="EN5" s="98"/>
      <c r="EO5" s="98"/>
      <c r="EP5" s="98"/>
      <c r="EQ5" s="98"/>
      <c r="ER5" s="98"/>
      <c r="ES5" s="98"/>
    </row>
    <row r="6" spans="1:149" ht="32.1" customHeight="1">
      <c r="A6" s="177"/>
      <c r="B6" s="113" t="str">
        <f>IF('0'!A1=1,"Промисловість","Manufacturing")</f>
        <v>Промисловість</v>
      </c>
      <c r="C6" s="122">
        <v>29450.7</v>
      </c>
      <c r="D6" s="122">
        <v>59415.3</v>
      </c>
      <c r="E6" s="122">
        <v>89922.2</v>
      </c>
      <c r="F6" s="122">
        <v>120691.9</v>
      </c>
      <c r="G6" s="122">
        <v>29459.9</v>
      </c>
      <c r="H6" s="123" t="s">
        <v>0</v>
      </c>
      <c r="I6" s="122">
        <v>83919.5</v>
      </c>
      <c r="J6" s="122">
        <v>109909.1</v>
      </c>
      <c r="K6" s="122">
        <v>26146.1</v>
      </c>
      <c r="L6" s="122">
        <v>55238.1</v>
      </c>
      <c r="M6" s="122">
        <v>85376.2</v>
      </c>
      <c r="N6" s="122">
        <v>120065.9</v>
      </c>
      <c r="O6" s="122">
        <v>31886.3</v>
      </c>
      <c r="P6" s="122">
        <v>65342.5</v>
      </c>
      <c r="Q6" s="122">
        <v>100695.7</v>
      </c>
      <c r="R6" s="122">
        <v>138810.6</v>
      </c>
      <c r="S6" s="122">
        <v>39194.400000000001</v>
      </c>
      <c r="T6" s="122">
        <v>83320.800000000003</v>
      </c>
      <c r="U6" s="122">
        <v>128574.9</v>
      </c>
      <c r="V6" s="179"/>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98"/>
      <c r="CZ6" s="98"/>
      <c r="DA6" s="98"/>
      <c r="DB6" s="98"/>
      <c r="DC6" s="98"/>
      <c r="DD6" s="98"/>
      <c r="DE6" s="98"/>
      <c r="DF6" s="98"/>
      <c r="DG6" s="98"/>
      <c r="DH6" s="98"/>
      <c r="DI6" s="98"/>
      <c r="DJ6" s="98"/>
      <c r="DK6" s="98"/>
      <c r="DL6" s="98"/>
      <c r="DM6" s="98"/>
      <c r="DN6" s="98"/>
      <c r="DO6" s="98"/>
      <c r="DP6" s="98"/>
      <c r="DQ6" s="98"/>
      <c r="DR6" s="98"/>
      <c r="DS6" s="98"/>
      <c r="DT6" s="98"/>
      <c r="DU6" s="98"/>
      <c r="DV6" s="98"/>
      <c r="DW6" s="98"/>
      <c r="DX6" s="98"/>
      <c r="DY6" s="98"/>
      <c r="DZ6" s="98"/>
      <c r="EA6" s="98"/>
      <c r="EB6" s="98"/>
      <c r="EC6" s="98"/>
      <c r="ED6" s="98"/>
      <c r="EE6" s="98"/>
      <c r="EF6" s="98"/>
      <c r="EG6" s="98"/>
      <c r="EH6" s="98"/>
      <c r="EI6" s="98"/>
      <c r="EJ6" s="98"/>
      <c r="EK6" s="98"/>
      <c r="EL6" s="98"/>
      <c r="EM6" s="98"/>
      <c r="EN6" s="98"/>
      <c r="EO6" s="98"/>
      <c r="EP6" s="98"/>
      <c r="EQ6" s="98"/>
      <c r="ER6" s="98"/>
      <c r="ES6" s="98"/>
    </row>
    <row r="7" spans="1:149" ht="32.1" customHeight="1">
      <c r="A7" s="177"/>
      <c r="B7" s="113" t="str">
        <f>IF('0'!A1=1,"Будівництво","Construction")</f>
        <v>Будівництво</v>
      </c>
      <c r="C7" s="122">
        <v>2225.6999999999998</v>
      </c>
      <c r="D7" s="122">
        <v>4640.5</v>
      </c>
      <c r="E7" s="122">
        <v>7138.5</v>
      </c>
      <c r="F7" s="122">
        <v>9577.7000000000007</v>
      </c>
      <c r="G7" s="122">
        <v>2075.3000000000002</v>
      </c>
      <c r="H7" s="123" t="s">
        <v>0</v>
      </c>
      <c r="I7" s="122">
        <v>5910.5</v>
      </c>
      <c r="J7" s="122">
        <v>7816.9</v>
      </c>
      <c r="K7" s="122">
        <v>1695.6</v>
      </c>
      <c r="L7" s="122">
        <v>3611.7</v>
      </c>
      <c r="M7" s="122">
        <v>5662.2</v>
      </c>
      <c r="N7" s="122">
        <v>8346.2000000000007</v>
      </c>
      <c r="O7" s="122">
        <v>2112.1999999999998</v>
      </c>
      <c r="P7" s="122">
        <v>4464.8</v>
      </c>
      <c r="Q7" s="122">
        <v>7089.7</v>
      </c>
      <c r="R7" s="122">
        <v>9834.7000000000007</v>
      </c>
      <c r="S7" s="122">
        <v>2740.1</v>
      </c>
      <c r="T7" s="122">
        <v>6109.1</v>
      </c>
      <c r="U7" s="122">
        <v>9613.2000000000007</v>
      </c>
      <c r="V7" s="179"/>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row>
    <row r="8" spans="1:149" ht="32.1" customHeight="1">
      <c r="A8" s="177"/>
      <c r="B8" s="113"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122">
        <v>8048.8</v>
      </c>
      <c r="D8" s="122">
        <v>16476.599999999999</v>
      </c>
      <c r="E8" s="122">
        <v>24628.1</v>
      </c>
      <c r="F8" s="122">
        <v>32904.800000000003</v>
      </c>
      <c r="G8" s="122">
        <v>8504.7000000000007</v>
      </c>
      <c r="H8" s="123" t="s">
        <v>0</v>
      </c>
      <c r="I8" s="122">
        <v>24272.7</v>
      </c>
      <c r="J8" s="122">
        <v>32417.3</v>
      </c>
      <c r="K8" s="122">
        <v>8586.5</v>
      </c>
      <c r="L8" s="122">
        <v>18170.2</v>
      </c>
      <c r="M8" s="122">
        <v>27790.3</v>
      </c>
      <c r="N8" s="122">
        <v>39893.9</v>
      </c>
      <c r="O8" s="122">
        <v>11537.6</v>
      </c>
      <c r="P8" s="122">
        <v>23580.1</v>
      </c>
      <c r="Q8" s="122">
        <v>36282.699999999997</v>
      </c>
      <c r="R8" s="122">
        <v>49653.599999999999</v>
      </c>
      <c r="S8" s="122">
        <v>14863.8</v>
      </c>
      <c r="T8" s="122">
        <v>30973.200000000001</v>
      </c>
      <c r="U8" s="122">
        <v>47471.6</v>
      </c>
      <c r="V8" s="179"/>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row>
    <row r="9" spans="1:149" ht="32.1" customHeight="1">
      <c r="A9" s="177"/>
      <c r="B9" s="113"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122">
        <v>8520.2999999999993</v>
      </c>
      <c r="D9" s="122">
        <v>17224.400000000001</v>
      </c>
      <c r="E9" s="122">
        <v>26075.7</v>
      </c>
      <c r="F9" s="122">
        <v>34824.6</v>
      </c>
      <c r="G9" s="122">
        <v>8754.7999999999993</v>
      </c>
      <c r="H9" s="123" t="s">
        <v>0</v>
      </c>
      <c r="I9" s="122">
        <v>25039.599999999999</v>
      </c>
      <c r="J9" s="122">
        <v>33052.5</v>
      </c>
      <c r="K9" s="122">
        <v>7990.6</v>
      </c>
      <c r="L9" s="122">
        <v>16813.5</v>
      </c>
      <c r="M9" s="122">
        <v>26932.7</v>
      </c>
      <c r="N9" s="122">
        <v>37648</v>
      </c>
      <c r="O9" s="122">
        <v>10153</v>
      </c>
      <c r="P9" s="122">
        <v>21065.8</v>
      </c>
      <c r="Q9" s="122">
        <v>33431.9</v>
      </c>
      <c r="R9" s="122">
        <v>46005.4</v>
      </c>
      <c r="S9" s="122">
        <v>13585.2</v>
      </c>
      <c r="T9" s="122">
        <v>28874.2</v>
      </c>
      <c r="U9" s="122">
        <v>45260.1</v>
      </c>
      <c r="V9" s="179"/>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c r="DN9" s="98"/>
      <c r="DO9" s="98"/>
      <c r="DP9" s="98"/>
      <c r="DQ9" s="98"/>
      <c r="DR9" s="98"/>
      <c r="DS9" s="98"/>
      <c r="DT9" s="98"/>
      <c r="DU9" s="98"/>
      <c r="DV9" s="98"/>
      <c r="DW9" s="98"/>
      <c r="DX9" s="98"/>
      <c r="DY9" s="98"/>
      <c r="DZ9" s="98"/>
      <c r="EA9" s="98"/>
      <c r="EB9" s="98"/>
      <c r="EC9" s="98"/>
      <c r="ED9" s="98"/>
      <c r="EE9" s="98"/>
      <c r="EF9" s="98"/>
      <c r="EG9" s="98"/>
      <c r="EH9" s="98"/>
      <c r="EI9" s="98"/>
      <c r="EJ9" s="98"/>
      <c r="EK9" s="98"/>
      <c r="EL9" s="98"/>
      <c r="EM9" s="98"/>
      <c r="EN9" s="98"/>
      <c r="EO9" s="98"/>
      <c r="EP9" s="98"/>
      <c r="EQ9" s="98"/>
      <c r="ER9" s="98"/>
      <c r="ES9" s="98"/>
    </row>
    <row r="10" spans="1:149" ht="32.1" customHeight="1">
      <c r="A10" s="177"/>
      <c r="B10" s="113" t="str">
        <f>IF('0'!A1=1,"діяльність транспорту"," transport activities")</f>
        <v>діяльність транспорту</v>
      </c>
      <c r="C10" s="122">
        <v>2831.1</v>
      </c>
      <c r="D10" s="122">
        <v>5580.5</v>
      </c>
      <c r="E10" s="122">
        <v>8406.1</v>
      </c>
      <c r="F10" s="122">
        <v>11161.8</v>
      </c>
      <c r="G10" s="122">
        <v>3494.7</v>
      </c>
      <c r="H10" s="123" t="s">
        <v>0</v>
      </c>
      <c r="I10" s="122">
        <v>9856.7000000000007</v>
      </c>
      <c r="J10" s="122">
        <v>12994</v>
      </c>
      <c r="K10" s="122">
        <v>3142.6</v>
      </c>
      <c r="L10" s="122">
        <v>6610.6</v>
      </c>
      <c r="M10" s="122">
        <v>10619.2</v>
      </c>
      <c r="N10" s="122">
        <v>13075.7</v>
      </c>
      <c r="O10" s="122">
        <v>4235.8</v>
      </c>
      <c r="P10" s="122">
        <v>8860.5</v>
      </c>
      <c r="Q10" s="122">
        <v>14257.6</v>
      </c>
      <c r="R10" s="122">
        <v>19565.3</v>
      </c>
      <c r="S10" s="122">
        <v>6029.5</v>
      </c>
      <c r="T10" s="136" t="s">
        <v>65</v>
      </c>
      <c r="U10" s="136" t="s">
        <v>65</v>
      </c>
      <c r="V10" s="179"/>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c r="DI10" s="98"/>
      <c r="DJ10" s="98"/>
      <c r="DK10" s="98"/>
      <c r="DL10" s="98"/>
      <c r="DM10" s="98"/>
      <c r="DN10" s="98"/>
      <c r="DO10" s="98"/>
      <c r="DP10" s="98"/>
      <c r="DQ10" s="98"/>
      <c r="DR10" s="98"/>
      <c r="DS10" s="98"/>
      <c r="DT10" s="98"/>
      <c r="DU10" s="98"/>
      <c r="DV10" s="98"/>
      <c r="DW10" s="98"/>
      <c r="DX10" s="98"/>
      <c r="DY10" s="98"/>
      <c r="DZ10" s="98"/>
      <c r="EA10" s="98"/>
      <c r="EB10" s="98"/>
      <c r="EC10" s="98"/>
      <c r="ED10" s="98"/>
      <c r="EE10" s="98"/>
      <c r="EF10" s="98"/>
      <c r="EG10" s="98"/>
      <c r="EH10" s="98"/>
      <c r="EI10" s="98"/>
      <c r="EJ10" s="98"/>
      <c r="EK10" s="98"/>
      <c r="EL10" s="98"/>
      <c r="EM10" s="98"/>
      <c r="EN10" s="98"/>
      <c r="EO10" s="98"/>
      <c r="EP10" s="98"/>
      <c r="EQ10" s="98"/>
      <c r="ER10" s="98"/>
      <c r="ES10" s="98"/>
    </row>
    <row r="11" spans="1:149" ht="32.1" customHeight="1">
      <c r="A11" s="177"/>
      <c r="B11" s="113" t="str">
        <f>IF('0'!A1=1,"наземний і трубопровідний транспорт","ground and pipeline transport")</f>
        <v>наземний і трубопровідний транспорт</v>
      </c>
      <c r="C11" s="136" t="s">
        <v>65</v>
      </c>
      <c r="D11" s="136" t="s">
        <v>65</v>
      </c>
      <c r="E11" s="136" t="s">
        <v>65</v>
      </c>
      <c r="F11" s="136" t="s">
        <v>65</v>
      </c>
      <c r="G11" s="136" t="s">
        <v>65</v>
      </c>
      <c r="H11" s="136" t="s">
        <v>65</v>
      </c>
      <c r="I11" s="136" t="s">
        <v>65</v>
      </c>
      <c r="J11" s="136" t="s">
        <v>65</v>
      </c>
      <c r="K11" s="136" t="s">
        <v>65</v>
      </c>
      <c r="L11" s="136" t="s">
        <v>65</v>
      </c>
      <c r="M11" s="136" t="s">
        <v>65</v>
      </c>
      <c r="N11" s="136" t="s">
        <v>65</v>
      </c>
      <c r="O11" s="136" t="s">
        <v>65</v>
      </c>
      <c r="P11" s="136" t="s">
        <v>65</v>
      </c>
      <c r="Q11" s="136" t="s">
        <v>65</v>
      </c>
      <c r="R11" s="136" t="s">
        <v>65</v>
      </c>
      <c r="S11" s="136" t="s">
        <v>65</v>
      </c>
      <c r="T11" s="122">
        <v>11258.4</v>
      </c>
      <c r="U11" s="122">
        <v>17597.7</v>
      </c>
      <c r="V11" s="179"/>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c r="DN11" s="98"/>
      <c r="DO11" s="98"/>
      <c r="DP11" s="98"/>
      <c r="DQ11" s="98"/>
      <c r="DR11" s="98"/>
      <c r="DS11" s="98"/>
      <c r="DT11" s="98"/>
      <c r="DU11" s="98"/>
      <c r="DV11" s="98"/>
      <c r="DW11" s="98"/>
      <c r="DX11" s="98"/>
      <c r="DY11" s="98"/>
      <c r="DZ11" s="98"/>
      <c r="EA11" s="98"/>
      <c r="EB11" s="98"/>
      <c r="EC11" s="98"/>
      <c r="ED11" s="98"/>
      <c r="EE11" s="98"/>
      <c r="EF11" s="98"/>
      <c r="EG11" s="98"/>
      <c r="EH11" s="98"/>
      <c r="EI11" s="98"/>
      <c r="EJ11" s="98"/>
      <c r="EK11" s="98"/>
      <c r="EL11" s="98"/>
      <c r="EM11" s="98"/>
      <c r="EN11" s="98"/>
      <c r="EO11" s="98"/>
      <c r="EP11" s="98"/>
      <c r="EQ11" s="98"/>
      <c r="ER11" s="98"/>
      <c r="ES11" s="98"/>
    </row>
    <row r="12" spans="1:149" ht="32.1" customHeight="1">
      <c r="A12" s="177"/>
      <c r="B12" s="113" t="str">
        <f>IF('0'!A1=1,"водний транспорт","water transport")</f>
        <v>водний транспорт</v>
      </c>
      <c r="C12" s="136" t="s">
        <v>65</v>
      </c>
      <c r="D12" s="136" t="s">
        <v>65</v>
      </c>
      <c r="E12" s="136" t="s">
        <v>65</v>
      </c>
      <c r="F12" s="136" t="s">
        <v>65</v>
      </c>
      <c r="G12" s="136" t="s">
        <v>65</v>
      </c>
      <c r="H12" s="136" t="s">
        <v>65</v>
      </c>
      <c r="I12" s="136" t="s">
        <v>65</v>
      </c>
      <c r="J12" s="136" t="s">
        <v>65</v>
      </c>
      <c r="K12" s="136" t="s">
        <v>65</v>
      </c>
      <c r="L12" s="136" t="s">
        <v>65</v>
      </c>
      <c r="M12" s="136" t="s">
        <v>65</v>
      </c>
      <c r="N12" s="136" t="s">
        <v>65</v>
      </c>
      <c r="O12" s="136" t="s">
        <v>65</v>
      </c>
      <c r="P12" s="136" t="s">
        <v>65</v>
      </c>
      <c r="Q12" s="136" t="s">
        <v>65</v>
      </c>
      <c r="R12" s="136" t="s">
        <v>65</v>
      </c>
      <c r="S12" s="136" t="s">
        <v>65</v>
      </c>
      <c r="T12" s="122">
        <v>109.2</v>
      </c>
      <c r="U12" s="122">
        <v>175.3</v>
      </c>
      <c r="V12" s="179"/>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row>
    <row r="13" spans="1:149" ht="32.1" customHeight="1">
      <c r="A13" s="177"/>
      <c r="B13" s="113" t="str">
        <f>IF('0'!A1=1,"авіаційний транспорт","air transport")</f>
        <v>авіаційний транспорт</v>
      </c>
      <c r="C13" s="136" t="s">
        <v>65</v>
      </c>
      <c r="D13" s="136" t="s">
        <v>65</v>
      </c>
      <c r="E13" s="136" t="s">
        <v>65</v>
      </c>
      <c r="F13" s="136" t="s">
        <v>65</v>
      </c>
      <c r="G13" s="136" t="s">
        <v>65</v>
      </c>
      <c r="H13" s="136" t="s">
        <v>65</v>
      </c>
      <c r="I13" s="136" t="s">
        <v>65</v>
      </c>
      <c r="J13" s="136" t="s">
        <v>65</v>
      </c>
      <c r="K13" s="136" t="s">
        <v>65</v>
      </c>
      <c r="L13" s="136" t="s">
        <v>65</v>
      </c>
      <c r="M13" s="136" t="s">
        <v>65</v>
      </c>
      <c r="N13" s="136" t="s">
        <v>65</v>
      </c>
      <c r="O13" s="136" t="s">
        <v>65</v>
      </c>
      <c r="P13" s="136" t="s">
        <v>65</v>
      </c>
      <c r="Q13" s="136" t="s">
        <v>65</v>
      </c>
      <c r="R13" s="136" t="s">
        <v>65</v>
      </c>
      <c r="S13" s="136" t="s">
        <v>65</v>
      </c>
      <c r="T13" s="122">
        <v>1388.1</v>
      </c>
      <c r="U13" s="122">
        <v>2303.1</v>
      </c>
      <c r="V13" s="179"/>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row>
    <row r="14" spans="1:149" ht="32.1" customHeight="1">
      <c r="A14" s="177"/>
      <c r="B14" s="113"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4" s="122">
        <v>5150.3</v>
      </c>
      <c r="D14" s="122">
        <v>10544.3</v>
      </c>
      <c r="E14" s="122">
        <v>16013.3</v>
      </c>
      <c r="F14" s="122">
        <v>21438.2</v>
      </c>
      <c r="G14" s="122">
        <v>4725.3</v>
      </c>
      <c r="H14" s="123" t="s">
        <v>0</v>
      </c>
      <c r="I14" s="122">
        <v>13676.400000000001</v>
      </c>
      <c r="J14" s="122">
        <v>18026.5</v>
      </c>
      <c r="K14" s="122">
        <v>4361.3</v>
      </c>
      <c r="L14" s="122">
        <v>9204</v>
      </c>
      <c r="M14" s="122">
        <v>14789.4</v>
      </c>
      <c r="N14" s="122">
        <v>20675.900000000001</v>
      </c>
      <c r="O14" s="122">
        <v>5351.5</v>
      </c>
      <c r="P14" s="122">
        <v>11008.2</v>
      </c>
      <c r="Q14" s="122">
        <v>17311.599999999999</v>
      </c>
      <c r="R14" s="122">
        <v>23849.4</v>
      </c>
      <c r="S14" s="122">
        <v>6775.5</v>
      </c>
      <c r="T14" s="122">
        <v>14490</v>
      </c>
      <c r="U14" s="122">
        <v>22637.5</v>
      </c>
      <c r="V14" s="179"/>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row>
    <row r="15" spans="1:149" ht="32.1" customHeight="1">
      <c r="A15" s="177"/>
      <c r="B15" s="113" t="str">
        <f>IF('0'!A1=1,"поштова та кур’єрська діяльність","Postal and courier activities")</f>
        <v>поштова та кур’єрська діяльність</v>
      </c>
      <c r="C15" s="122">
        <v>538.9</v>
      </c>
      <c r="D15" s="122">
        <v>1099.5999999999999</v>
      </c>
      <c r="E15" s="122">
        <v>1656.3</v>
      </c>
      <c r="F15" s="122">
        <v>2224.6</v>
      </c>
      <c r="G15" s="122">
        <v>534.9</v>
      </c>
      <c r="H15" s="123" t="s">
        <v>0</v>
      </c>
      <c r="I15" s="122">
        <v>1506.4</v>
      </c>
      <c r="J15" s="122">
        <v>2032</v>
      </c>
      <c r="K15" s="122">
        <v>486.7</v>
      </c>
      <c r="L15" s="122">
        <v>998.9</v>
      </c>
      <c r="M15" s="122">
        <v>1524.1</v>
      </c>
      <c r="N15" s="122">
        <v>2095</v>
      </c>
      <c r="O15" s="122">
        <v>565.70000000000005</v>
      </c>
      <c r="P15" s="122">
        <v>1197</v>
      </c>
      <c r="Q15" s="122">
        <v>1862.8</v>
      </c>
      <c r="R15" s="122">
        <v>2590.6999999999998</v>
      </c>
      <c r="S15" s="122">
        <v>780.2</v>
      </c>
      <c r="T15" s="122">
        <v>1628.5</v>
      </c>
      <c r="U15" s="122">
        <v>2546.5</v>
      </c>
      <c r="V15" s="179"/>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row>
    <row r="16" spans="1:149" ht="32.1" customHeight="1">
      <c r="A16" s="177"/>
      <c r="B16" s="113" t="str">
        <f>IF('0'!A1=1,"Тимчасове розміщування й  організація харчування","Accommodation and food service activities")</f>
        <v>Тимчасове розміщування й  організація харчування</v>
      </c>
      <c r="C16" s="122">
        <v>665.2</v>
      </c>
      <c r="D16" s="122">
        <v>1411</v>
      </c>
      <c r="E16" s="122">
        <v>2206.1999999999998</v>
      </c>
      <c r="F16" s="122">
        <v>2904.2</v>
      </c>
      <c r="G16" s="122">
        <v>692.5</v>
      </c>
      <c r="H16" s="123" t="s">
        <v>0</v>
      </c>
      <c r="I16" s="122">
        <v>1780.2</v>
      </c>
      <c r="J16" s="122">
        <v>2320</v>
      </c>
      <c r="K16" s="122">
        <v>547</v>
      </c>
      <c r="L16" s="122">
        <v>1127.8</v>
      </c>
      <c r="M16" s="122">
        <v>1743.9</v>
      </c>
      <c r="N16" s="122">
        <v>2502.6999999999998</v>
      </c>
      <c r="O16" s="122">
        <v>705.9</v>
      </c>
      <c r="P16" s="122">
        <v>1500.2</v>
      </c>
      <c r="Q16" s="122">
        <v>2330.6</v>
      </c>
      <c r="R16" s="122">
        <v>3194.6</v>
      </c>
      <c r="S16" s="122">
        <v>982.3</v>
      </c>
      <c r="T16" s="122">
        <v>2081</v>
      </c>
      <c r="U16" s="122">
        <v>3198.6</v>
      </c>
      <c r="V16" s="179"/>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row>
    <row r="17" spans="1:149" ht="32.1" customHeight="1">
      <c r="A17" s="177"/>
      <c r="B17" s="113" t="str">
        <f>IF('0'!A1=1,"Інформація та телекомунікації","Information and communication")</f>
        <v>Інформація та телекомунікації</v>
      </c>
      <c r="C17" s="122">
        <v>2608.9</v>
      </c>
      <c r="D17" s="122">
        <v>5122.3999999999996</v>
      </c>
      <c r="E17" s="122">
        <v>7657.5</v>
      </c>
      <c r="F17" s="122">
        <v>10172.6</v>
      </c>
      <c r="G17" s="122">
        <v>2491.1999999999998</v>
      </c>
      <c r="H17" s="123" t="s">
        <v>0</v>
      </c>
      <c r="I17" s="122">
        <v>7306.9000000000005</v>
      </c>
      <c r="J17" s="122">
        <v>9769.5</v>
      </c>
      <c r="K17" s="122">
        <v>2833.3</v>
      </c>
      <c r="L17" s="122">
        <v>5621.6</v>
      </c>
      <c r="M17" s="122">
        <v>8506.4</v>
      </c>
      <c r="N17" s="122">
        <v>12026.1</v>
      </c>
      <c r="O17" s="122">
        <v>3426.8</v>
      </c>
      <c r="P17" s="122">
        <v>6886.1</v>
      </c>
      <c r="Q17" s="122">
        <v>10379</v>
      </c>
      <c r="R17" s="122">
        <v>13989.4</v>
      </c>
      <c r="S17" s="122">
        <v>4027.8</v>
      </c>
      <c r="T17" s="122">
        <v>8596.7000000000007</v>
      </c>
      <c r="U17" s="122">
        <v>13055.2</v>
      </c>
      <c r="V17" s="179"/>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row>
    <row r="18" spans="1:149" ht="32.1" customHeight="1">
      <c r="A18" s="177"/>
      <c r="B18" s="113" t="str">
        <f>IF('0'!A1=1,"Фінансова та страхова діяльність","Financial and insurance activities")</f>
        <v>Фінансова та страхова діяльність</v>
      </c>
      <c r="C18" s="122">
        <v>5065.8999999999996</v>
      </c>
      <c r="D18" s="122">
        <v>10269.9</v>
      </c>
      <c r="E18" s="122">
        <v>15425.1</v>
      </c>
      <c r="F18" s="122">
        <v>20677.099999999999</v>
      </c>
      <c r="G18" s="122">
        <v>5449.6</v>
      </c>
      <c r="H18" s="123" t="s">
        <v>0</v>
      </c>
      <c r="I18" s="122">
        <v>15463.7</v>
      </c>
      <c r="J18" s="122">
        <v>20657.5</v>
      </c>
      <c r="K18" s="122">
        <v>4887.2</v>
      </c>
      <c r="L18" s="122">
        <v>10003.799999999999</v>
      </c>
      <c r="M18" s="122">
        <v>14792.3</v>
      </c>
      <c r="N18" s="122">
        <v>20463.8</v>
      </c>
      <c r="O18" s="122">
        <v>5145.8</v>
      </c>
      <c r="P18" s="122">
        <v>10468.1</v>
      </c>
      <c r="Q18" s="122">
        <v>15801.6</v>
      </c>
      <c r="R18" s="122">
        <v>21374.2</v>
      </c>
      <c r="S18" s="122">
        <v>6060.8</v>
      </c>
      <c r="T18" s="122">
        <v>12854.8</v>
      </c>
      <c r="U18" s="122">
        <v>19639.599999999999</v>
      </c>
      <c r="V18" s="179"/>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row>
    <row r="19" spans="1:149" ht="32.1" customHeight="1">
      <c r="A19" s="177"/>
      <c r="B19" s="113" t="str">
        <f>IF('0'!A1=1,"Операції з нерухомим майном","Real estate activities")</f>
        <v>Операції з нерухомим майном</v>
      </c>
      <c r="C19" s="122">
        <v>1097.9000000000001</v>
      </c>
      <c r="D19" s="122">
        <v>2205.8000000000002</v>
      </c>
      <c r="E19" s="122">
        <v>3275.5</v>
      </c>
      <c r="F19" s="122">
        <v>4372.3999999999996</v>
      </c>
      <c r="G19" s="122">
        <v>1017.3</v>
      </c>
      <c r="H19" s="123" t="s">
        <v>0</v>
      </c>
      <c r="I19" s="122">
        <v>2857.5</v>
      </c>
      <c r="J19" s="122">
        <v>3805.3</v>
      </c>
      <c r="K19" s="122">
        <v>964</v>
      </c>
      <c r="L19" s="122">
        <v>1990.5</v>
      </c>
      <c r="M19" s="122">
        <v>3001.6</v>
      </c>
      <c r="N19" s="122">
        <v>4369.3</v>
      </c>
      <c r="O19" s="122">
        <v>1160.0999999999999</v>
      </c>
      <c r="P19" s="122">
        <v>2465.6</v>
      </c>
      <c r="Q19" s="122">
        <v>3648.6</v>
      </c>
      <c r="R19" s="122">
        <v>4900.7</v>
      </c>
      <c r="S19" s="122">
        <v>1413.8</v>
      </c>
      <c r="T19" s="122">
        <v>3074</v>
      </c>
      <c r="U19" s="122">
        <v>4678.2</v>
      </c>
      <c r="V19" s="179"/>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8"/>
      <c r="DX19" s="98"/>
      <c r="DY19" s="98"/>
      <c r="DZ19" s="98"/>
      <c r="EA19" s="98"/>
      <c r="EB19" s="98"/>
      <c r="EC19" s="98"/>
      <c r="ED19" s="98"/>
      <c r="EE19" s="98"/>
      <c r="EF19" s="98"/>
      <c r="EG19" s="98"/>
      <c r="EH19" s="98"/>
      <c r="EI19" s="98"/>
      <c r="EJ19" s="98"/>
      <c r="EK19" s="98"/>
      <c r="EL19" s="98"/>
      <c r="EM19" s="98"/>
      <c r="EN19" s="98"/>
      <c r="EO19" s="98"/>
      <c r="EP19" s="98"/>
      <c r="EQ19" s="98"/>
      <c r="ER19" s="98"/>
      <c r="ES19" s="98"/>
    </row>
    <row r="20" spans="1:149" ht="32.1" customHeight="1">
      <c r="A20" s="177"/>
      <c r="B20" s="113" t="str">
        <f>IF('0'!A1=1,"Професійна, наукова та технічна  діяльність","Professional, scientific and technical activities")</f>
        <v>Професійна, наукова та технічна  діяльність</v>
      </c>
      <c r="C20" s="122">
        <v>4104.3999999999996</v>
      </c>
      <c r="D20" s="122">
        <v>8360</v>
      </c>
      <c r="E20" s="122">
        <v>12646.6</v>
      </c>
      <c r="F20" s="122">
        <v>17089.8</v>
      </c>
      <c r="G20" s="122">
        <v>4433.1000000000004</v>
      </c>
      <c r="H20" s="123" t="s">
        <v>0</v>
      </c>
      <c r="I20" s="122">
        <v>12983.100000000002</v>
      </c>
      <c r="J20" s="122">
        <v>17529.2</v>
      </c>
      <c r="K20" s="122">
        <v>4570.8</v>
      </c>
      <c r="L20" s="122">
        <v>9409.4</v>
      </c>
      <c r="M20" s="122">
        <v>14236.4</v>
      </c>
      <c r="N20" s="122">
        <v>20284.3</v>
      </c>
      <c r="O20" s="122">
        <v>4954.7</v>
      </c>
      <c r="P20" s="122">
        <v>10144.200000000001</v>
      </c>
      <c r="Q20" s="122">
        <v>15502.4</v>
      </c>
      <c r="R20" s="122">
        <v>22290</v>
      </c>
      <c r="S20" s="122">
        <v>5954</v>
      </c>
      <c r="T20" s="122">
        <v>12929.5</v>
      </c>
      <c r="U20" s="122">
        <v>19993.8</v>
      </c>
      <c r="V20" s="179"/>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row>
    <row r="21" spans="1:149" ht="32.1" customHeight="1">
      <c r="A21" s="177"/>
      <c r="B21" s="113" t="str">
        <f>IF('0'!A1=1,"з неї наукові дослідження та розробки","of which scientific research and development")</f>
        <v>з неї наукові дослідження та розробки</v>
      </c>
      <c r="C21" s="122">
        <v>1276.8</v>
      </c>
      <c r="D21" s="122">
        <v>2631</v>
      </c>
      <c r="E21" s="122">
        <v>4043.5</v>
      </c>
      <c r="F21" s="122">
        <v>5540.8</v>
      </c>
      <c r="G21" s="122">
        <v>1261.5</v>
      </c>
      <c r="H21" s="123" t="s">
        <v>0</v>
      </c>
      <c r="I21" s="122">
        <v>3856</v>
      </c>
      <c r="J21" s="122">
        <v>5324.9</v>
      </c>
      <c r="K21" s="122">
        <v>1234.5</v>
      </c>
      <c r="L21" s="122">
        <v>2629.7</v>
      </c>
      <c r="M21" s="122">
        <v>4084.3</v>
      </c>
      <c r="N21" s="122">
        <v>6054</v>
      </c>
      <c r="O21" s="122">
        <v>1478.3</v>
      </c>
      <c r="P21" s="122">
        <v>3091.4</v>
      </c>
      <c r="Q21" s="122">
        <v>4767.3</v>
      </c>
      <c r="R21" s="122">
        <v>6644</v>
      </c>
      <c r="S21" s="122">
        <v>1887.3</v>
      </c>
      <c r="T21" s="122">
        <v>4099.1000000000004</v>
      </c>
      <c r="U21" s="122">
        <v>6404.2</v>
      </c>
      <c r="V21" s="179"/>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row>
    <row r="22" spans="1:149" ht="32.1" customHeight="1">
      <c r="A22" s="177"/>
      <c r="B22" s="113"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2" s="122">
        <v>1711.9</v>
      </c>
      <c r="D22" s="122">
        <v>3541.2</v>
      </c>
      <c r="E22" s="122">
        <v>5343.2</v>
      </c>
      <c r="F22" s="122">
        <v>7201.5</v>
      </c>
      <c r="G22" s="122">
        <v>1956.9</v>
      </c>
      <c r="H22" s="123" t="s">
        <v>0</v>
      </c>
      <c r="I22" s="122">
        <v>5486.2</v>
      </c>
      <c r="J22" s="122">
        <v>7240.2</v>
      </c>
      <c r="K22" s="122">
        <v>1755.8</v>
      </c>
      <c r="L22" s="122">
        <v>3526.4</v>
      </c>
      <c r="M22" s="122">
        <v>5339</v>
      </c>
      <c r="N22" s="122">
        <v>7662.7</v>
      </c>
      <c r="O22" s="122">
        <v>2140.1</v>
      </c>
      <c r="P22" s="122">
        <v>4317</v>
      </c>
      <c r="Q22" s="122">
        <v>6625.9</v>
      </c>
      <c r="R22" s="122">
        <v>9034.2999999999993</v>
      </c>
      <c r="S22" s="122">
        <v>2863.7</v>
      </c>
      <c r="T22" s="122">
        <v>6107.2</v>
      </c>
      <c r="U22" s="122">
        <v>9271.9</v>
      </c>
      <c r="V22" s="179"/>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row>
    <row r="23" spans="1:149" ht="32.1" customHeight="1">
      <c r="A23" s="177"/>
      <c r="B23" s="113"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3" s="122">
        <v>5762.5</v>
      </c>
      <c r="D23" s="122">
        <v>12215.7</v>
      </c>
      <c r="E23" s="122">
        <v>19031.900000000001</v>
      </c>
      <c r="F23" s="122">
        <v>26226.3</v>
      </c>
      <c r="G23" s="122">
        <v>6102.9</v>
      </c>
      <c r="H23" s="123" t="s">
        <v>0</v>
      </c>
      <c r="I23" s="122">
        <v>17724.5</v>
      </c>
      <c r="J23" s="122">
        <v>24217.8</v>
      </c>
      <c r="K23" s="122">
        <v>5250</v>
      </c>
      <c r="L23" s="122">
        <v>11397</v>
      </c>
      <c r="M23" s="122">
        <v>17753.599999999999</v>
      </c>
      <c r="N23" s="122">
        <v>25794.799999999999</v>
      </c>
      <c r="O23" s="122">
        <v>6622.6</v>
      </c>
      <c r="P23" s="122">
        <v>14409.6</v>
      </c>
      <c r="Q23" s="122">
        <v>22815.7</v>
      </c>
      <c r="R23" s="122">
        <v>33098.1</v>
      </c>
      <c r="S23" s="122">
        <v>9761.7000000000007</v>
      </c>
      <c r="T23" s="122">
        <v>21720.2</v>
      </c>
      <c r="U23" s="122">
        <v>35362.400000000001</v>
      </c>
      <c r="V23" s="179"/>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row>
    <row r="24" spans="1:149" ht="32.1" customHeight="1">
      <c r="A24" s="177"/>
      <c r="B24" s="113" t="str">
        <f>IF('0'!A1=1,"Освіта","Education")</f>
        <v>Освіта</v>
      </c>
      <c r="C24" s="122">
        <v>12451.5</v>
      </c>
      <c r="D24" s="122">
        <v>26477.3</v>
      </c>
      <c r="E24" s="122">
        <v>39685.300000000003</v>
      </c>
      <c r="F24" s="122">
        <v>53205.4</v>
      </c>
      <c r="G24" s="122">
        <v>12613.4</v>
      </c>
      <c r="H24" s="123" t="s">
        <v>0</v>
      </c>
      <c r="I24" s="122">
        <v>37229.599999999999</v>
      </c>
      <c r="J24" s="122">
        <v>49377</v>
      </c>
      <c r="K24" s="122">
        <v>11525</v>
      </c>
      <c r="L24" s="122">
        <v>24886</v>
      </c>
      <c r="M24" s="122">
        <v>37765.599999999999</v>
      </c>
      <c r="N24" s="122">
        <v>55410.1</v>
      </c>
      <c r="O24" s="122">
        <v>13808</v>
      </c>
      <c r="P24" s="122">
        <v>30123.5</v>
      </c>
      <c r="Q24" s="122">
        <v>45636.1</v>
      </c>
      <c r="R24" s="122">
        <v>62985</v>
      </c>
      <c r="S24" s="122">
        <v>22206.3</v>
      </c>
      <c r="T24" s="122">
        <v>48438.6</v>
      </c>
      <c r="U24" s="122">
        <v>72339.399999999994</v>
      </c>
      <c r="V24" s="179"/>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98"/>
      <c r="ES24" s="98"/>
    </row>
    <row r="25" spans="1:149" ht="32.1" customHeight="1">
      <c r="A25" s="177"/>
      <c r="B25" s="113" t="str">
        <f>IF('0'!A1=1,"Охорона здоров’я та надання  соціальної допомоги","Human health and social work activities")</f>
        <v>Охорона здоров’я та надання  соціальної допомоги</v>
      </c>
      <c r="C25" s="122">
        <v>7730.3</v>
      </c>
      <c r="D25" s="122">
        <v>16350.3</v>
      </c>
      <c r="E25" s="122">
        <v>25171.4</v>
      </c>
      <c r="F25" s="122">
        <v>33939.1</v>
      </c>
      <c r="G25" s="122">
        <v>8231.2999999999993</v>
      </c>
      <c r="H25" s="123" t="s">
        <v>0</v>
      </c>
      <c r="I25" s="122">
        <v>23589.1</v>
      </c>
      <c r="J25" s="122">
        <v>31204.2</v>
      </c>
      <c r="K25" s="122">
        <v>7105.3</v>
      </c>
      <c r="L25" s="122">
        <v>15020.7</v>
      </c>
      <c r="M25" s="122">
        <v>23210.2</v>
      </c>
      <c r="N25" s="122">
        <v>34090.6</v>
      </c>
      <c r="O25" s="122">
        <v>8622.4</v>
      </c>
      <c r="P25" s="122">
        <v>18418.400000000001</v>
      </c>
      <c r="Q25" s="122">
        <v>28549</v>
      </c>
      <c r="R25" s="122">
        <v>39639.1</v>
      </c>
      <c r="S25" s="122">
        <v>12961.6</v>
      </c>
      <c r="T25" s="122">
        <v>27723.3</v>
      </c>
      <c r="U25" s="122">
        <v>42275.4</v>
      </c>
      <c r="V25" s="179"/>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row>
    <row r="26" spans="1:149" ht="32.1" customHeight="1">
      <c r="A26" s="177"/>
      <c r="B26" s="113" t="str">
        <f>IF('0'!A1=1,"з них охорона здоров’я  ","of which human health")</f>
        <v xml:space="preserve">з них охорона здоров’я  </v>
      </c>
      <c r="C26" s="122">
        <v>6975.9</v>
      </c>
      <c r="D26" s="122">
        <v>14779.5</v>
      </c>
      <c r="E26" s="122">
        <v>22777.7</v>
      </c>
      <c r="F26" s="122">
        <v>30675.599999999999</v>
      </c>
      <c r="G26" s="122">
        <v>7381.7</v>
      </c>
      <c r="H26" s="123" t="s">
        <v>0</v>
      </c>
      <c r="I26" s="122">
        <v>21190.2</v>
      </c>
      <c r="J26" s="122">
        <v>27976</v>
      </c>
      <c r="K26" s="122">
        <v>6395.8</v>
      </c>
      <c r="L26" s="122">
        <v>13513</v>
      </c>
      <c r="M26" s="122">
        <v>20897.099999999999</v>
      </c>
      <c r="N26" s="122">
        <v>30695.3</v>
      </c>
      <c r="O26" s="122">
        <v>7751.7</v>
      </c>
      <c r="P26" s="122">
        <v>16581.900000000001</v>
      </c>
      <c r="Q26" s="122">
        <v>25715.1</v>
      </c>
      <c r="R26" s="122">
        <v>35682</v>
      </c>
      <c r="S26" s="122">
        <v>11694.7</v>
      </c>
      <c r="T26" s="122">
        <v>24998.400000000001</v>
      </c>
      <c r="U26" s="122">
        <v>38116.9</v>
      </c>
      <c r="V26" s="179"/>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row>
    <row r="27" spans="1:149" ht="32.1" customHeight="1">
      <c r="A27" s="177"/>
      <c r="B27" s="113" t="str">
        <f>IF('0'!A1=1,"Мистецтво, спорт, розваги та відпочинок","Arts, sport, entertainment and recreation")</f>
        <v>Мистецтво, спорт, розваги та відпочинок</v>
      </c>
      <c r="C27" s="122">
        <v>1623.6</v>
      </c>
      <c r="D27" s="122">
        <v>3355.4</v>
      </c>
      <c r="E27" s="122">
        <v>5092.7</v>
      </c>
      <c r="F27" s="122">
        <v>6922.4</v>
      </c>
      <c r="G27" s="122">
        <v>1839.2</v>
      </c>
      <c r="H27" s="123" t="s">
        <v>0</v>
      </c>
      <c r="I27" s="122">
        <v>5542.5</v>
      </c>
      <c r="J27" s="122">
        <v>7484.2</v>
      </c>
      <c r="K27" s="122">
        <v>1736.1</v>
      </c>
      <c r="L27" s="122">
        <v>3872.2</v>
      </c>
      <c r="M27" s="122">
        <v>5726.8</v>
      </c>
      <c r="N27" s="122">
        <v>8325.2999999999993</v>
      </c>
      <c r="O27" s="122">
        <v>2157.9</v>
      </c>
      <c r="P27" s="122">
        <v>4533.3999999999996</v>
      </c>
      <c r="Q27" s="122">
        <v>6622.7</v>
      </c>
      <c r="R27" s="122">
        <v>9006.5</v>
      </c>
      <c r="S27" s="122">
        <v>2606</v>
      </c>
      <c r="T27" s="122">
        <v>5929.2</v>
      </c>
      <c r="U27" s="122">
        <v>8962.6</v>
      </c>
      <c r="V27" s="179"/>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row>
    <row r="28" spans="1:149" ht="32.1" customHeight="1">
      <c r="A28" s="177"/>
      <c r="B28" s="113" t="str">
        <f>IF('0'!A1=1,"діяльність у сфері творчості, мистецтва та розваг","arts, entertainment and recreation activities")</f>
        <v>діяльність у сфері творчості, мистецтва та розваг</v>
      </c>
      <c r="C28" s="122">
        <v>718.4</v>
      </c>
      <c r="D28" s="122">
        <v>1484.6</v>
      </c>
      <c r="E28" s="122">
        <v>2233.9</v>
      </c>
      <c r="F28" s="122">
        <v>3042.5</v>
      </c>
      <c r="G28" s="122">
        <v>749.2</v>
      </c>
      <c r="H28" s="123" t="s">
        <v>0</v>
      </c>
      <c r="I28" s="122">
        <v>2271</v>
      </c>
      <c r="J28" s="122">
        <v>3049.5</v>
      </c>
      <c r="K28" s="122">
        <v>696.1</v>
      </c>
      <c r="L28" s="122">
        <v>1477.3</v>
      </c>
      <c r="M28" s="122">
        <v>2251.1</v>
      </c>
      <c r="N28" s="122">
        <v>3375.4</v>
      </c>
      <c r="O28" s="122">
        <v>868.2</v>
      </c>
      <c r="P28" s="122">
        <v>1822.9</v>
      </c>
      <c r="Q28" s="122">
        <v>2763.3</v>
      </c>
      <c r="R28" s="122">
        <v>3877.8</v>
      </c>
      <c r="S28" s="122">
        <v>1332.6</v>
      </c>
      <c r="T28" s="122">
        <v>2888.3</v>
      </c>
      <c r="U28" s="122">
        <v>4358.3</v>
      </c>
      <c r="V28" s="179"/>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8"/>
      <c r="DV28" s="98"/>
      <c r="DW28" s="98"/>
      <c r="DX28" s="98"/>
      <c r="DY28" s="98"/>
      <c r="DZ28" s="98"/>
      <c r="EA28" s="98"/>
      <c r="EB28" s="98"/>
      <c r="EC28" s="98"/>
      <c r="ED28" s="98"/>
      <c r="EE28" s="98"/>
      <c r="EF28" s="98"/>
      <c r="EG28" s="98"/>
      <c r="EH28" s="98"/>
      <c r="EI28" s="98"/>
      <c r="EJ28" s="98"/>
      <c r="EK28" s="98"/>
      <c r="EL28" s="98"/>
      <c r="EM28" s="98"/>
      <c r="EN28" s="98"/>
      <c r="EO28" s="98"/>
      <c r="EP28" s="98"/>
      <c r="EQ28" s="98"/>
      <c r="ER28" s="98"/>
      <c r="ES28" s="98"/>
    </row>
    <row r="29" spans="1:149" ht="32.1" customHeight="1">
      <c r="A29" s="177"/>
      <c r="B29" s="113"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9" s="122">
        <v>397.6</v>
      </c>
      <c r="D29" s="122">
        <v>835.7</v>
      </c>
      <c r="E29" s="122">
        <v>1281.7</v>
      </c>
      <c r="F29" s="122">
        <v>1747.2</v>
      </c>
      <c r="G29" s="122">
        <v>419.3</v>
      </c>
      <c r="H29" s="123" t="s">
        <v>0</v>
      </c>
      <c r="I29" s="122">
        <v>1232.2</v>
      </c>
      <c r="J29" s="122">
        <v>1676.4</v>
      </c>
      <c r="K29" s="122">
        <v>381.5</v>
      </c>
      <c r="L29" s="122">
        <v>793.2</v>
      </c>
      <c r="M29" s="122">
        <v>1226.5999999999999</v>
      </c>
      <c r="N29" s="122">
        <v>1786.8</v>
      </c>
      <c r="O29" s="122">
        <v>450.9</v>
      </c>
      <c r="P29" s="122">
        <v>960.8</v>
      </c>
      <c r="Q29" s="122">
        <v>1493.7</v>
      </c>
      <c r="R29" s="122">
        <v>2068.6</v>
      </c>
      <c r="S29" s="122">
        <v>638.9</v>
      </c>
      <c r="T29" s="135">
        <v>1370.8</v>
      </c>
      <c r="U29" s="135">
        <v>2118.9</v>
      </c>
      <c r="V29" s="179"/>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c r="DI29" s="98"/>
      <c r="DJ29" s="98"/>
      <c r="DK29" s="98"/>
      <c r="DL29" s="98"/>
      <c r="DM29" s="98"/>
      <c r="DN29" s="98"/>
      <c r="DO29" s="98"/>
      <c r="DP29" s="98"/>
      <c r="DQ29" s="98"/>
      <c r="DR29" s="98"/>
      <c r="DS29" s="98"/>
      <c r="DT29" s="98"/>
      <c r="DU29" s="98"/>
      <c r="DV29" s="98"/>
      <c r="DW29" s="98"/>
      <c r="DX29" s="98"/>
      <c r="DY29" s="98"/>
      <c r="DZ29" s="98"/>
      <c r="EA29" s="98"/>
      <c r="EB29" s="98"/>
      <c r="EC29" s="98"/>
      <c r="ED29" s="98"/>
      <c r="EE29" s="98"/>
      <c r="EF29" s="98"/>
      <c r="EG29" s="98"/>
      <c r="EH29" s="98"/>
      <c r="EI29" s="98"/>
      <c r="EJ29" s="98"/>
      <c r="EK29" s="98"/>
      <c r="EL29" s="98"/>
      <c r="EM29" s="98"/>
      <c r="EN29" s="98"/>
      <c r="EO29" s="98"/>
      <c r="EP29" s="98"/>
      <c r="EQ29" s="98"/>
      <c r="ER29" s="98"/>
      <c r="ES29" s="98"/>
    </row>
    <row r="30" spans="1:149" ht="32.1" customHeight="1">
      <c r="A30" s="178"/>
      <c r="B30" s="114" t="str">
        <f>IF('0'!A1=1,"Надання інших видів послуг","Other service activities")</f>
        <v>Надання інших видів послуг</v>
      </c>
      <c r="C30" s="122">
        <v>367.3</v>
      </c>
      <c r="D30" s="122">
        <v>752.6</v>
      </c>
      <c r="E30" s="122">
        <v>1145</v>
      </c>
      <c r="F30" s="122">
        <v>1536.2</v>
      </c>
      <c r="G30" s="122">
        <v>395.6</v>
      </c>
      <c r="H30" s="123" t="s">
        <v>0</v>
      </c>
      <c r="I30" s="122">
        <v>1114.3</v>
      </c>
      <c r="J30" s="122">
        <v>1480.1</v>
      </c>
      <c r="K30" s="122">
        <v>309</v>
      </c>
      <c r="L30" s="122">
        <v>640.1</v>
      </c>
      <c r="M30" s="122">
        <v>983.6</v>
      </c>
      <c r="N30" s="122">
        <v>1525.4</v>
      </c>
      <c r="O30" s="122">
        <v>394.8</v>
      </c>
      <c r="P30" s="122">
        <v>815</v>
      </c>
      <c r="Q30" s="122">
        <v>1247.3</v>
      </c>
      <c r="R30" s="122">
        <v>1688</v>
      </c>
      <c r="S30" s="122">
        <v>481.3</v>
      </c>
      <c r="T30" s="135">
        <v>1087.4000000000001</v>
      </c>
      <c r="U30" s="135">
        <v>1684.5</v>
      </c>
      <c r="V30" s="179"/>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8"/>
      <c r="DY30" s="98"/>
      <c r="DZ30" s="98"/>
      <c r="EA30" s="98"/>
      <c r="EB30" s="98"/>
      <c r="EC30" s="98"/>
      <c r="ED30" s="98"/>
      <c r="EE30" s="98"/>
      <c r="EF30" s="98"/>
      <c r="EG30" s="98"/>
      <c r="EH30" s="98"/>
      <c r="EI30" s="98"/>
      <c r="EJ30" s="98"/>
      <c r="EK30" s="98"/>
      <c r="EL30" s="98"/>
      <c r="EM30" s="98"/>
      <c r="EN30" s="98"/>
      <c r="EO30" s="98"/>
      <c r="EP30" s="98"/>
      <c r="EQ30" s="98"/>
      <c r="ER30" s="98"/>
      <c r="ES30" s="98"/>
    </row>
    <row r="31" spans="1:149" ht="15" customHeight="1">
      <c r="A31" s="115"/>
      <c r="B31" s="115"/>
      <c r="M31" s="98"/>
      <c r="N31" s="98"/>
      <c r="O31" s="98"/>
      <c r="R31" s="100"/>
      <c r="S31" s="100"/>
      <c r="T31" s="102"/>
      <c r="U31" s="100"/>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row>
    <row r="32" spans="1:149" s="100" customFormat="1" ht="15" customHeight="1">
      <c r="A32" s="116"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117"/>
      <c r="C32" s="101"/>
      <c r="D32" s="101"/>
      <c r="E32" s="101"/>
      <c r="F32" s="101"/>
      <c r="G32" s="101"/>
      <c r="H32" s="101"/>
      <c r="I32" s="101"/>
      <c r="J32" s="101"/>
      <c r="P32" s="96"/>
      <c r="Q32" s="96"/>
      <c r="T32" s="96"/>
    </row>
    <row r="33" spans="1:172" s="100" customFormat="1" ht="15" customHeight="1">
      <c r="A33" s="118" t="str">
        <f>IF('0'!A1=1,"Дані наведено по юридичних особах та відокремлених підрозділах юридичних осіб із кількістю найманих працівників 10 і більше осіб","Data are given by legal persons and detached units of legal persons with 10 and more employees.")</f>
        <v>Дані наведено по юридичних особах та відокремлених підрозділах юридичних осіб із кількістю найманих працівників 10 і більше осіб</v>
      </c>
      <c r="B33" s="117"/>
      <c r="C33" s="101"/>
      <c r="D33" s="101"/>
      <c r="E33" s="101"/>
      <c r="F33" s="101"/>
      <c r="G33" s="101"/>
      <c r="H33" s="101"/>
      <c r="I33" s="101"/>
      <c r="J33" s="101"/>
      <c r="P33" s="96"/>
      <c r="Q33" s="96"/>
      <c r="R33" s="102"/>
      <c r="S33" s="102"/>
      <c r="T33" s="96"/>
      <c r="U33" s="102"/>
    </row>
    <row r="34" spans="1:172" s="103" customFormat="1" ht="15" customHeight="1">
      <c r="A34" s="118" t="str">
        <f>IF('0'!A1=1,"*Починаючи з III кварталу 2014 року дані наведено без урахування тимчасово окупованої території Автономної Республіки Крим, м. Севастополя,  а з I кварталу 2015 року також без частини зони проведення антитерористичної операції.","*Since III quarter 2014 excluding the temporarily occupied territory of the Autonomous Republic of Crimea and the city of Sevastopol, since I quarter 2015 excluding part of the anti-terrorist operation zone.")</f>
        <v>*Починаючи з III кварталу 2014 року дані наведено без урахування тимчасово окупованої території Автономної Республіки Крим, м. Севастополя,  а з I кварталу 2015 року також без частини зони проведення антитерористичної операції.</v>
      </c>
      <c r="B34" s="119"/>
      <c r="C34" s="102"/>
      <c r="D34" s="102"/>
      <c r="E34" s="102"/>
      <c r="F34" s="102"/>
      <c r="G34" s="102"/>
      <c r="H34" s="102"/>
      <c r="I34" s="102"/>
      <c r="J34" s="102"/>
      <c r="K34" s="102"/>
      <c r="L34" s="102"/>
      <c r="M34" s="102"/>
      <c r="N34" s="102"/>
      <c r="O34" s="102"/>
      <c r="P34" s="96"/>
      <c r="Q34" s="96"/>
      <c r="R34" s="102"/>
      <c r="S34" s="102"/>
      <c r="T34" s="96"/>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0"/>
      <c r="AW34" s="100"/>
      <c r="AX34" s="100"/>
      <c r="AY34" s="100"/>
      <c r="AZ34" s="100"/>
      <c r="BA34" s="104"/>
      <c r="BB34" s="104"/>
    </row>
    <row r="35" spans="1:172" s="103" customFormat="1" ht="15" customHeight="1">
      <c r="A35" s="118" t="str">
        <f>IF('0'!A1=1,"**Починаючи з III кварталу 2014 року дані можуть бути уточнені.","**Since III quarter 2014 the data can be corrected .")</f>
        <v>**Починаючи з III кварталу 2014 року дані можуть бути уточнені.</v>
      </c>
      <c r="B35" s="119"/>
      <c r="C35" s="102"/>
      <c r="D35" s="102"/>
      <c r="E35" s="102"/>
      <c r="F35" s="102"/>
      <c r="G35" s="102"/>
      <c r="H35" s="102"/>
      <c r="I35" s="102"/>
      <c r="J35" s="102"/>
      <c r="K35" s="102"/>
      <c r="L35" s="102"/>
      <c r="M35" s="102"/>
      <c r="N35" s="102"/>
      <c r="O35" s="102"/>
      <c r="P35" s="96"/>
      <c r="Q35" s="96"/>
      <c r="R35" s="96"/>
      <c r="S35" s="96"/>
      <c r="T35" s="96"/>
      <c r="U35" s="96"/>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c r="EA35" s="102"/>
      <c r="EB35" s="102"/>
      <c r="EC35" s="102"/>
      <c r="ED35" s="102"/>
      <c r="EE35" s="102"/>
      <c r="EF35" s="102"/>
      <c r="EG35" s="102"/>
      <c r="EH35" s="102"/>
      <c r="EI35" s="102"/>
      <c r="EJ35" s="102"/>
      <c r="EK35" s="102"/>
      <c r="EL35" s="102"/>
      <c r="EM35" s="102"/>
      <c r="EN35" s="102"/>
      <c r="EO35" s="102"/>
      <c r="EP35" s="102"/>
      <c r="EQ35" s="102"/>
      <c r="ER35" s="102"/>
      <c r="ES35" s="102"/>
      <c r="ET35" s="102"/>
      <c r="EU35" s="102"/>
      <c r="EV35" s="102"/>
      <c r="EW35" s="102"/>
      <c r="EX35" s="102"/>
      <c r="EY35" s="102"/>
      <c r="EZ35" s="102"/>
      <c r="FA35" s="102"/>
      <c r="FB35" s="102"/>
      <c r="FC35" s="102"/>
      <c r="FD35" s="102"/>
      <c r="FE35" s="102"/>
      <c r="FF35" s="102"/>
      <c r="FG35" s="102"/>
      <c r="FH35" s="102"/>
      <c r="FI35" s="102"/>
      <c r="FJ35" s="102"/>
      <c r="FK35" s="102"/>
      <c r="FL35" s="100"/>
      <c r="FM35" s="100"/>
      <c r="FN35" s="100"/>
      <c r="FO35" s="100"/>
      <c r="FP35" s="100"/>
    </row>
    <row r="43" spans="1:172">
      <c r="M43" s="105"/>
      <c r="N43" s="105"/>
    </row>
    <row r="44" spans="1:172">
      <c r="M44" s="106"/>
      <c r="N44" s="106"/>
    </row>
    <row r="67" spans="13:14">
      <c r="M67" s="106"/>
      <c r="N67" s="106"/>
    </row>
    <row r="68" spans="13:14">
      <c r="M68" s="107"/>
      <c r="N68" s="107"/>
    </row>
    <row r="69" spans="13:14">
      <c r="M69" s="106"/>
      <c r="N69" s="106"/>
    </row>
    <row r="70" spans="13:14">
      <c r="M70" s="106"/>
      <c r="N70" s="106"/>
    </row>
    <row r="71" spans="13:14">
      <c r="M71" s="106"/>
      <c r="N71" s="106"/>
    </row>
    <row r="72" spans="13:14">
      <c r="M72" s="106"/>
      <c r="N72" s="106"/>
    </row>
  </sheetData>
  <sheetProtection algorithmName="SHA-512" hashValue="QMCAJNN8iN/psxkyV0vJbvIbUvorsBxPvUtq03ECEPdnzubBzJ0yNokVVrCiTUlRuQcFfVg35IXOLFl51D3lPg==" saltValue="is1lIPA3Gvj4IwFojJJRMA==" spinCount="100000" sheet="1" objects="1" scenarios="1"/>
  <mergeCells count="3">
    <mergeCell ref="A3:B3"/>
    <mergeCell ref="A4:A30"/>
    <mergeCell ref="V3:V30"/>
  </mergeCells>
  <hyperlinks>
    <hyperlink ref="A1" location="'0'!A1" display="'0'!A1"/>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AT29"/>
  <sheetViews>
    <sheetView showGridLines="0" zoomScale="86" zoomScaleNormal="86" workbookViewId="0">
      <pane xSplit="2" topLeftCell="AJ1" activePane="topRight" state="frozen"/>
      <selection activeCell="B1" sqref="B1"/>
      <selection pane="topRight"/>
    </sheetView>
  </sheetViews>
  <sheetFormatPr defaultColWidth="9.33203125" defaultRowHeight="12.75"/>
  <cols>
    <col min="1" max="1" width="10.33203125" style="96" customWidth="1"/>
    <col min="2" max="2" width="45.83203125" style="96" customWidth="1"/>
    <col min="3" max="46" width="12.83203125" style="96" customWidth="1"/>
    <col min="47" max="16384" width="9.33203125" style="96"/>
  </cols>
  <sheetData>
    <row r="1" spans="1:46" ht="24" customHeight="1">
      <c r="A1" s="108" t="str">
        <f>IF('0'!A1=1,"до змісту","to title")</f>
        <v>до змісту</v>
      </c>
      <c r="B1" s="109"/>
    </row>
    <row r="2" spans="1:46" s="97" customFormat="1" ht="38.25" customHeight="1">
      <c r="A2" s="110"/>
      <c r="B2" s="111"/>
      <c r="C2" s="134" t="s">
        <v>20</v>
      </c>
      <c r="D2" s="134" t="s">
        <v>21</v>
      </c>
      <c r="E2" s="134" t="s">
        <v>22</v>
      </c>
      <c r="F2" s="134" t="s">
        <v>23</v>
      </c>
      <c r="G2" s="134" t="s">
        <v>24</v>
      </c>
      <c r="H2" s="134" t="s">
        <v>25</v>
      </c>
      <c r="I2" s="134" t="s">
        <v>26</v>
      </c>
      <c r="J2" s="134" t="s">
        <v>27</v>
      </c>
      <c r="K2" s="134" t="s">
        <v>28</v>
      </c>
      <c r="L2" s="134" t="s">
        <v>29</v>
      </c>
      <c r="M2" s="134" t="s">
        <v>30</v>
      </c>
      <c r="N2" s="134" t="s">
        <v>31</v>
      </c>
      <c r="O2" s="134" t="s">
        <v>32</v>
      </c>
      <c r="P2" s="134" t="s">
        <v>33</v>
      </c>
      <c r="Q2" s="134" t="s">
        <v>34</v>
      </c>
      <c r="R2" s="134" t="s">
        <v>35</v>
      </c>
      <c r="S2" s="134" t="s">
        <v>36</v>
      </c>
      <c r="T2" s="134" t="s">
        <v>37</v>
      </c>
      <c r="U2" s="134" t="s">
        <v>38</v>
      </c>
      <c r="V2" s="134" t="s">
        <v>39</v>
      </c>
      <c r="W2" s="134" t="s">
        <v>40</v>
      </c>
      <c r="X2" s="134" t="s">
        <v>41</v>
      </c>
      <c r="Y2" s="134" t="s">
        <v>42</v>
      </c>
      <c r="Z2" s="134" t="s">
        <v>43</v>
      </c>
      <c r="AA2" s="134" t="s">
        <v>44</v>
      </c>
      <c r="AB2" s="134" t="s">
        <v>45</v>
      </c>
      <c r="AC2" s="134" t="s">
        <v>46</v>
      </c>
      <c r="AD2" s="134" t="s">
        <v>47</v>
      </c>
      <c r="AE2" s="134" t="s">
        <v>48</v>
      </c>
      <c r="AF2" s="134" t="s">
        <v>49</v>
      </c>
      <c r="AG2" s="134" t="s">
        <v>50</v>
      </c>
      <c r="AH2" s="134" t="s">
        <v>51</v>
      </c>
      <c r="AI2" s="134" t="s">
        <v>52</v>
      </c>
      <c r="AJ2" s="134" t="s">
        <v>53</v>
      </c>
      <c r="AK2" s="134" t="s">
        <v>54</v>
      </c>
      <c r="AL2" s="134" t="s">
        <v>55</v>
      </c>
      <c r="AM2" s="134" t="s">
        <v>56</v>
      </c>
      <c r="AN2" s="134" t="s">
        <v>57</v>
      </c>
      <c r="AO2" s="134" t="s">
        <v>58</v>
      </c>
      <c r="AP2" s="134" t="s">
        <v>59</v>
      </c>
      <c r="AQ2" s="134" t="s">
        <v>60</v>
      </c>
      <c r="AR2" s="134" t="s">
        <v>61</v>
      </c>
      <c r="AS2" s="134" t="s">
        <v>62</v>
      </c>
      <c r="AT2" s="134" t="s">
        <v>63</v>
      </c>
    </row>
    <row r="3" spans="1:46" ht="39.75" customHeight="1">
      <c r="A3" s="174" t="str">
        <f>IF('0'!A1=1,"Фонд оплати праці штатних працівників (млн. грн) КВЕД 2005","Payroll (mln. UAH) CTEA 2005")</f>
        <v>Фонд оплати праці штатних працівників (млн. грн) КВЕД 2005</v>
      </c>
      <c r="B3" s="175"/>
      <c r="C3" s="128">
        <v>12458.9</v>
      </c>
      <c r="D3" s="128">
        <v>25955.200000000001</v>
      </c>
      <c r="E3" s="128">
        <v>40364.400000000001</v>
      </c>
      <c r="F3" s="128">
        <v>55261.4</v>
      </c>
      <c r="G3" s="128">
        <v>14257.4</v>
      </c>
      <c r="H3" s="128">
        <v>29999.599999999999</v>
      </c>
      <c r="I3" s="128">
        <v>47188.4</v>
      </c>
      <c r="J3" s="128">
        <v>64966.2</v>
      </c>
      <c r="K3" s="128">
        <v>17512.7</v>
      </c>
      <c r="L3" s="128">
        <v>36813.4</v>
      </c>
      <c r="M3" s="128">
        <v>57679.199999999997</v>
      </c>
      <c r="N3" s="128">
        <v>80066</v>
      </c>
      <c r="O3" s="129">
        <v>22960.2</v>
      </c>
      <c r="P3" s="128">
        <v>49299.199999999997</v>
      </c>
      <c r="Q3" s="128">
        <v>78280.2</v>
      </c>
      <c r="R3" s="128">
        <v>110166.1</v>
      </c>
      <c r="S3" s="128">
        <v>31248.5</v>
      </c>
      <c r="T3" s="128">
        <v>66102.7</v>
      </c>
      <c r="U3" s="128">
        <v>103271.7</v>
      </c>
      <c r="V3" s="129">
        <v>142890.5</v>
      </c>
      <c r="W3" s="128">
        <v>39556.199999999997</v>
      </c>
      <c r="X3" s="128">
        <v>83690.2</v>
      </c>
      <c r="Y3" s="128">
        <v>132310.9</v>
      </c>
      <c r="Z3" s="129">
        <v>185048.1</v>
      </c>
      <c r="AA3" s="129">
        <v>55568.3</v>
      </c>
      <c r="AB3" s="129">
        <v>117391.6</v>
      </c>
      <c r="AC3" s="129">
        <v>182717.8</v>
      </c>
      <c r="AD3" s="128">
        <v>246878.2</v>
      </c>
      <c r="AE3" s="129">
        <v>56517.4</v>
      </c>
      <c r="AF3" s="128">
        <v>117246</v>
      </c>
      <c r="AG3" s="128">
        <v>179525.8</v>
      </c>
      <c r="AH3" s="128">
        <v>243646.8</v>
      </c>
      <c r="AI3" s="129">
        <v>64168.5</v>
      </c>
      <c r="AJ3" s="129">
        <v>135727.5</v>
      </c>
      <c r="AK3" s="128">
        <v>211323</v>
      </c>
      <c r="AL3" s="128">
        <v>289081.8</v>
      </c>
      <c r="AM3" s="129">
        <v>75654.8</v>
      </c>
      <c r="AN3" s="129">
        <v>158254.9</v>
      </c>
      <c r="AO3" s="129">
        <v>244524.2</v>
      </c>
      <c r="AP3" s="128">
        <v>333533.2</v>
      </c>
      <c r="AQ3" s="129">
        <v>89710.5</v>
      </c>
      <c r="AR3" s="129">
        <v>185998.6</v>
      </c>
      <c r="AS3" s="129">
        <v>284321.7</v>
      </c>
      <c r="AT3" s="129">
        <v>384458.7</v>
      </c>
    </row>
    <row r="4" spans="1:46" ht="30" customHeight="1">
      <c r="A4" s="176" t="str">
        <f>IF('0'!A1=1,"За видами економічної діяльності КВЕД 2005","By types of economic activity CTEA 2005")</f>
        <v>За видами економічної діяльності КВЕД 2005</v>
      </c>
      <c r="B4" s="124"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130">
        <v>760.7</v>
      </c>
      <c r="D4" s="130">
        <v>1835.5</v>
      </c>
      <c r="E4" s="130">
        <v>2814.8</v>
      </c>
      <c r="F4" s="130">
        <v>3785.3</v>
      </c>
      <c r="G4" s="130">
        <v>725.2</v>
      </c>
      <c r="H4" s="130">
        <v>1636.9</v>
      </c>
      <c r="I4" s="130">
        <v>2677.4</v>
      </c>
      <c r="J4" s="130">
        <v>3620.6</v>
      </c>
      <c r="K4" s="130">
        <v>771.9</v>
      </c>
      <c r="L4" s="130">
        <v>1776.2</v>
      </c>
      <c r="M4" s="130">
        <v>3017.8</v>
      </c>
      <c r="N4" s="130">
        <v>4155.8999999999996</v>
      </c>
      <c r="O4" s="131">
        <v>936</v>
      </c>
      <c r="P4" s="131">
        <v>2213.5</v>
      </c>
      <c r="Q4" s="131">
        <v>3794.2</v>
      </c>
      <c r="R4" s="130">
        <v>5167.3999999999996</v>
      </c>
      <c r="S4" s="130">
        <v>1119.9000000000001</v>
      </c>
      <c r="T4" s="130">
        <v>2633.2</v>
      </c>
      <c r="U4" s="130">
        <v>4432</v>
      </c>
      <c r="V4" s="123">
        <v>6044.5</v>
      </c>
      <c r="W4" s="130">
        <v>1308.4000000000001</v>
      </c>
      <c r="X4" s="130">
        <v>2995.9</v>
      </c>
      <c r="Y4" s="130">
        <v>4983.6000000000004</v>
      </c>
      <c r="Z4" s="123">
        <v>6855.5</v>
      </c>
      <c r="AA4" s="123">
        <v>1685.3</v>
      </c>
      <c r="AB4" s="123">
        <v>3917.2</v>
      </c>
      <c r="AC4" s="123">
        <v>6673.2</v>
      </c>
      <c r="AD4" s="130">
        <v>9035.5</v>
      </c>
      <c r="AE4" s="123">
        <v>1730.4</v>
      </c>
      <c r="AF4" s="131">
        <v>4034</v>
      </c>
      <c r="AG4" s="131">
        <v>6728.7</v>
      </c>
      <c r="AH4" s="130">
        <v>9049.2999999999993</v>
      </c>
      <c r="AI4" s="123">
        <v>1891.8</v>
      </c>
      <c r="AJ4" s="123">
        <v>4532.8999999999996</v>
      </c>
      <c r="AK4" s="130">
        <v>7545.9</v>
      </c>
      <c r="AL4" s="130">
        <v>10206.5</v>
      </c>
      <c r="AM4" s="123">
        <v>2209.1999999999998</v>
      </c>
      <c r="AN4" s="123">
        <v>5279.7</v>
      </c>
      <c r="AO4" s="123">
        <v>8859.1</v>
      </c>
      <c r="AP4" s="130">
        <v>12123.3</v>
      </c>
      <c r="AQ4" s="123">
        <v>2657.6</v>
      </c>
      <c r="AR4" s="123">
        <v>6367.2</v>
      </c>
      <c r="AS4" s="123">
        <v>10360.200000000001</v>
      </c>
      <c r="AT4" s="123">
        <v>13975.1</v>
      </c>
    </row>
    <row r="5" spans="1:46" ht="30" customHeight="1">
      <c r="A5" s="177"/>
      <c r="B5" s="125" t="str">
        <f>IF('0'!A1=1,"Лісове господарство та пов'язані з ним послуги","forestry and related services")</f>
        <v>Лісове господарство та пов'язані з ним послуги</v>
      </c>
      <c r="C5" s="130">
        <v>75.099999999999994</v>
      </c>
      <c r="D5" s="130">
        <v>102.4</v>
      </c>
      <c r="E5" s="130">
        <v>241.1</v>
      </c>
      <c r="F5" s="130">
        <v>330.3</v>
      </c>
      <c r="G5" s="130">
        <v>88.7</v>
      </c>
      <c r="H5" s="130">
        <v>189.3</v>
      </c>
      <c r="I5" s="130">
        <v>299.8</v>
      </c>
      <c r="J5" s="130">
        <v>415.2</v>
      </c>
      <c r="K5" s="130">
        <v>131.4</v>
      </c>
      <c r="L5" s="130">
        <v>277.89999999999998</v>
      </c>
      <c r="M5" s="130">
        <v>431.1</v>
      </c>
      <c r="N5" s="130">
        <v>593.5</v>
      </c>
      <c r="O5" s="132">
        <v>172.2</v>
      </c>
      <c r="P5" s="131">
        <v>367.9</v>
      </c>
      <c r="Q5" s="131">
        <v>576.1</v>
      </c>
      <c r="R5" s="130">
        <v>786.8</v>
      </c>
      <c r="S5" s="130">
        <v>218.7</v>
      </c>
      <c r="T5" s="130">
        <v>455.3</v>
      </c>
      <c r="U5" s="130">
        <v>701.9</v>
      </c>
      <c r="V5" s="123">
        <v>954.8</v>
      </c>
      <c r="W5" s="130">
        <v>268.2</v>
      </c>
      <c r="X5" s="130">
        <v>559.70000000000005</v>
      </c>
      <c r="Y5" s="130">
        <v>861</v>
      </c>
      <c r="Z5" s="123">
        <v>1173.5</v>
      </c>
      <c r="AA5" s="123">
        <v>322.39999999999998</v>
      </c>
      <c r="AB5" s="123">
        <v>663.6</v>
      </c>
      <c r="AC5" s="123">
        <v>1015.1</v>
      </c>
      <c r="AD5" s="130">
        <v>1310.2</v>
      </c>
      <c r="AE5" s="123">
        <v>244.1</v>
      </c>
      <c r="AF5" s="131">
        <v>534.29999999999995</v>
      </c>
      <c r="AG5" s="131">
        <v>850.1</v>
      </c>
      <c r="AH5" s="130">
        <v>1178</v>
      </c>
      <c r="AI5" s="130">
        <v>314.5</v>
      </c>
      <c r="AJ5" s="123">
        <v>688.8</v>
      </c>
      <c r="AK5" s="130">
        <v>1088.5</v>
      </c>
      <c r="AL5" s="130">
        <v>1495.7</v>
      </c>
      <c r="AM5" s="130">
        <v>409.1</v>
      </c>
      <c r="AN5" s="123">
        <v>863.8</v>
      </c>
      <c r="AO5" s="123">
        <v>1343.1</v>
      </c>
      <c r="AP5" s="130">
        <v>1844.5</v>
      </c>
      <c r="AQ5" s="123">
        <v>469.4</v>
      </c>
      <c r="AR5" s="123">
        <v>992.1</v>
      </c>
      <c r="AS5" s="123">
        <v>1532.8</v>
      </c>
      <c r="AT5" s="123">
        <v>2055.4</v>
      </c>
    </row>
    <row r="6" spans="1:46" ht="30" customHeight="1">
      <c r="A6" s="177"/>
      <c r="B6" s="125" t="str">
        <f>IF('0'!A1=1,"Рибальство, рибництво","Fishing, fishery")</f>
        <v>Рибальство, рибництво</v>
      </c>
      <c r="C6" s="130">
        <v>16.2</v>
      </c>
      <c r="D6" s="130">
        <v>25.6</v>
      </c>
      <c r="E6" s="130">
        <v>53.7</v>
      </c>
      <c r="F6" s="130">
        <v>74.099999999999994</v>
      </c>
      <c r="G6" s="130">
        <v>16.600000000000001</v>
      </c>
      <c r="H6" s="130">
        <v>36.6</v>
      </c>
      <c r="I6" s="130">
        <v>58.4</v>
      </c>
      <c r="J6" s="130">
        <v>80.599999999999994</v>
      </c>
      <c r="K6" s="130">
        <v>18.600000000000001</v>
      </c>
      <c r="L6" s="130">
        <v>38.1</v>
      </c>
      <c r="M6" s="130">
        <v>60.4</v>
      </c>
      <c r="N6" s="130">
        <v>86.3</v>
      </c>
      <c r="O6" s="132">
        <v>22.2</v>
      </c>
      <c r="P6" s="131">
        <v>47.3</v>
      </c>
      <c r="Q6" s="131">
        <v>72.599999999999994</v>
      </c>
      <c r="R6" s="130">
        <v>98</v>
      </c>
      <c r="S6" s="130">
        <v>23</v>
      </c>
      <c r="T6" s="130">
        <v>50.6</v>
      </c>
      <c r="U6" s="130">
        <v>78</v>
      </c>
      <c r="V6" s="123">
        <v>107.1</v>
      </c>
      <c r="W6" s="130">
        <v>24.4</v>
      </c>
      <c r="X6" s="130">
        <v>49.8</v>
      </c>
      <c r="Y6" s="130">
        <v>77.5</v>
      </c>
      <c r="Z6" s="123">
        <v>108.1</v>
      </c>
      <c r="AA6" s="123">
        <v>26.2</v>
      </c>
      <c r="AB6" s="123">
        <v>55.2</v>
      </c>
      <c r="AC6" s="123">
        <v>84.8</v>
      </c>
      <c r="AD6" s="130">
        <v>117.4</v>
      </c>
      <c r="AE6" s="123">
        <v>26.4</v>
      </c>
      <c r="AF6" s="131">
        <v>54.7</v>
      </c>
      <c r="AG6" s="131">
        <v>83.9</v>
      </c>
      <c r="AH6" s="130">
        <v>117.1</v>
      </c>
      <c r="AI6" s="130">
        <v>24.6</v>
      </c>
      <c r="AJ6" s="123">
        <v>53.9</v>
      </c>
      <c r="AK6" s="130">
        <v>86.6</v>
      </c>
      <c r="AL6" s="130">
        <v>120.1</v>
      </c>
      <c r="AM6" s="130">
        <v>27.1</v>
      </c>
      <c r="AN6" s="123">
        <v>55.8</v>
      </c>
      <c r="AO6" s="123">
        <v>85.6</v>
      </c>
      <c r="AP6" s="130">
        <v>116.8</v>
      </c>
      <c r="AQ6" s="123">
        <v>22.4</v>
      </c>
      <c r="AR6" s="123">
        <v>49.5</v>
      </c>
      <c r="AS6" s="123">
        <v>80.2</v>
      </c>
      <c r="AT6" s="123">
        <v>110.7</v>
      </c>
    </row>
    <row r="7" spans="1:46" ht="30" customHeight="1">
      <c r="A7" s="177"/>
      <c r="B7" s="125" t="str">
        <f>IF('0'!A1=1,"Промисловість","Industrial production")</f>
        <v>Промисловість</v>
      </c>
      <c r="C7" s="130">
        <v>4792.8</v>
      </c>
      <c r="D7" s="130">
        <v>3620.5</v>
      </c>
      <c r="E7" s="130">
        <v>15256</v>
      </c>
      <c r="F7" s="130">
        <v>20825.099999999999</v>
      </c>
      <c r="G7" s="130">
        <v>5489.9</v>
      </c>
      <c r="H7" s="130">
        <v>11389.6</v>
      </c>
      <c r="I7" s="130">
        <v>17705.5</v>
      </c>
      <c r="J7" s="130">
        <v>24229.7</v>
      </c>
      <c r="K7" s="130">
        <v>6827.7</v>
      </c>
      <c r="L7" s="130">
        <v>14125.3</v>
      </c>
      <c r="M7" s="130">
        <v>22034.9</v>
      </c>
      <c r="N7" s="130">
        <v>30403.5</v>
      </c>
      <c r="O7" s="132">
        <v>8744.1</v>
      </c>
      <c r="P7" s="131">
        <v>18281</v>
      </c>
      <c r="Q7" s="131">
        <v>28699.7</v>
      </c>
      <c r="R7" s="130">
        <v>39619.800000000003</v>
      </c>
      <c r="S7" s="130">
        <v>11161.4</v>
      </c>
      <c r="T7" s="130">
        <v>22893.3</v>
      </c>
      <c r="U7" s="130">
        <v>35458.5</v>
      </c>
      <c r="V7" s="123">
        <v>48898.6</v>
      </c>
      <c r="W7" s="130">
        <v>13700.6</v>
      </c>
      <c r="X7" s="130">
        <v>28487.7</v>
      </c>
      <c r="Y7" s="130">
        <v>44234.9</v>
      </c>
      <c r="Z7" s="123">
        <v>61291.4</v>
      </c>
      <c r="AA7" s="123">
        <v>18015.3</v>
      </c>
      <c r="AB7" s="123">
        <v>37472.6</v>
      </c>
      <c r="AC7" s="123">
        <v>58241.8</v>
      </c>
      <c r="AD7" s="130">
        <v>77146.3</v>
      </c>
      <c r="AE7" s="123">
        <v>17193.599999999999</v>
      </c>
      <c r="AF7" s="131">
        <v>34913.199999999997</v>
      </c>
      <c r="AG7" s="131">
        <v>53284.3</v>
      </c>
      <c r="AH7" s="130">
        <v>72438.5</v>
      </c>
      <c r="AI7" s="130">
        <v>19755</v>
      </c>
      <c r="AJ7" s="123">
        <v>41161.300000000003</v>
      </c>
      <c r="AK7" s="130">
        <v>64018</v>
      </c>
      <c r="AL7" s="130">
        <v>87965.9</v>
      </c>
      <c r="AM7" s="130">
        <v>24158.400000000001</v>
      </c>
      <c r="AN7" s="123">
        <v>49857.2</v>
      </c>
      <c r="AO7" s="123">
        <v>77042.3</v>
      </c>
      <c r="AP7" s="130">
        <v>104847.7</v>
      </c>
      <c r="AQ7" s="123">
        <v>27643.4</v>
      </c>
      <c r="AR7" s="123">
        <v>56344.7</v>
      </c>
      <c r="AS7" s="123">
        <v>86014.3</v>
      </c>
      <c r="AT7" s="123">
        <v>116069.2</v>
      </c>
    </row>
    <row r="8" spans="1:46" ht="30" customHeight="1">
      <c r="A8" s="177"/>
      <c r="B8" s="125" t="str">
        <f>IF('0'!A1=1,"Будівництво","Construction")</f>
        <v>Будівництво</v>
      </c>
      <c r="C8" s="130">
        <v>503.8</v>
      </c>
      <c r="D8" s="130">
        <v>463.8</v>
      </c>
      <c r="E8" s="130">
        <v>1690.6</v>
      </c>
      <c r="F8" s="130">
        <v>2324.6999999999998</v>
      </c>
      <c r="G8" s="130">
        <v>572.1</v>
      </c>
      <c r="H8" s="130">
        <v>1257.5</v>
      </c>
      <c r="I8" s="130">
        <v>2035.5</v>
      </c>
      <c r="J8" s="130">
        <v>2823.7</v>
      </c>
      <c r="K8" s="130">
        <v>768.2</v>
      </c>
      <c r="L8" s="130">
        <v>1679</v>
      </c>
      <c r="M8" s="130">
        <v>2704.2</v>
      </c>
      <c r="N8" s="130">
        <v>3749.3</v>
      </c>
      <c r="O8" s="132">
        <v>984.4</v>
      </c>
      <c r="P8" s="131">
        <v>2143.4</v>
      </c>
      <c r="Q8" s="131">
        <v>3514</v>
      </c>
      <c r="R8" s="130">
        <v>4941.1000000000004</v>
      </c>
      <c r="S8" s="130">
        <v>1288.9000000000001</v>
      </c>
      <c r="T8" s="130">
        <v>2826</v>
      </c>
      <c r="U8" s="130">
        <v>4598</v>
      </c>
      <c r="V8" s="123">
        <v>6523</v>
      </c>
      <c r="W8" s="130">
        <v>1827.2</v>
      </c>
      <c r="X8" s="130">
        <v>3931.3</v>
      </c>
      <c r="Y8" s="130">
        <v>6340.8</v>
      </c>
      <c r="Z8" s="123">
        <v>8914.7000000000007</v>
      </c>
      <c r="AA8" s="123">
        <v>2547.5</v>
      </c>
      <c r="AB8" s="130">
        <v>5450</v>
      </c>
      <c r="AC8" s="123">
        <v>8565.2000000000007</v>
      </c>
      <c r="AD8" s="130">
        <v>10939.5</v>
      </c>
      <c r="AE8" s="130">
        <v>1641.1</v>
      </c>
      <c r="AF8" s="131">
        <v>3404.1</v>
      </c>
      <c r="AG8" s="131">
        <v>5181.6000000000004</v>
      </c>
      <c r="AH8" s="130">
        <v>6981.1</v>
      </c>
      <c r="AI8" s="130">
        <v>1677.3</v>
      </c>
      <c r="AJ8" s="130">
        <v>3580.1</v>
      </c>
      <c r="AK8" s="130">
        <v>5794.9</v>
      </c>
      <c r="AL8" s="130">
        <v>7999</v>
      </c>
      <c r="AM8" s="130">
        <v>1951.7</v>
      </c>
      <c r="AN8" s="130">
        <v>4162.3</v>
      </c>
      <c r="AO8" s="130">
        <v>6596.4</v>
      </c>
      <c r="AP8" s="130">
        <v>9067</v>
      </c>
      <c r="AQ8" s="123">
        <v>2212.6</v>
      </c>
      <c r="AR8" s="130">
        <v>4638.3</v>
      </c>
      <c r="AS8" s="130">
        <v>7188</v>
      </c>
      <c r="AT8" s="123">
        <v>9634.1</v>
      </c>
    </row>
    <row r="9" spans="1:46" ht="30" customHeight="1">
      <c r="A9" s="177"/>
      <c r="B9" s="125" t="str">
        <f>IF('0'!A1=1,"Торгівля; ремонту автомобілів, побутових виробів та предметів особистого вжитку ","Trade; repair of motor vehicles, household appliances and personal demand items")</f>
        <v xml:space="preserve">Торгівля; ремонту автомобілів, побутових виробів та предметів особистого вжитку </v>
      </c>
      <c r="C9" s="130">
        <v>511</v>
      </c>
      <c r="D9" s="130">
        <v>574.70000000000005</v>
      </c>
      <c r="E9" s="130">
        <v>1645.4</v>
      </c>
      <c r="F9" s="130">
        <v>2264.4</v>
      </c>
      <c r="G9" s="130">
        <v>623.20000000000005</v>
      </c>
      <c r="H9" s="130">
        <v>1274.2</v>
      </c>
      <c r="I9" s="130">
        <v>1959.9</v>
      </c>
      <c r="J9" s="130">
        <v>2657.6</v>
      </c>
      <c r="K9" s="130">
        <v>787.3</v>
      </c>
      <c r="L9" s="130">
        <v>1626.4</v>
      </c>
      <c r="M9" s="130">
        <v>2539.8000000000002</v>
      </c>
      <c r="N9" s="130">
        <v>3601.4</v>
      </c>
      <c r="O9" s="132">
        <v>1177.5</v>
      </c>
      <c r="P9" s="131">
        <v>2517.1999999999998</v>
      </c>
      <c r="Q9" s="131">
        <v>4067.9</v>
      </c>
      <c r="R9" s="130">
        <v>5788.8</v>
      </c>
      <c r="S9" s="130">
        <v>1825.5</v>
      </c>
      <c r="T9" s="130">
        <v>3827.3</v>
      </c>
      <c r="U9" s="130">
        <v>6005.4</v>
      </c>
      <c r="V9" s="123">
        <v>8412.9</v>
      </c>
      <c r="W9" s="130">
        <v>2584.1</v>
      </c>
      <c r="X9" s="130">
        <v>5446.4</v>
      </c>
      <c r="Y9" s="130">
        <v>8585.5</v>
      </c>
      <c r="Z9" s="123">
        <v>11998.9</v>
      </c>
      <c r="AA9" s="123">
        <v>3917.3</v>
      </c>
      <c r="AB9" s="130">
        <v>8249</v>
      </c>
      <c r="AC9" s="123">
        <v>12834.2</v>
      </c>
      <c r="AD9" s="130">
        <v>17200.7</v>
      </c>
      <c r="AE9" s="130">
        <v>4020.1</v>
      </c>
      <c r="AF9" s="131">
        <v>7943.7</v>
      </c>
      <c r="AG9" s="131">
        <v>11916.6</v>
      </c>
      <c r="AH9" s="130">
        <v>16004.7</v>
      </c>
      <c r="AI9" s="130">
        <v>4679.7</v>
      </c>
      <c r="AJ9" s="130">
        <v>9612.7999999999993</v>
      </c>
      <c r="AK9" s="130">
        <v>14919.4</v>
      </c>
      <c r="AL9" s="130">
        <v>20336.400000000001</v>
      </c>
      <c r="AM9" s="130">
        <v>5802</v>
      </c>
      <c r="AN9" s="130">
        <v>12233</v>
      </c>
      <c r="AO9" s="130">
        <v>18771.5</v>
      </c>
      <c r="AP9" s="130">
        <v>25604.2</v>
      </c>
      <c r="AQ9" s="123">
        <v>7630.4</v>
      </c>
      <c r="AR9" s="130">
        <v>15722.6</v>
      </c>
      <c r="AS9" s="130">
        <v>23674.799999999999</v>
      </c>
      <c r="AT9" s="123">
        <v>31753.1</v>
      </c>
    </row>
    <row r="10" spans="1:46" ht="30" customHeight="1">
      <c r="A10" s="177"/>
      <c r="B10" s="125" t="str">
        <f>IF('0'!A1=1,"з них роздрібна торгівля  побутовими товарами  та їх ремонт","of which retail trade and repair of household goods")</f>
        <v>з них роздрібна торгівля  побутовими товарами  та їх ремонт</v>
      </c>
      <c r="C10" s="130">
        <v>220.7</v>
      </c>
      <c r="D10" s="130">
        <v>288.3</v>
      </c>
      <c r="E10" s="130">
        <v>685.9</v>
      </c>
      <c r="F10" s="130">
        <v>923.5</v>
      </c>
      <c r="G10" s="130">
        <v>242</v>
      </c>
      <c r="H10" s="130">
        <v>490.2</v>
      </c>
      <c r="I10" s="130">
        <v>749.8</v>
      </c>
      <c r="J10" s="130">
        <v>1016.3</v>
      </c>
      <c r="K10" s="130">
        <v>277.5</v>
      </c>
      <c r="L10" s="130">
        <v>565.1</v>
      </c>
      <c r="M10" s="130">
        <v>867</v>
      </c>
      <c r="N10" s="130">
        <v>1197.5999999999999</v>
      </c>
      <c r="O10" s="132">
        <v>383.3</v>
      </c>
      <c r="P10" s="131">
        <v>785.2</v>
      </c>
      <c r="Q10" s="131">
        <v>1238.2</v>
      </c>
      <c r="R10" s="130">
        <v>1750.9</v>
      </c>
      <c r="S10" s="130">
        <v>535.1</v>
      </c>
      <c r="T10" s="130">
        <v>1116.0999999999999</v>
      </c>
      <c r="U10" s="130">
        <v>1746.6</v>
      </c>
      <c r="V10" s="130" t="s">
        <v>0</v>
      </c>
      <c r="W10" s="130" t="s">
        <v>0</v>
      </c>
      <c r="X10" s="130" t="s">
        <v>0</v>
      </c>
      <c r="Y10" s="130" t="s">
        <v>0</v>
      </c>
      <c r="Z10" s="130" t="s">
        <v>0</v>
      </c>
      <c r="AA10" s="130" t="s">
        <v>0</v>
      </c>
      <c r="AB10" s="130" t="s">
        <v>0</v>
      </c>
      <c r="AC10" s="130" t="s">
        <v>0</v>
      </c>
      <c r="AD10" s="130" t="s">
        <v>0</v>
      </c>
      <c r="AE10" s="130" t="s">
        <v>0</v>
      </c>
      <c r="AF10" s="130" t="s">
        <v>0</v>
      </c>
      <c r="AG10" s="130" t="s">
        <v>0</v>
      </c>
      <c r="AH10" s="130" t="s">
        <v>0</v>
      </c>
      <c r="AI10" s="130" t="s">
        <v>0</v>
      </c>
      <c r="AJ10" s="130" t="s">
        <v>0</v>
      </c>
      <c r="AK10" s="130" t="s">
        <v>0</v>
      </c>
      <c r="AL10" s="130" t="s">
        <v>0</v>
      </c>
      <c r="AM10" s="130" t="s">
        <v>0</v>
      </c>
      <c r="AN10" s="130" t="s">
        <v>0</v>
      </c>
      <c r="AO10" s="130" t="s">
        <v>0</v>
      </c>
      <c r="AP10" s="130" t="s">
        <v>0</v>
      </c>
      <c r="AQ10" s="130" t="s">
        <v>0</v>
      </c>
      <c r="AR10" s="130" t="s">
        <v>0</v>
      </c>
      <c r="AS10" s="130" t="s">
        <v>0</v>
      </c>
      <c r="AT10" s="130" t="s">
        <v>0</v>
      </c>
    </row>
    <row r="11" spans="1:46" ht="30" customHeight="1">
      <c r="A11" s="177"/>
      <c r="B11" s="125" t="str">
        <f>IF('0'!A1=1,"Діяльність готелів та ресторанів","Activity of hotels and restaurants")</f>
        <v>Діяльність готелів та ресторанів</v>
      </c>
      <c r="C11" s="130">
        <v>65</v>
      </c>
      <c r="D11" s="130">
        <v>85.1</v>
      </c>
      <c r="E11" s="130">
        <v>214.6</v>
      </c>
      <c r="F11" s="130">
        <v>297.39999999999998</v>
      </c>
      <c r="G11" s="130">
        <v>73.5</v>
      </c>
      <c r="H11" s="130">
        <v>158.19999999999999</v>
      </c>
      <c r="I11" s="130">
        <v>246.8</v>
      </c>
      <c r="J11" s="130">
        <v>331</v>
      </c>
      <c r="K11" s="130">
        <v>86</v>
      </c>
      <c r="L11" s="130">
        <v>185.7</v>
      </c>
      <c r="M11" s="130">
        <v>294.39999999999998</v>
      </c>
      <c r="N11" s="130">
        <v>403.7</v>
      </c>
      <c r="O11" s="132">
        <v>111.9</v>
      </c>
      <c r="P11" s="131">
        <v>247.2</v>
      </c>
      <c r="Q11" s="131">
        <v>395.7</v>
      </c>
      <c r="R11" s="130">
        <v>558.6</v>
      </c>
      <c r="S11" s="130">
        <v>157.80000000000001</v>
      </c>
      <c r="T11" s="130">
        <v>340.7</v>
      </c>
      <c r="U11" s="130">
        <v>548.6</v>
      </c>
      <c r="V11" s="123">
        <v>757.5</v>
      </c>
      <c r="W11" s="130">
        <v>208</v>
      </c>
      <c r="X11" s="130">
        <v>454.3</v>
      </c>
      <c r="Y11" s="130">
        <v>727</v>
      </c>
      <c r="Z11" s="123">
        <v>999.9</v>
      </c>
      <c r="AA11" s="123">
        <v>302.2</v>
      </c>
      <c r="AB11" s="123">
        <v>654.29999999999995</v>
      </c>
      <c r="AC11" s="123">
        <v>1034.8</v>
      </c>
      <c r="AD11" s="130">
        <v>1384.1</v>
      </c>
      <c r="AE11" s="123">
        <v>317.39999999999998</v>
      </c>
      <c r="AF11" s="131">
        <v>673.4</v>
      </c>
      <c r="AG11" s="131">
        <v>1041.8</v>
      </c>
      <c r="AH11" s="130">
        <v>1375.2</v>
      </c>
      <c r="AI11" s="130">
        <v>417</v>
      </c>
      <c r="AJ11" s="130">
        <v>902.1</v>
      </c>
      <c r="AK11" s="130">
        <v>1431.3</v>
      </c>
      <c r="AL11" s="130">
        <v>1911.3</v>
      </c>
      <c r="AM11" s="130">
        <v>495.7</v>
      </c>
      <c r="AN11" s="130">
        <v>1062.4000000000001</v>
      </c>
      <c r="AO11" s="130">
        <v>1657.2</v>
      </c>
      <c r="AP11" s="130">
        <v>2236.8000000000002</v>
      </c>
      <c r="AQ11" s="123">
        <v>603.5</v>
      </c>
      <c r="AR11" s="130">
        <v>1291.5999999999999</v>
      </c>
      <c r="AS11" s="130">
        <v>2008.6</v>
      </c>
      <c r="AT11" s="123">
        <v>2683.4</v>
      </c>
    </row>
    <row r="12" spans="1:46" ht="30" customHeight="1">
      <c r="A12" s="177"/>
      <c r="B12" s="125" t="str">
        <f>IF('0'!A1=1,"Діяльність транспорту та зв'язку","Activity of transport and communications")</f>
        <v>Діяльність транспорту та зв'язку</v>
      </c>
      <c r="C12" s="130">
        <v>1625.7</v>
      </c>
      <c r="D12" s="130">
        <v>1021.7</v>
      </c>
      <c r="E12" s="130">
        <v>5116.6000000000004</v>
      </c>
      <c r="F12" s="130">
        <v>6967.4</v>
      </c>
      <c r="G12" s="130">
        <v>1920.1</v>
      </c>
      <c r="H12" s="130">
        <v>3872.8</v>
      </c>
      <c r="I12" s="130">
        <v>6007.4</v>
      </c>
      <c r="J12" s="130">
        <v>8174.2</v>
      </c>
      <c r="K12" s="130">
        <v>2360.9</v>
      </c>
      <c r="L12" s="130">
        <v>4713.8</v>
      </c>
      <c r="M12" s="130">
        <v>7257.3</v>
      </c>
      <c r="N12" s="130">
        <v>9922.5</v>
      </c>
      <c r="O12" s="132">
        <v>2868.4</v>
      </c>
      <c r="P12" s="131">
        <v>5844.9</v>
      </c>
      <c r="Q12" s="131">
        <v>9118.4</v>
      </c>
      <c r="R12" s="130">
        <v>12586.6</v>
      </c>
      <c r="S12" s="130">
        <v>3668.8</v>
      </c>
      <c r="T12" s="130">
        <v>7618.1</v>
      </c>
      <c r="U12" s="130">
        <v>11719.1</v>
      </c>
      <c r="V12" s="123">
        <v>15799.9</v>
      </c>
      <c r="W12" s="130">
        <v>4552.8</v>
      </c>
      <c r="X12" s="130">
        <v>9193.7999999999993</v>
      </c>
      <c r="Y12" s="130">
        <v>14224.6</v>
      </c>
      <c r="Z12" s="123">
        <v>19579.7</v>
      </c>
      <c r="AA12" s="123">
        <v>6137.1</v>
      </c>
      <c r="AB12" s="123">
        <v>12433.2</v>
      </c>
      <c r="AC12" s="130">
        <v>19342</v>
      </c>
      <c r="AD12" s="130">
        <v>25795.3</v>
      </c>
      <c r="AE12" s="123">
        <v>6263.8</v>
      </c>
      <c r="AF12" s="131">
        <v>13000.3</v>
      </c>
      <c r="AG12" s="131">
        <v>19842</v>
      </c>
      <c r="AH12" s="130">
        <v>27041.8</v>
      </c>
      <c r="AI12" s="123">
        <v>7232.4</v>
      </c>
      <c r="AJ12" s="123">
        <v>14742.2</v>
      </c>
      <c r="AK12" s="130">
        <v>22911</v>
      </c>
      <c r="AL12" s="130">
        <v>30919.599999999999</v>
      </c>
      <c r="AM12" s="123">
        <v>8259.1</v>
      </c>
      <c r="AN12" s="123">
        <v>16873.3</v>
      </c>
      <c r="AO12" s="123">
        <v>25816.1</v>
      </c>
      <c r="AP12" s="130">
        <v>34858.1</v>
      </c>
      <c r="AQ12" s="123">
        <v>9327.7000000000007</v>
      </c>
      <c r="AR12" s="123">
        <v>19002.900000000001</v>
      </c>
      <c r="AS12" s="130">
        <v>28971.5</v>
      </c>
      <c r="AT12" s="123">
        <v>38831.300000000003</v>
      </c>
    </row>
    <row r="13" spans="1:46" ht="30" customHeight="1">
      <c r="A13" s="177"/>
      <c r="B13" s="125" t="str">
        <f>IF('0'!A1=1,"діяльність наземного транспорту","аctivity of surface transport")</f>
        <v>діяльність наземного транспорту</v>
      </c>
      <c r="C13" s="130" t="s">
        <v>0</v>
      </c>
      <c r="D13" s="130">
        <v>419.9</v>
      </c>
      <c r="E13" s="130">
        <v>1885.9</v>
      </c>
      <c r="F13" s="130">
        <v>2563.1</v>
      </c>
      <c r="G13" s="130">
        <v>689.9</v>
      </c>
      <c r="H13" s="130">
        <v>1412.8</v>
      </c>
      <c r="I13" s="130">
        <v>2197.3000000000002</v>
      </c>
      <c r="J13" s="130">
        <v>3001.2</v>
      </c>
      <c r="K13" s="130">
        <v>828.4</v>
      </c>
      <c r="L13" s="130">
        <v>1663.2</v>
      </c>
      <c r="M13" s="130">
        <v>2558.3000000000002</v>
      </c>
      <c r="N13" s="130">
        <v>3481.1</v>
      </c>
      <c r="O13" s="132">
        <v>963.5</v>
      </c>
      <c r="P13" s="131">
        <v>1966.4</v>
      </c>
      <c r="Q13" s="131">
        <v>3069.9</v>
      </c>
      <c r="R13" s="130">
        <v>4243.8999999999996</v>
      </c>
      <c r="S13" s="130">
        <v>1177.0999999999999</v>
      </c>
      <c r="T13" s="130">
        <v>2455.6</v>
      </c>
      <c r="U13" s="130">
        <v>3831.2</v>
      </c>
      <c r="V13" s="123">
        <v>5135.7</v>
      </c>
      <c r="W13" s="130">
        <v>1462.8</v>
      </c>
      <c r="X13" s="130">
        <v>2971.7</v>
      </c>
      <c r="Y13" s="130">
        <v>4616.2</v>
      </c>
      <c r="Z13" s="123">
        <v>6334.3</v>
      </c>
      <c r="AA13" s="123">
        <v>1836.4</v>
      </c>
      <c r="AB13" s="130">
        <v>3740</v>
      </c>
      <c r="AC13" s="123">
        <v>5844.2</v>
      </c>
      <c r="AD13" s="130">
        <v>7621.2</v>
      </c>
      <c r="AE13" s="130">
        <v>1803.6</v>
      </c>
      <c r="AF13" s="131">
        <v>3620.3</v>
      </c>
      <c r="AG13" s="131">
        <v>5520</v>
      </c>
      <c r="AH13" s="130">
        <v>7465.9</v>
      </c>
      <c r="AI13" s="130" t="s">
        <v>0</v>
      </c>
      <c r="AJ13" s="130" t="s">
        <v>0</v>
      </c>
      <c r="AK13" s="130" t="s">
        <v>0</v>
      </c>
      <c r="AL13" s="130" t="s">
        <v>0</v>
      </c>
      <c r="AM13" s="130" t="s">
        <v>0</v>
      </c>
      <c r="AN13" s="130" t="s">
        <v>0</v>
      </c>
      <c r="AO13" s="130" t="s">
        <v>0</v>
      </c>
      <c r="AP13" s="130" t="s">
        <v>0</v>
      </c>
      <c r="AQ13" s="130" t="s">
        <v>0</v>
      </c>
      <c r="AR13" s="130" t="s">
        <v>0</v>
      </c>
      <c r="AS13" s="130" t="s">
        <v>0</v>
      </c>
      <c r="AT13" s="123" t="s">
        <v>0</v>
      </c>
    </row>
    <row r="14" spans="1:46" ht="30" customHeight="1">
      <c r="A14" s="177"/>
      <c r="B14" s="125" t="str">
        <f>IF('0'!A1=1,"діяльність водного транспорту","аctivity of water transport")</f>
        <v>діяльність водного транспорту</v>
      </c>
      <c r="C14" s="130" t="s">
        <v>0</v>
      </c>
      <c r="D14" s="130">
        <v>31.1</v>
      </c>
      <c r="E14" s="130">
        <v>170.4</v>
      </c>
      <c r="F14" s="130">
        <v>226.5</v>
      </c>
      <c r="G14" s="130">
        <v>56.3</v>
      </c>
      <c r="H14" s="130">
        <v>120.1</v>
      </c>
      <c r="I14" s="130">
        <v>185.6</v>
      </c>
      <c r="J14" s="130">
        <v>246</v>
      </c>
      <c r="K14" s="130">
        <v>33</v>
      </c>
      <c r="L14" s="130">
        <v>69</v>
      </c>
      <c r="M14" s="130">
        <v>107.6</v>
      </c>
      <c r="N14" s="130">
        <v>146.4</v>
      </c>
      <c r="O14" s="132">
        <v>39.799999999999997</v>
      </c>
      <c r="P14" s="131">
        <v>84.7</v>
      </c>
      <c r="Q14" s="131">
        <v>134.19999999999999</v>
      </c>
      <c r="R14" s="130">
        <v>184.1</v>
      </c>
      <c r="S14" s="130">
        <v>47.2</v>
      </c>
      <c r="T14" s="130">
        <v>99.6</v>
      </c>
      <c r="U14" s="130">
        <v>158.1</v>
      </c>
      <c r="V14" s="123">
        <v>211.6</v>
      </c>
      <c r="W14" s="130">
        <v>54.8</v>
      </c>
      <c r="X14" s="130">
        <v>117.7</v>
      </c>
      <c r="Y14" s="130">
        <v>188.1</v>
      </c>
      <c r="Z14" s="123">
        <v>256</v>
      </c>
      <c r="AA14" s="123">
        <v>70.8</v>
      </c>
      <c r="AB14" s="123">
        <v>150.1</v>
      </c>
      <c r="AC14" s="123">
        <v>233.5</v>
      </c>
      <c r="AD14" s="130">
        <v>317.3</v>
      </c>
      <c r="AE14" s="123">
        <v>76.900000000000006</v>
      </c>
      <c r="AF14" s="131">
        <v>158.69999999999999</v>
      </c>
      <c r="AG14" s="131">
        <v>248</v>
      </c>
      <c r="AH14" s="130">
        <v>342.5</v>
      </c>
      <c r="AI14" s="130" t="s">
        <v>0</v>
      </c>
      <c r="AJ14" s="130" t="s">
        <v>0</v>
      </c>
      <c r="AK14" s="130" t="s">
        <v>0</v>
      </c>
      <c r="AL14" s="130" t="s">
        <v>0</v>
      </c>
      <c r="AM14" s="130" t="s">
        <v>0</v>
      </c>
      <c r="AN14" s="130" t="s">
        <v>0</v>
      </c>
      <c r="AO14" s="130" t="s">
        <v>0</v>
      </c>
      <c r="AP14" s="130" t="s">
        <v>0</v>
      </c>
      <c r="AQ14" s="130" t="s">
        <v>0</v>
      </c>
      <c r="AR14" s="130" t="s">
        <v>0</v>
      </c>
      <c r="AS14" s="130" t="s">
        <v>0</v>
      </c>
      <c r="AT14" s="123" t="s">
        <v>0</v>
      </c>
    </row>
    <row r="15" spans="1:46" ht="30" customHeight="1">
      <c r="A15" s="177"/>
      <c r="B15" s="125" t="str">
        <f>IF('0'!A1=1,"діяльність авіаційного транспорту","аctivity of air transport")</f>
        <v>діяльність авіаційного транспорту</v>
      </c>
      <c r="C15" s="130">
        <v>22.3</v>
      </c>
      <c r="D15" s="130">
        <v>12</v>
      </c>
      <c r="E15" s="130">
        <v>73.7</v>
      </c>
      <c r="F15" s="130">
        <v>100.6</v>
      </c>
      <c r="G15" s="130">
        <v>27.3</v>
      </c>
      <c r="H15" s="130">
        <v>58</v>
      </c>
      <c r="I15" s="130">
        <v>90.7</v>
      </c>
      <c r="J15" s="130">
        <v>123.7</v>
      </c>
      <c r="K15" s="130">
        <v>35.799999999999997</v>
      </c>
      <c r="L15" s="130">
        <v>79.099999999999994</v>
      </c>
      <c r="M15" s="130">
        <v>128.6</v>
      </c>
      <c r="N15" s="130">
        <v>177.2</v>
      </c>
      <c r="O15" s="132">
        <v>50.4</v>
      </c>
      <c r="P15" s="131">
        <v>107</v>
      </c>
      <c r="Q15" s="131">
        <v>170.8</v>
      </c>
      <c r="R15" s="130">
        <v>244.1</v>
      </c>
      <c r="S15" s="130">
        <v>77.5</v>
      </c>
      <c r="T15" s="130">
        <v>159.80000000000001</v>
      </c>
      <c r="U15" s="130">
        <v>252</v>
      </c>
      <c r="V15" s="123">
        <v>347.9</v>
      </c>
      <c r="W15" s="130">
        <v>98.2</v>
      </c>
      <c r="X15" s="130">
        <v>204.5</v>
      </c>
      <c r="Y15" s="130">
        <v>321.7</v>
      </c>
      <c r="Z15" s="123">
        <v>448.3</v>
      </c>
      <c r="AA15" s="123">
        <v>138.80000000000001</v>
      </c>
      <c r="AB15" s="123">
        <v>285.89999999999998</v>
      </c>
      <c r="AC15" s="123">
        <v>451.5</v>
      </c>
      <c r="AD15" s="130">
        <v>588.29999999999995</v>
      </c>
      <c r="AE15" s="123">
        <v>166.9</v>
      </c>
      <c r="AF15" s="131">
        <v>353.8</v>
      </c>
      <c r="AG15" s="131">
        <v>551.79999999999995</v>
      </c>
      <c r="AH15" s="130">
        <v>745.9</v>
      </c>
      <c r="AI15" s="130" t="s">
        <v>0</v>
      </c>
      <c r="AJ15" s="130" t="s">
        <v>0</v>
      </c>
      <c r="AK15" s="130" t="s">
        <v>0</v>
      </c>
      <c r="AL15" s="130" t="s">
        <v>0</v>
      </c>
      <c r="AM15" s="130" t="s">
        <v>0</v>
      </c>
      <c r="AN15" s="130" t="s">
        <v>0</v>
      </c>
      <c r="AO15" s="130" t="s">
        <v>0</v>
      </c>
      <c r="AP15" s="130" t="s">
        <v>0</v>
      </c>
      <c r="AQ15" s="130" t="s">
        <v>0</v>
      </c>
      <c r="AR15" s="130" t="s">
        <v>0</v>
      </c>
      <c r="AS15" s="130" t="s">
        <v>0</v>
      </c>
      <c r="AT15" s="123" t="s">
        <v>0</v>
      </c>
    </row>
    <row r="16" spans="1:46" ht="30" customHeight="1">
      <c r="A16" s="177"/>
      <c r="B16" s="125" t="str">
        <f>IF('0'!A1=1,"додаткові транспортні  послуги та допоміжні операції","аdditional transport services and auxiliary operations")</f>
        <v>додаткові транспортні  послуги та допоміжні операції</v>
      </c>
      <c r="C16" s="130" t="s">
        <v>0</v>
      </c>
      <c r="D16" s="130">
        <v>302</v>
      </c>
      <c r="E16" s="130">
        <v>1940.4</v>
      </c>
      <c r="F16" s="130">
        <v>2639.1</v>
      </c>
      <c r="G16" s="130">
        <v>750.5</v>
      </c>
      <c r="H16" s="130">
        <v>1489.6</v>
      </c>
      <c r="I16" s="130">
        <v>2317.6</v>
      </c>
      <c r="J16" s="130">
        <v>3145.6</v>
      </c>
      <c r="K16" s="130">
        <v>948.5</v>
      </c>
      <c r="L16" s="130">
        <v>1889.5</v>
      </c>
      <c r="M16" s="130">
        <v>2918.8</v>
      </c>
      <c r="N16" s="130">
        <v>3958.9</v>
      </c>
      <c r="O16" s="132">
        <v>1162.5</v>
      </c>
      <c r="P16" s="131">
        <v>2335.1999999999998</v>
      </c>
      <c r="Q16" s="131">
        <v>3609.6</v>
      </c>
      <c r="R16" s="130">
        <v>4911.3999999999996</v>
      </c>
      <c r="S16" s="130">
        <v>1490.7</v>
      </c>
      <c r="T16" s="130">
        <v>3083</v>
      </c>
      <c r="U16" s="130">
        <v>4750.2</v>
      </c>
      <c r="V16" s="123">
        <v>6366</v>
      </c>
      <c r="W16" s="130">
        <v>1836.1</v>
      </c>
      <c r="X16" s="130">
        <v>3777.2</v>
      </c>
      <c r="Y16" s="130">
        <v>5847.5</v>
      </c>
      <c r="Z16" s="123">
        <v>8038.1</v>
      </c>
      <c r="AA16" s="123">
        <v>2671.5</v>
      </c>
      <c r="AB16" s="123">
        <v>5466.7</v>
      </c>
      <c r="AC16" s="123">
        <v>8584.7999999999993</v>
      </c>
      <c r="AD16" s="130">
        <v>11547.5</v>
      </c>
      <c r="AE16" s="123">
        <v>2726.7</v>
      </c>
      <c r="AF16" s="131">
        <v>5693.7</v>
      </c>
      <c r="AG16" s="131">
        <v>8856.9</v>
      </c>
      <c r="AH16" s="130">
        <v>12280.7</v>
      </c>
      <c r="AI16" s="130" t="s">
        <v>0</v>
      </c>
      <c r="AJ16" s="130" t="s">
        <v>0</v>
      </c>
      <c r="AK16" s="130" t="s">
        <v>0</v>
      </c>
      <c r="AL16" s="130" t="s">
        <v>0</v>
      </c>
      <c r="AM16" s="130" t="s">
        <v>0</v>
      </c>
      <c r="AN16" s="130" t="s">
        <v>0</v>
      </c>
      <c r="AO16" s="130" t="s">
        <v>0</v>
      </c>
      <c r="AP16" s="130" t="s">
        <v>0</v>
      </c>
      <c r="AQ16" s="130" t="s">
        <v>0</v>
      </c>
      <c r="AR16" s="130" t="s">
        <v>0</v>
      </c>
      <c r="AS16" s="130" t="s">
        <v>0</v>
      </c>
      <c r="AT16" s="123" t="s">
        <v>0</v>
      </c>
    </row>
    <row r="17" spans="1:46" ht="30" customHeight="1">
      <c r="A17" s="177"/>
      <c r="B17" s="125" t="str">
        <f>IF('0'!A1=1,"діяльність пошти та зв’язку","аctivity of mail and communications")</f>
        <v>діяльність пошти та зв’язку</v>
      </c>
      <c r="C17" s="130">
        <v>340.1</v>
      </c>
      <c r="D17" s="130">
        <v>256.7</v>
      </c>
      <c r="E17" s="130">
        <v>1046.2</v>
      </c>
      <c r="F17" s="130">
        <v>1438.2</v>
      </c>
      <c r="G17" s="130">
        <v>396.2</v>
      </c>
      <c r="H17" s="130">
        <v>792.3</v>
      </c>
      <c r="I17" s="130">
        <v>1216.0999999999999</v>
      </c>
      <c r="J17" s="130">
        <v>1657.8</v>
      </c>
      <c r="K17" s="130">
        <v>515.20000000000005</v>
      </c>
      <c r="L17" s="130">
        <v>1013</v>
      </c>
      <c r="M17" s="130">
        <v>1544</v>
      </c>
      <c r="N17" s="130">
        <v>2158.9</v>
      </c>
      <c r="O17" s="132">
        <v>652.1</v>
      </c>
      <c r="P17" s="131">
        <v>1351.6</v>
      </c>
      <c r="Q17" s="131">
        <v>2133.9</v>
      </c>
      <c r="R17" s="130">
        <v>3003.1</v>
      </c>
      <c r="S17" s="130">
        <v>876.4</v>
      </c>
      <c r="T17" s="130">
        <v>1820</v>
      </c>
      <c r="U17" s="130">
        <v>2727.6</v>
      </c>
      <c r="V17" s="123">
        <v>3738.7</v>
      </c>
      <c r="W17" s="130">
        <v>1100.9000000000001</v>
      </c>
      <c r="X17" s="130">
        <v>2122.6999999999998</v>
      </c>
      <c r="Y17" s="130">
        <v>3251.1</v>
      </c>
      <c r="Z17" s="123">
        <v>4503.1000000000004</v>
      </c>
      <c r="AA17" s="123">
        <v>1419.6</v>
      </c>
      <c r="AB17" s="123">
        <v>2790.5</v>
      </c>
      <c r="AC17" s="130">
        <v>4228</v>
      </c>
      <c r="AD17" s="130">
        <v>5721</v>
      </c>
      <c r="AE17" s="123">
        <v>1489.7</v>
      </c>
      <c r="AF17" s="131">
        <v>3173.8</v>
      </c>
      <c r="AG17" s="131">
        <v>4665.3</v>
      </c>
      <c r="AH17" s="130">
        <v>6206.8</v>
      </c>
      <c r="AI17" s="130" t="s">
        <v>0</v>
      </c>
      <c r="AJ17" s="130" t="s">
        <v>0</v>
      </c>
      <c r="AK17" s="130" t="s">
        <v>0</v>
      </c>
      <c r="AL17" s="130" t="s">
        <v>0</v>
      </c>
      <c r="AM17" s="130" t="s">
        <v>0</v>
      </c>
      <c r="AN17" s="130" t="s">
        <v>0</v>
      </c>
      <c r="AO17" s="130" t="s">
        <v>0</v>
      </c>
      <c r="AP17" s="130" t="s">
        <v>0</v>
      </c>
      <c r="AQ17" s="130" t="s">
        <v>0</v>
      </c>
      <c r="AR17" s="130" t="s">
        <v>0</v>
      </c>
      <c r="AS17" s="130" t="s">
        <v>0</v>
      </c>
      <c r="AT17" s="123" t="s">
        <v>0</v>
      </c>
    </row>
    <row r="18" spans="1:46" ht="30" customHeight="1">
      <c r="A18" s="177"/>
      <c r="B18" s="125" t="str">
        <f>IF('0'!A1=1,"Фінансова діяльність","Financial activity")</f>
        <v>Фінансова діяльність</v>
      </c>
      <c r="C18" s="130">
        <v>384.1</v>
      </c>
      <c r="D18" s="130">
        <v>152.5</v>
      </c>
      <c r="E18" s="130">
        <v>1305.5999999999999</v>
      </c>
      <c r="F18" s="130">
        <v>1822.4</v>
      </c>
      <c r="G18" s="130">
        <v>447.2</v>
      </c>
      <c r="H18" s="130">
        <v>945.7</v>
      </c>
      <c r="I18" s="130">
        <v>1510.6</v>
      </c>
      <c r="J18" s="130">
        <v>2137.3000000000002</v>
      </c>
      <c r="K18" s="130">
        <v>614.1</v>
      </c>
      <c r="L18" s="130">
        <v>1287.3</v>
      </c>
      <c r="M18" s="130">
        <v>2025.4</v>
      </c>
      <c r="N18" s="130">
        <v>2848.8</v>
      </c>
      <c r="O18" s="132">
        <v>815.6</v>
      </c>
      <c r="P18" s="131">
        <v>1773.2</v>
      </c>
      <c r="Q18" s="131">
        <v>2813.1</v>
      </c>
      <c r="R18" s="130">
        <v>4030.6</v>
      </c>
      <c r="S18" s="130">
        <v>1215.3</v>
      </c>
      <c r="T18" s="130">
        <v>2648.1</v>
      </c>
      <c r="U18" s="130">
        <v>4193.5</v>
      </c>
      <c r="V18" s="123">
        <v>6042.6</v>
      </c>
      <c r="W18" s="130">
        <v>1984.3</v>
      </c>
      <c r="X18" s="130">
        <v>4243.6000000000004</v>
      </c>
      <c r="Y18" s="130">
        <v>6804.1</v>
      </c>
      <c r="Z18" s="123">
        <v>9898.6</v>
      </c>
      <c r="AA18" s="123">
        <v>3398.8</v>
      </c>
      <c r="AB18" s="123">
        <v>7244.9</v>
      </c>
      <c r="AC18" s="123">
        <v>11280.7</v>
      </c>
      <c r="AD18" s="130">
        <v>15249.4</v>
      </c>
      <c r="AE18" s="123">
        <v>3605.9</v>
      </c>
      <c r="AF18" s="131">
        <v>7083.1</v>
      </c>
      <c r="AG18" s="131">
        <v>10658.2</v>
      </c>
      <c r="AH18" s="130">
        <v>14139</v>
      </c>
      <c r="AI18" s="123">
        <v>3472.4</v>
      </c>
      <c r="AJ18" s="123">
        <v>7099.2</v>
      </c>
      <c r="AK18" s="130">
        <v>10853</v>
      </c>
      <c r="AL18" s="130">
        <v>14858.4</v>
      </c>
      <c r="AM18" s="123">
        <v>4126.5</v>
      </c>
      <c r="AN18" s="123">
        <v>8480.9</v>
      </c>
      <c r="AO18" s="123">
        <v>13044.5</v>
      </c>
      <c r="AP18" s="130">
        <v>17720.5</v>
      </c>
      <c r="AQ18" s="123">
        <v>4993.7</v>
      </c>
      <c r="AR18" s="123">
        <v>9830.9</v>
      </c>
      <c r="AS18" s="130">
        <v>14749.4</v>
      </c>
      <c r="AT18" s="123">
        <v>19762.400000000001</v>
      </c>
    </row>
    <row r="19" spans="1:46" ht="30" customHeight="1">
      <c r="A19" s="177"/>
      <c r="B19" s="125"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9" s="130">
        <v>971.7</v>
      </c>
      <c r="D19" s="130">
        <v>572.4</v>
      </c>
      <c r="E19" s="130">
        <v>2172.6</v>
      </c>
      <c r="F19" s="130">
        <v>2984.3</v>
      </c>
      <c r="G19" s="130">
        <v>784.9</v>
      </c>
      <c r="H19" s="130">
        <v>1640.8</v>
      </c>
      <c r="I19" s="130">
        <v>2563.9</v>
      </c>
      <c r="J19" s="130">
        <v>3542.9</v>
      </c>
      <c r="K19" s="130">
        <v>954.1</v>
      </c>
      <c r="L19" s="130">
        <v>1981.5</v>
      </c>
      <c r="M19" s="130">
        <v>3101.7</v>
      </c>
      <c r="N19" s="130">
        <v>4357.3</v>
      </c>
      <c r="O19" s="132">
        <v>1258.2</v>
      </c>
      <c r="P19" s="131">
        <v>2665</v>
      </c>
      <c r="Q19" s="131">
        <v>4266.2</v>
      </c>
      <c r="R19" s="130">
        <v>6092.3</v>
      </c>
      <c r="S19" s="130">
        <v>1825</v>
      </c>
      <c r="T19" s="130">
        <v>3819.9</v>
      </c>
      <c r="U19" s="130">
        <v>6021.8</v>
      </c>
      <c r="V19" s="123">
        <v>8572.4</v>
      </c>
      <c r="W19" s="130">
        <v>2495.6999999999998</v>
      </c>
      <c r="X19" s="130">
        <v>5220</v>
      </c>
      <c r="Y19" s="130">
        <v>8267.4</v>
      </c>
      <c r="Z19" s="123">
        <v>11773</v>
      </c>
      <c r="AA19" s="123">
        <v>3533.8</v>
      </c>
      <c r="AB19" s="130">
        <v>7375</v>
      </c>
      <c r="AC19" s="130">
        <v>11498</v>
      </c>
      <c r="AD19" s="130">
        <v>15801</v>
      </c>
      <c r="AE19" s="130">
        <v>3818.9</v>
      </c>
      <c r="AF19" s="131">
        <v>7843.3</v>
      </c>
      <c r="AG19" s="131">
        <v>12007.7</v>
      </c>
      <c r="AH19" s="130">
        <v>16471.400000000001</v>
      </c>
      <c r="AI19" s="130">
        <v>4630.8</v>
      </c>
      <c r="AJ19" s="130">
        <v>9626.6</v>
      </c>
      <c r="AK19" s="130">
        <v>15063.3</v>
      </c>
      <c r="AL19" s="130">
        <v>20710.900000000001</v>
      </c>
      <c r="AM19" s="130">
        <v>5735.2</v>
      </c>
      <c r="AN19" s="130">
        <v>11813.7</v>
      </c>
      <c r="AO19" s="130">
        <v>18286.2</v>
      </c>
      <c r="AP19" s="130">
        <v>24832.2</v>
      </c>
      <c r="AQ19" s="123">
        <v>7032.5</v>
      </c>
      <c r="AR19" s="123">
        <v>14348.4</v>
      </c>
      <c r="AS19" s="130">
        <v>21868.9</v>
      </c>
      <c r="AT19" s="123">
        <v>29495.9</v>
      </c>
    </row>
    <row r="20" spans="1:46" ht="30" customHeight="1">
      <c r="A20" s="177"/>
      <c r="B20" s="125" t="str">
        <f>IF('0'!A1=1,"з них дослідження і розробки","of which research and developments")</f>
        <v>з них дослідження і розробки</v>
      </c>
      <c r="C20" s="130" t="s">
        <v>0</v>
      </c>
      <c r="D20" s="130" t="s">
        <v>0</v>
      </c>
      <c r="E20" s="130" t="s">
        <v>0</v>
      </c>
      <c r="F20" s="130" t="s">
        <v>0</v>
      </c>
      <c r="G20" s="130" t="s">
        <v>0</v>
      </c>
      <c r="H20" s="130" t="s">
        <v>0</v>
      </c>
      <c r="I20" s="130" t="s">
        <v>0</v>
      </c>
      <c r="J20" s="130" t="s">
        <v>0</v>
      </c>
      <c r="K20" s="130" t="s">
        <v>0</v>
      </c>
      <c r="L20" s="130">
        <v>665.5</v>
      </c>
      <c r="M20" s="130" t="s">
        <v>0</v>
      </c>
      <c r="N20" s="130">
        <v>1519.7</v>
      </c>
      <c r="O20" s="132">
        <v>413</v>
      </c>
      <c r="P20" s="131">
        <v>887</v>
      </c>
      <c r="Q20" s="131">
        <v>1424.6</v>
      </c>
      <c r="R20" s="130">
        <v>2048.4</v>
      </c>
      <c r="S20" s="130">
        <v>539.4</v>
      </c>
      <c r="T20" s="130">
        <v>1139.8</v>
      </c>
      <c r="U20" s="130">
        <v>1794</v>
      </c>
      <c r="V20" s="123">
        <v>2512.4</v>
      </c>
      <c r="W20" s="130">
        <v>650.1</v>
      </c>
      <c r="X20" s="130">
        <v>1374.9</v>
      </c>
      <c r="Y20" s="130">
        <v>2187</v>
      </c>
      <c r="Z20" s="123">
        <v>3186.4</v>
      </c>
      <c r="AA20" s="123">
        <v>886.5</v>
      </c>
      <c r="AB20" s="123">
        <v>1884.2</v>
      </c>
      <c r="AC20" s="123">
        <v>2969.1</v>
      </c>
      <c r="AD20" s="130">
        <v>4199.7</v>
      </c>
      <c r="AE20" s="123">
        <v>962.9</v>
      </c>
      <c r="AF20" s="131">
        <v>2033</v>
      </c>
      <c r="AG20" s="131">
        <v>3155.1</v>
      </c>
      <c r="AH20" s="130">
        <v>4431.2</v>
      </c>
      <c r="AI20" s="123">
        <v>1044.4000000000001</v>
      </c>
      <c r="AJ20" s="123">
        <v>2170.6</v>
      </c>
      <c r="AK20" s="130">
        <v>3378</v>
      </c>
      <c r="AL20" s="130">
        <v>4752.8999999999996</v>
      </c>
      <c r="AM20" s="123">
        <v>1164.2</v>
      </c>
      <c r="AN20" s="123">
        <v>2407.3000000000002</v>
      </c>
      <c r="AO20" s="123">
        <v>3727.4</v>
      </c>
      <c r="AP20" s="130">
        <v>5174.2</v>
      </c>
      <c r="AQ20" s="123">
        <v>1260.8</v>
      </c>
      <c r="AR20" s="123">
        <v>2643.6</v>
      </c>
      <c r="AS20" s="130">
        <v>4091.2</v>
      </c>
      <c r="AT20" s="123">
        <v>5726</v>
      </c>
    </row>
    <row r="21" spans="1:46" ht="30" customHeight="1">
      <c r="A21" s="177"/>
      <c r="B21" s="125" t="str">
        <f>IF('0'!A1=1,"Державне управління","Public administration")</f>
        <v>Державне управління</v>
      </c>
      <c r="C21" s="130">
        <v>837.4</v>
      </c>
      <c r="D21" s="130">
        <v>660.4</v>
      </c>
      <c r="E21" s="130">
        <v>2816.1</v>
      </c>
      <c r="F21" s="130">
        <v>3963.7</v>
      </c>
      <c r="G21" s="130">
        <v>1011.3</v>
      </c>
      <c r="H21" s="130">
        <v>2179.1999999999998</v>
      </c>
      <c r="I21" s="130">
        <v>3468</v>
      </c>
      <c r="J21" s="130">
        <v>4861.1000000000004</v>
      </c>
      <c r="K21" s="130">
        <v>911.8</v>
      </c>
      <c r="L21" s="130">
        <v>1971.9</v>
      </c>
      <c r="M21" s="130">
        <v>3188.4</v>
      </c>
      <c r="N21" s="130">
        <v>4565.3</v>
      </c>
      <c r="O21" s="132">
        <v>1259.3</v>
      </c>
      <c r="P21" s="131">
        <v>2921</v>
      </c>
      <c r="Q21" s="131">
        <v>4935.5</v>
      </c>
      <c r="R21" s="130">
        <v>7428</v>
      </c>
      <c r="S21" s="130">
        <v>2202.9</v>
      </c>
      <c r="T21" s="130">
        <v>4976.3999999999996</v>
      </c>
      <c r="U21" s="130">
        <v>7953</v>
      </c>
      <c r="V21" s="123">
        <v>11171.1</v>
      </c>
      <c r="W21" s="130">
        <v>2760.6</v>
      </c>
      <c r="X21" s="130">
        <v>5969.1</v>
      </c>
      <c r="Y21" s="130">
        <v>9522.5</v>
      </c>
      <c r="Z21" s="123">
        <v>13315</v>
      </c>
      <c r="AA21" s="123">
        <v>3898.4</v>
      </c>
      <c r="AB21" s="123">
        <v>8608.1</v>
      </c>
      <c r="AC21" s="123">
        <v>13723.5</v>
      </c>
      <c r="AD21" s="130">
        <v>19416.7</v>
      </c>
      <c r="AE21" s="123">
        <v>3965.3</v>
      </c>
      <c r="AF21" s="131">
        <v>8717.7999999999993</v>
      </c>
      <c r="AG21" s="131">
        <v>13892.9</v>
      </c>
      <c r="AH21" s="130">
        <v>19156.599999999999</v>
      </c>
      <c r="AI21" s="123">
        <v>4556.5</v>
      </c>
      <c r="AJ21" s="123">
        <v>9807.4</v>
      </c>
      <c r="AK21" s="123">
        <v>15578.5</v>
      </c>
      <c r="AL21" s="130">
        <v>21429.3</v>
      </c>
      <c r="AM21" s="123">
        <v>4808.5</v>
      </c>
      <c r="AN21" s="123">
        <v>10223.5</v>
      </c>
      <c r="AO21" s="123">
        <v>16126.7</v>
      </c>
      <c r="AP21" s="130">
        <v>22443.3</v>
      </c>
      <c r="AQ21" s="123">
        <v>5372.9</v>
      </c>
      <c r="AR21" s="123">
        <v>11384.5</v>
      </c>
      <c r="AS21" s="130">
        <v>17919.5</v>
      </c>
      <c r="AT21" s="123">
        <v>24963.3</v>
      </c>
    </row>
    <row r="22" spans="1:46" ht="30" customHeight="1">
      <c r="A22" s="177"/>
      <c r="B22" s="125" t="str">
        <f>IF('0'!A1=1,"Освіта","Education")</f>
        <v>Освіта</v>
      </c>
      <c r="C22" s="130">
        <v>1168.5999999999999</v>
      </c>
      <c r="D22" s="130">
        <v>1570.4</v>
      </c>
      <c r="E22" s="130">
        <v>3661.4</v>
      </c>
      <c r="F22" s="130">
        <v>5056.7</v>
      </c>
      <c r="G22" s="130">
        <v>1327.1</v>
      </c>
      <c r="H22" s="130">
        <v>2914.9</v>
      </c>
      <c r="I22" s="130">
        <v>4619.5</v>
      </c>
      <c r="J22" s="130">
        <v>6472.6</v>
      </c>
      <c r="K22" s="130">
        <v>1756.3</v>
      </c>
      <c r="L22" s="130">
        <v>3862.2</v>
      </c>
      <c r="M22" s="130">
        <v>5908.6</v>
      </c>
      <c r="N22" s="130">
        <v>8233.2000000000007</v>
      </c>
      <c r="O22" s="132">
        <v>2468</v>
      </c>
      <c r="P22" s="131">
        <v>5598.8</v>
      </c>
      <c r="Q22" s="131">
        <v>8603.9</v>
      </c>
      <c r="R22" s="130">
        <v>12377.1</v>
      </c>
      <c r="S22" s="130">
        <v>3503.1</v>
      </c>
      <c r="T22" s="130">
        <v>7549.6</v>
      </c>
      <c r="U22" s="130">
        <v>11521.3</v>
      </c>
      <c r="V22" s="123">
        <v>15795.9</v>
      </c>
      <c r="W22" s="130">
        <v>4166.3</v>
      </c>
      <c r="X22" s="130">
        <v>9187.9</v>
      </c>
      <c r="Y22" s="130">
        <v>14764.2</v>
      </c>
      <c r="Z22" s="123">
        <v>20859.2</v>
      </c>
      <c r="AA22" s="123">
        <v>6323.6</v>
      </c>
      <c r="AB22" s="123">
        <v>13611.9</v>
      </c>
      <c r="AC22" s="123">
        <v>20526.3</v>
      </c>
      <c r="AD22" s="130">
        <v>28529.1</v>
      </c>
      <c r="AE22" s="123">
        <v>7292.2</v>
      </c>
      <c r="AF22" s="131">
        <v>15583.7</v>
      </c>
      <c r="AG22" s="131">
        <v>23538.6</v>
      </c>
      <c r="AH22" s="130">
        <v>31816.7</v>
      </c>
      <c r="AI22" s="123">
        <v>8116.9</v>
      </c>
      <c r="AJ22" s="123">
        <v>17891.900000000001</v>
      </c>
      <c r="AK22" s="123">
        <v>27270.2</v>
      </c>
      <c r="AL22" s="130">
        <v>37157.4</v>
      </c>
      <c r="AM22" s="123">
        <v>9203.9</v>
      </c>
      <c r="AN22" s="123">
        <v>19684.2</v>
      </c>
      <c r="AO22" s="123">
        <v>29807.1</v>
      </c>
      <c r="AP22" s="130">
        <v>40668.6</v>
      </c>
      <c r="AQ22" s="123">
        <v>11414.2</v>
      </c>
      <c r="AR22" s="130">
        <v>24342</v>
      </c>
      <c r="AS22" s="130">
        <v>36545.1</v>
      </c>
      <c r="AT22" s="123">
        <v>49408.800000000003</v>
      </c>
    </row>
    <row r="23" spans="1:46" ht="30" customHeight="1">
      <c r="A23" s="177"/>
      <c r="B23" s="125" t="str">
        <f>IF('0'!A1=1,"Охорона здоров’я та надання соціальної допомоги","Health care and provision of social aid")</f>
        <v>Охорона здоров’я та надання соціальної допомоги</v>
      </c>
      <c r="C23" s="130">
        <v>783.6</v>
      </c>
      <c r="D23" s="130">
        <v>1279.4000000000001</v>
      </c>
      <c r="E23" s="130">
        <v>2538.9</v>
      </c>
      <c r="F23" s="130">
        <v>3440.7</v>
      </c>
      <c r="G23" s="130">
        <v>886.3</v>
      </c>
      <c r="H23" s="130">
        <v>1894.7</v>
      </c>
      <c r="I23" s="130">
        <v>3076.9</v>
      </c>
      <c r="J23" s="130">
        <v>4288.6000000000004</v>
      </c>
      <c r="K23" s="130">
        <v>1151.2</v>
      </c>
      <c r="L23" s="130">
        <v>2481.6999999999998</v>
      </c>
      <c r="M23" s="130">
        <v>3848.7</v>
      </c>
      <c r="N23" s="130">
        <v>5363</v>
      </c>
      <c r="O23" s="132">
        <v>1589.6</v>
      </c>
      <c r="P23" s="131">
        <v>3473.4</v>
      </c>
      <c r="Q23" s="131">
        <v>5473.1</v>
      </c>
      <c r="R23" s="130">
        <v>7885.2</v>
      </c>
      <c r="S23" s="130">
        <v>2198.5</v>
      </c>
      <c r="T23" s="130">
        <v>4678.2</v>
      </c>
      <c r="U23" s="130">
        <v>7278.3</v>
      </c>
      <c r="V23" s="123">
        <v>10022.6</v>
      </c>
      <c r="W23" s="130">
        <v>2627.5</v>
      </c>
      <c r="X23" s="130">
        <v>5739.4</v>
      </c>
      <c r="Y23" s="130">
        <v>9363.4</v>
      </c>
      <c r="Z23" s="123">
        <v>13275.1</v>
      </c>
      <c r="AA23" s="123">
        <v>3914.9</v>
      </c>
      <c r="AB23" s="123">
        <v>8358.2999999999993</v>
      </c>
      <c r="AC23" s="123">
        <v>12819.1</v>
      </c>
      <c r="AD23" s="130">
        <v>17896.2</v>
      </c>
      <c r="AE23" s="123">
        <v>4504.8999999999996</v>
      </c>
      <c r="AF23" s="131">
        <v>9565.1</v>
      </c>
      <c r="AG23" s="131">
        <v>14634.5</v>
      </c>
      <c r="AH23" s="130">
        <v>19927.900000000001</v>
      </c>
      <c r="AI23" s="123">
        <v>5356.1</v>
      </c>
      <c r="AJ23" s="123">
        <v>11722.3</v>
      </c>
      <c r="AK23" s="123">
        <v>18091.599999999999</v>
      </c>
      <c r="AL23" s="130">
        <v>24830</v>
      </c>
      <c r="AM23" s="123">
        <v>6099.7</v>
      </c>
      <c r="AN23" s="123">
        <v>12756.5</v>
      </c>
      <c r="AO23" s="123">
        <v>19597.5</v>
      </c>
      <c r="AP23" s="130">
        <v>26812.799999999999</v>
      </c>
      <c r="AQ23" s="123">
        <v>7403.8</v>
      </c>
      <c r="AR23" s="123">
        <v>15665.6</v>
      </c>
      <c r="AS23" s="130">
        <v>24199.1</v>
      </c>
      <c r="AT23" s="123">
        <v>32945.300000000003</v>
      </c>
    </row>
    <row r="24" spans="1:46" ht="30" customHeight="1">
      <c r="A24" s="177"/>
      <c r="B24" s="125"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4" s="130">
        <v>263.2</v>
      </c>
      <c r="D24" s="130">
        <v>383.4</v>
      </c>
      <c r="E24" s="130">
        <v>834.3</v>
      </c>
      <c r="F24" s="130">
        <v>1121.3</v>
      </c>
      <c r="G24" s="130">
        <v>290.5</v>
      </c>
      <c r="H24" s="130">
        <v>607.4</v>
      </c>
      <c r="I24" s="130">
        <v>956.1</v>
      </c>
      <c r="J24" s="130">
        <v>1327.3</v>
      </c>
      <c r="K24" s="130">
        <v>372.2</v>
      </c>
      <c r="L24" s="130">
        <v>804.3</v>
      </c>
      <c r="M24" s="130">
        <v>1262.9000000000001</v>
      </c>
      <c r="N24" s="130">
        <v>1777.4</v>
      </c>
      <c r="O24" s="132">
        <v>551.1</v>
      </c>
      <c r="P24" s="131">
        <v>1202.3</v>
      </c>
      <c r="Q24" s="131">
        <v>1944.9</v>
      </c>
      <c r="R24" s="130">
        <v>2799</v>
      </c>
      <c r="S24" s="130">
        <v>837.5</v>
      </c>
      <c r="T24" s="130">
        <v>1782.4</v>
      </c>
      <c r="U24" s="130">
        <v>2757.1</v>
      </c>
      <c r="V24" s="123">
        <v>3787.6</v>
      </c>
      <c r="W24" s="130">
        <v>1048.0999999999999</v>
      </c>
      <c r="X24" s="130">
        <v>2211.3000000000002</v>
      </c>
      <c r="Y24" s="130">
        <v>3554.4</v>
      </c>
      <c r="Z24" s="123">
        <v>5005.5</v>
      </c>
      <c r="AA24" s="123">
        <v>1545.5</v>
      </c>
      <c r="AB24" s="123">
        <v>3298.3</v>
      </c>
      <c r="AC24" s="123">
        <v>5079.1000000000004</v>
      </c>
      <c r="AD24" s="130">
        <v>7056.8</v>
      </c>
      <c r="AE24" s="123">
        <v>1893.3</v>
      </c>
      <c r="AF24" s="131">
        <v>3895.3</v>
      </c>
      <c r="AG24" s="131">
        <v>5864.9</v>
      </c>
      <c r="AH24" s="130">
        <v>7949.5</v>
      </c>
      <c r="AI24" s="123">
        <v>2043.5</v>
      </c>
      <c r="AJ24" s="130">
        <v>4306</v>
      </c>
      <c r="AK24" s="130">
        <v>6670.8</v>
      </c>
      <c r="AL24" s="130">
        <v>9141.2999999999993</v>
      </c>
      <c r="AM24" s="123">
        <v>2368.6999999999998</v>
      </c>
      <c r="AN24" s="130">
        <v>4908.6000000000004</v>
      </c>
      <c r="AO24" s="130">
        <v>7490.9</v>
      </c>
      <c r="AP24" s="130">
        <v>10357.4</v>
      </c>
      <c r="AQ24" s="123">
        <v>2926.4</v>
      </c>
      <c r="AR24" s="133">
        <v>6018.3</v>
      </c>
      <c r="AS24" s="130">
        <v>9209.2999999999993</v>
      </c>
      <c r="AT24" s="123">
        <v>12770.7</v>
      </c>
    </row>
    <row r="25" spans="1:46" ht="30" customHeight="1">
      <c r="A25" s="178"/>
      <c r="B25" s="126"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5" s="130" t="s">
        <v>0</v>
      </c>
      <c r="D25" s="130" t="s">
        <v>0</v>
      </c>
      <c r="E25" s="130" t="s">
        <v>0</v>
      </c>
      <c r="F25" s="130" t="s">
        <v>0</v>
      </c>
      <c r="G25" s="130" t="s">
        <v>0</v>
      </c>
      <c r="H25" s="130" t="s">
        <v>0</v>
      </c>
      <c r="I25" s="130" t="s">
        <v>0</v>
      </c>
      <c r="J25" s="130" t="s">
        <v>0</v>
      </c>
      <c r="K25" s="130" t="s">
        <v>0</v>
      </c>
      <c r="L25" s="123">
        <v>550.4</v>
      </c>
      <c r="M25" s="130" t="s">
        <v>0</v>
      </c>
      <c r="N25" s="123">
        <v>1233.7</v>
      </c>
      <c r="O25" s="132">
        <v>399.5</v>
      </c>
      <c r="P25" s="131">
        <v>882.3</v>
      </c>
      <c r="Q25" s="131">
        <v>1440.6</v>
      </c>
      <c r="R25" s="130">
        <v>2093.6</v>
      </c>
      <c r="S25" s="130">
        <v>631.9</v>
      </c>
      <c r="T25" s="130">
        <v>1353.1</v>
      </c>
      <c r="U25" s="130">
        <v>2087.5</v>
      </c>
      <c r="V25" s="123">
        <v>2877.2</v>
      </c>
      <c r="W25" s="130">
        <v>793.1</v>
      </c>
      <c r="X25" s="130">
        <v>1670.2</v>
      </c>
      <c r="Y25" s="130">
        <v>2694.9</v>
      </c>
      <c r="Z25" s="123">
        <v>3813.7</v>
      </c>
      <c r="AA25" s="123">
        <v>1187.5</v>
      </c>
      <c r="AB25" s="123">
        <v>2535.1</v>
      </c>
      <c r="AC25" s="123">
        <v>3879.1</v>
      </c>
      <c r="AD25" s="130">
        <v>5416.1</v>
      </c>
      <c r="AE25" s="123">
        <v>1477.2</v>
      </c>
      <c r="AF25" s="131">
        <v>3033.9</v>
      </c>
      <c r="AG25" s="131">
        <v>4552</v>
      </c>
      <c r="AH25" s="130">
        <v>6186.1</v>
      </c>
      <c r="AI25" s="123">
        <v>1526.1</v>
      </c>
      <c r="AJ25" s="123">
        <v>3238.5</v>
      </c>
      <c r="AK25" s="123">
        <v>5010.1000000000004</v>
      </c>
      <c r="AL25" s="130">
        <v>6900.1</v>
      </c>
      <c r="AM25" s="123">
        <v>1744.5</v>
      </c>
      <c r="AN25" s="123">
        <v>3621.3</v>
      </c>
      <c r="AO25" s="123">
        <v>5537.7</v>
      </c>
      <c r="AP25" s="130">
        <v>7567.3</v>
      </c>
      <c r="AQ25" s="123">
        <v>2172.6</v>
      </c>
      <c r="AR25" s="133">
        <v>4475.7</v>
      </c>
      <c r="AS25" s="130">
        <v>6832.5</v>
      </c>
      <c r="AT25" s="123">
        <v>9549.2000000000007</v>
      </c>
    </row>
    <row r="26" spans="1:46">
      <c r="A26" s="127"/>
      <c r="B26" s="115"/>
    </row>
    <row r="27" spans="1:46">
      <c r="A27" s="115"/>
      <c r="B27" s="115"/>
    </row>
    <row r="28" spans="1:46" s="100" customFormat="1" ht="15" customHeight="1">
      <c r="A28" s="116"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8" s="117"/>
      <c r="C28" s="101"/>
      <c r="D28" s="101"/>
      <c r="E28" s="101"/>
      <c r="F28" s="101"/>
      <c r="G28" s="101"/>
      <c r="H28" s="101"/>
      <c r="I28" s="101"/>
      <c r="J28" s="101"/>
    </row>
    <row r="29" spans="1:46" s="100" customFormat="1" ht="15" customHeight="1">
      <c r="A29" s="118" t="str">
        <f>IF('0'!A1=1,"Дані наведено по юридичних особах та відокремлених підрозділах юридичних осіб із кількістю найманих працівників 10 і більше осіб","Data are given by legal persons and detached units of legal persons with 10 and more employees.")</f>
        <v>Дані наведено по юридичних особах та відокремлених підрозділах юридичних осіб із кількістю найманих працівників 10 і більше осіб</v>
      </c>
      <c r="B29" s="117"/>
      <c r="C29" s="101"/>
      <c r="D29" s="101"/>
      <c r="E29" s="101"/>
      <c r="F29" s="101"/>
      <c r="G29" s="101"/>
      <c r="H29" s="101"/>
      <c r="I29" s="101"/>
      <c r="J29" s="101"/>
    </row>
  </sheetData>
  <sheetProtection algorithmName="SHA-512" hashValue="Xhg5eJ8w5f/JVxcKo+ZDpB2WgaSpG0Dt1xySRWUcIllsVnWFls/tpcBhzuX7KpUFCrBbgCmuENHHGUOQwVkdmg==" saltValue="BTStXELvWgrMPwFYw2KbkA==" spinCount="100000" sheet="1" objects="1" scenarios="1"/>
  <mergeCells count="2">
    <mergeCell ref="A4:A25"/>
    <mergeCell ref="A3:B3"/>
  </mergeCells>
  <hyperlinks>
    <hyperlink ref="A1" location="'0'!A1" display="'0'!A1"/>
  </hyperlinks>
  <pageMargins left="0.7" right="0.7"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0</vt:lpstr>
      <vt:lpstr>1</vt:lpstr>
      <vt:lpstr>2</vt:lpstr>
      <vt:lpstr>3</vt:lpstr>
      <vt:lpstr>4</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Федоренко Марина Василівна</cp:lastModifiedBy>
  <cp:lastPrinted>2015-10-07T12:48:41Z</cp:lastPrinted>
  <dcterms:created xsi:type="dcterms:W3CDTF">2008-08-15T07:59:50Z</dcterms:created>
  <dcterms:modified xsi:type="dcterms:W3CDTF">2022-03-03T14:40:44Z</dcterms:modified>
</cp:coreProperties>
</file>