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513\Desktop\на размещение\"/>
    </mc:Choice>
  </mc:AlternateContent>
  <bookViews>
    <workbookView xWindow="-105" yWindow="-105" windowWidth="23250" windowHeight="12570" tabRatio="693"/>
  </bookViews>
  <sheets>
    <sheet name="0" sheetId="54" r:id="rId1"/>
    <sheet name="1" sheetId="85" r:id="rId2"/>
  </sheets>
  <calcPr calcId="162913"/>
</workbook>
</file>

<file path=xl/calcChain.xml><?xml version="1.0" encoding="utf-8"?>
<calcChain xmlns="http://schemas.openxmlformats.org/spreadsheetml/2006/main">
  <c r="A79" i="85" l="1"/>
  <c r="B72" i="85" l="1"/>
  <c r="A80" i="85" l="1"/>
  <c r="A41" i="85" l="1"/>
  <c r="B40" i="85"/>
  <c r="B39" i="85"/>
  <c r="B38" i="85"/>
  <c r="B37" i="85"/>
  <c r="B36" i="85"/>
  <c r="A9" i="85"/>
  <c r="B8" i="85"/>
  <c r="B7" i="85"/>
  <c r="B6" i="85"/>
  <c r="B5" i="85"/>
  <c r="B4" i="85"/>
  <c r="J7" i="54" l="1"/>
  <c r="B67" i="85" l="1"/>
  <c r="B66" i="85"/>
  <c r="B65" i="85"/>
  <c r="B64" i="85"/>
  <c r="B63" i="85"/>
  <c r="B62" i="85"/>
  <c r="B61" i="85"/>
  <c r="B60" i="85"/>
  <c r="B59" i="85"/>
  <c r="B58" i="85"/>
  <c r="B57" i="85"/>
  <c r="B56" i="85"/>
  <c r="B55" i="85"/>
  <c r="B54" i="85"/>
  <c r="B53" i="85"/>
  <c r="B52" i="85"/>
  <c r="B51" i="85"/>
  <c r="B50" i="85"/>
  <c r="B49" i="85"/>
  <c r="B48" i="85"/>
  <c r="B47" i="85"/>
  <c r="B46" i="85"/>
  <c r="B45" i="85"/>
  <c r="B44" i="85"/>
  <c r="B43" i="85"/>
  <c r="B42" i="85"/>
  <c r="B41" i="85"/>
  <c r="B9" i="85"/>
  <c r="B35" i="85"/>
  <c r="B34" i="85"/>
  <c r="B33" i="85"/>
  <c r="B32" i="85"/>
  <c r="B31" i="85"/>
  <c r="B30" i="85"/>
  <c r="B29" i="85"/>
  <c r="B28" i="85"/>
  <c r="B27" i="85"/>
  <c r="B26" i="85"/>
  <c r="B25" i="85"/>
  <c r="B24" i="85"/>
  <c r="B23" i="85"/>
  <c r="B22" i="85"/>
  <c r="B21" i="85"/>
  <c r="B20" i="85"/>
  <c r="B19" i="85"/>
  <c r="B18" i="85"/>
  <c r="B17" i="85"/>
  <c r="B16" i="85"/>
  <c r="B15" i="85"/>
  <c r="B14" i="85"/>
  <c r="B13" i="85"/>
  <c r="B12" i="85"/>
  <c r="B11" i="85"/>
  <c r="B10" i="85"/>
  <c r="J8" i="54" l="1"/>
  <c r="B4" i="54" l="1"/>
  <c r="B76" i="85"/>
  <c r="B69" i="85"/>
  <c r="B3" i="85"/>
  <c r="B75" i="85" l="1"/>
  <c r="B68" i="85"/>
  <c r="A1" i="85" l="1"/>
  <c r="B74" i="85" l="1"/>
  <c r="B73" i="85"/>
  <c r="B71" i="85" l="1"/>
  <c r="B70" i="85"/>
  <c r="F7" i="54" l="1"/>
  <c r="G12" i="54"/>
  <c r="D8" i="54"/>
  <c r="G15" i="54" l="1"/>
</calcChain>
</file>

<file path=xl/sharedStrings.xml><?xml version="1.0" encoding="utf-8"?>
<sst xmlns="http://schemas.openxmlformats.org/spreadsheetml/2006/main" count="815" uniqueCount="4">
  <si>
    <t>УКР</t>
  </si>
  <si>
    <t>ENG</t>
  </si>
  <si>
    <t>…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</si>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</sst>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_-* #,##0\ _г_р_н_._-;\-* #,##0\ _г_р_н_._-;_-* &quot;-&quot;\ _г_р_н_._-;_-@_-"/>
    <numFmt numFmtId="167" formatCode="_-* #,##0.00\ _г_р_н_._-;\-* #,##0.00\ _г_р_н_._-;_-* &quot;-&quot;??\ _г_р_н_._-;_-@_-"/>
    <numFmt numFmtId="168" formatCode="#,##0&quot;р.&quot;;[Red]\-#,##0&quot;р.&quot;"/>
    <numFmt numFmtId="169" formatCode="#,##0.00&quot;р.&quot;;\-#,##0.00&quot;р.&quot;"/>
    <numFmt numFmtId="170" formatCode="_-* #,##0_р_._-;\-* #,##0_р_._-;_-* &quot;-&quot;_р_._-;_-@_-"/>
    <numFmt numFmtId="171" formatCode="_-* #,##0.00_р_._-;\-* #,##0.00_р_._-;_-* &quot;-&quot;??_р_._-;_-@_-"/>
    <numFmt numFmtId="172" formatCode="0.0"/>
    <numFmt numFmtId="173" formatCode="&quot;$&quot;#,##0_);[Red]\(&quot;$&quot;#,##0\)"/>
    <numFmt numFmtId="174" formatCode="_(* #,##0.00_);_(* \(#,##0.00\);_(* &quot;-&quot;??_);_(@_)"/>
    <numFmt numFmtId="175" formatCode="#,##0.0"/>
    <numFmt numFmtId="176" formatCode="#."/>
    <numFmt numFmtId="177" formatCode="&quot;Ј&quot;#,##0.00;[Red]\-&quot;Ј&quot;#,##0.00"/>
    <numFmt numFmtId="178" formatCode="General_)"/>
    <numFmt numFmtId="179" formatCode="#,##0.00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0.000_)"/>
    <numFmt numFmtId="186" formatCode="_(* #,##0_);_(* \(#,##0\);_(* &quot;-&quot;_);_(@_)"/>
    <numFmt numFmtId="187" formatCode="_-&quot;$&quot;* #,##0_-;\-&quot;$&quot;* #,##0_-;_-&quot;$&quot;* &quot;-&quot;_-;_-@_-"/>
    <numFmt numFmtId="188" formatCode="_([$€-2]* #,##0.00_);_([$€-2]* \(#,##0.00\);_([$€-2]* &quot;-&quot;??_)"/>
    <numFmt numFmtId="189" formatCode="_-* #,##0\ _F_t_-;\-* #,##0\ _F_t_-;_-* &quot;-&quot;\ _F_t_-;_-@_-"/>
    <numFmt numFmtId="190" formatCode="_-* #,##0.00\ _F_t_-;\-* #,##0.00\ _F_t_-;_-* &quot;-&quot;??\ _F_t_-;_-@_-"/>
    <numFmt numFmtId="191" formatCode="[&gt;0.05]#,##0.0;[&lt;-0.05]\-#,##0.0;\-\-&quot; &quot;;"/>
    <numFmt numFmtId="192" formatCode="[&gt;0.5]#,##0;[&lt;-0.5]\-#,##0;\-\-&quot; &quot;;"/>
    <numFmt numFmtId="193" formatCode="#,##0\ &quot;Kč&quot;;\-#,##0\ &quot;Kč&quot;"/>
    <numFmt numFmtId="194" formatCode="&quot;$&quot;#,##0_);\(&quot;$&quot;#,##0\)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[&gt;=0.05]#,##0.0;[&lt;=-0.05]\-#,##0.0;?0.0"/>
    <numFmt numFmtId="198" formatCode="_-* #,##0\ &quot;Ft&quot;_-;\-* #,##0\ &quot;Ft&quot;_-;_-* &quot;-&quot;\ &quot;Ft&quot;_-;_-@_-"/>
    <numFmt numFmtId="199" formatCode="_-* #,##0.00\ &quot;Ft&quot;_-;\-* #,##0.00\ &quot;Ft&quot;_-;_-* &quot;-&quot;??\ &quot;Ft&quot;_-;_-@_-"/>
    <numFmt numFmtId="200" formatCode="[Black]#,##0.0;[Black]\-#,##0.0;;"/>
    <numFmt numFmtId="201" formatCode="[Black][&gt;0.05]#,##0.0;[Black][&lt;-0.05]\-#,##0.0;;"/>
    <numFmt numFmtId="202" formatCode="[Black][&gt;0.5]#,##0;[Black][&lt;-0.5]\-#,##0;;"/>
    <numFmt numFmtId="203" formatCode="#,##0.0____"/>
    <numFmt numFmtId="204" formatCode="_-* #,##0\ _р_._-;\-* #,##0\ _р_._-;_-* &quot;-&quot;\ _р_._-;_-@_-"/>
    <numFmt numFmtId="205" formatCode="_-* #,##0.00\ &quot;р.&quot;_-;\-* #,##0.00\ &quot;р.&quot;_-;_-* &quot;-&quot;??\ &quot;р.&quot;_-;_-@_-"/>
    <numFmt numFmtId="206" formatCode="_-* #,##0.00\ _р_._-;\-* #,##0.00\ _р_._-;_-* &quot;-&quot;??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_-* #,##0.00\ _₴_-;\-* #,##0.00\ _₴_-;_-* &quot;-&quot;??\ _₴_-;_-@_-"/>
    <numFmt numFmtId="231" formatCode="_-* #,##0.00&quot;р.&quot;_-;\-* #,##0.00&quot;р.&quot;_-;_-* &quot;-&quot;??&quot;р.&quot;_-;_-@_-"/>
    <numFmt numFmtId="232" formatCode="##0"/>
    <numFmt numFmtId="233" formatCode="dd\.mm\.yyyy"/>
  </numFmts>
  <fonts count="23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0"/>
      <name val="Arial Cyr"/>
      <charset val="204"/>
    </font>
    <font>
      <b/>
      <sz val="2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sz val="14"/>
      <color indexed="55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indexed="10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0"/>
      <name val="Mangal"/>
      <family val="2"/>
      <charset val="204"/>
    </font>
    <font>
      <u/>
      <sz val="10"/>
      <color indexed="12"/>
      <name val="Arial"/>
      <family val="2"/>
      <charset val="204"/>
    </font>
    <font>
      <u/>
      <sz val="9.35"/>
      <color indexed="12"/>
      <name val="Times New Roman Cyr"/>
      <charset val="204"/>
    </font>
    <font>
      <sz val="10"/>
      <name val="SimSun"/>
      <family val="2"/>
      <charset val="204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name val="Times New Roman Cyr"/>
      <charset val="204"/>
    </font>
    <font>
      <sz val="9"/>
      <color theme="1"/>
      <name val="Calibri"/>
      <family val="2"/>
      <charset val="204"/>
      <scheme val="minor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/>
      <right/>
      <top/>
      <bottom style="thick">
        <color rgb="FF005B2B"/>
      </bottom>
      <diagonal/>
    </border>
    <border>
      <left/>
      <right/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/>
      <right style="thin">
        <color theme="6" tint="-0.499984740745262"/>
      </right>
      <top/>
      <bottom/>
      <diagonal/>
    </border>
    <border>
      <left/>
      <right style="thin">
        <color theme="6" tint="-0.499984740745262"/>
      </right>
      <top/>
      <bottom style="thick">
        <color rgb="FF005B2B"/>
      </bottom>
      <diagonal/>
    </border>
    <border>
      <left style="medium">
        <color rgb="FF005B2B"/>
      </left>
      <right style="thin">
        <color theme="6" tint="-0.499984740745262"/>
      </right>
      <top style="thick">
        <color rgb="FF005B2B"/>
      </top>
      <bottom/>
      <diagonal/>
    </border>
    <border>
      <left style="medium">
        <color rgb="FF005B2B"/>
      </left>
      <right style="thin">
        <color theme="6" tint="-0.499984740745262"/>
      </right>
      <top/>
      <bottom/>
      <diagonal/>
    </border>
    <border>
      <left style="thick">
        <color rgb="FF005B2B"/>
      </left>
      <right/>
      <top/>
      <bottom/>
      <diagonal/>
    </border>
    <border>
      <left style="thin">
        <color theme="6" tint="-0.499984740745262"/>
      </left>
      <right/>
      <top/>
      <bottom style="thick">
        <color rgb="FF005B2B"/>
      </bottom>
      <diagonal/>
    </border>
    <border>
      <left style="thick">
        <color rgb="FF005B2B"/>
      </left>
      <right/>
      <top style="thick">
        <color rgb="FF005B2B"/>
      </top>
      <bottom/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 style="thin">
        <color theme="6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rgb="FF005B2B"/>
      </bottom>
      <diagonal/>
    </border>
    <border>
      <left/>
      <right/>
      <top style="thin">
        <color indexed="64"/>
      </top>
      <bottom style="thick">
        <color rgb="FF005B2B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2355">
    <xf numFmtId="0" fontId="0" fillId="0" borderId="0"/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49" fontId="26" fillId="0" borderId="0">
      <alignment horizontal="centerContinuous" vertical="top" wrapText="1"/>
    </xf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38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8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8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8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8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8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6" borderId="0" applyNumberFormat="0" applyBorder="0" applyAlignment="0" applyProtection="0"/>
    <xf numFmtId="0" fontId="38" fillId="10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182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0" fontId="38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8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8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8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8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8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3" borderId="0" applyNumberFormat="0" applyBorder="0" applyAlignment="0" applyProtection="0"/>
    <xf numFmtId="0" fontId="38" fillId="6" borderId="0" applyNumberFormat="0" applyBorder="0" applyAlignment="0" applyProtection="0"/>
    <xf numFmtId="0" fontId="38" fillId="10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1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2" borderId="0" applyNumberFormat="0" applyBorder="0" applyAlignment="0" applyProtection="0"/>
    <xf numFmtId="184" fontId="56" fillId="0" borderId="0" applyFont="0" applyFill="0" applyBorder="0" applyAlignment="0" applyProtection="0"/>
    <xf numFmtId="0" fontId="39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39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39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39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39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39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39" fillId="6" borderId="0" applyNumberFormat="0" applyBorder="0" applyAlignment="0" applyProtection="0"/>
    <xf numFmtId="0" fontId="39" fillId="18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4" borderId="0" applyNumberFormat="0" applyBorder="0" applyAlignment="0" applyProtection="0"/>
    <xf numFmtId="0" fontId="39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39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39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39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39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39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9" fillId="0" borderId="1">
      <protection hidden="1"/>
    </xf>
    <xf numFmtId="0" fontId="60" fillId="22" borderId="1" applyNumberFormat="0" applyFont="0" applyBorder="0" applyAlignment="0" applyProtection="0">
      <protection hidden="1"/>
    </xf>
    <xf numFmtId="0" fontId="61" fillId="0" borderId="1">
      <protection hidden="1"/>
    </xf>
    <xf numFmtId="0" fontId="50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42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4" fillId="0" borderId="3" applyNumberFormat="0" applyFont="0" applyFill="0" applyAlignment="0" applyProtection="0"/>
    <xf numFmtId="0" fontId="47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1" fontId="66" fillId="24" borderId="5">
      <alignment horizontal="right" vertical="center"/>
    </xf>
    <xf numFmtId="0" fontId="67" fillId="24" borderId="5">
      <alignment horizontal="right" vertical="center"/>
    </xf>
    <xf numFmtId="0" fontId="57" fillId="24" borderId="6"/>
    <xf numFmtId="0" fontId="66" fillId="25" borderId="5">
      <alignment horizontal="center" vertical="center"/>
    </xf>
    <xf numFmtId="1" fontId="66" fillId="24" borderId="5">
      <alignment horizontal="right" vertical="center"/>
    </xf>
    <xf numFmtId="0" fontId="57" fillId="24" borderId="0"/>
    <xf numFmtId="0" fontId="57" fillId="24" borderId="0"/>
    <xf numFmtId="0" fontId="68" fillId="24" borderId="5">
      <alignment horizontal="left" vertical="center"/>
    </xf>
    <xf numFmtId="0" fontId="68" fillId="24" borderId="7">
      <alignment vertical="center"/>
    </xf>
    <xf numFmtId="0" fontId="69" fillId="24" borderId="8">
      <alignment vertical="center"/>
    </xf>
    <xf numFmtId="0" fontId="68" fillId="24" borderId="5"/>
    <xf numFmtId="0" fontId="67" fillId="24" borderId="5">
      <alignment horizontal="right" vertical="center"/>
    </xf>
    <xf numFmtId="0" fontId="70" fillId="26" borderId="5">
      <alignment horizontal="left" vertical="center"/>
    </xf>
    <xf numFmtId="0" fontId="70" fillId="26" borderId="5">
      <alignment horizontal="left" vertical="center"/>
    </xf>
    <xf numFmtId="0" fontId="13" fillId="24" borderId="5">
      <alignment horizontal="left" vertical="center"/>
    </xf>
    <xf numFmtId="0" fontId="71" fillId="24" borderId="6"/>
    <xf numFmtId="0" fontId="66" fillId="25" borderId="5">
      <alignment horizontal="left" vertical="center"/>
    </xf>
    <xf numFmtId="185" fontId="72" fillId="0" borderId="0"/>
    <xf numFmtId="185" fontId="72" fillId="0" borderId="0"/>
    <xf numFmtId="185" fontId="72" fillId="0" borderId="0"/>
    <xf numFmtId="185" fontId="72" fillId="0" borderId="0"/>
    <xf numFmtId="185" fontId="72" fillId="0" borderId="0"/>
    <xf numFmtId="185" fontId="72" fillId="0" borderId="0"/>
    <xf numFmtId="185" fontId="72" fillId="0" borderId="0"/>
    <xf numFmtId="185" fontId="72" fillId="0" borderId="0"/>
    <xf numFmtId="38" fontId="7" fillId="0" borderId="0" applyFont="0" applyFill="0" applyBorder="0" applyAlignment="0" applyProtection="0"/>
    <xf numFmtId="186" fontId="73" fillId="0" borderId="0" applyFont="0" applyFill="0" applyBorder="0" applyAlignment="0" applyProtection="0"/>
    <xf numFmtId="166" fontId="13" fillId="0" borderId="0" applyFont="0" applyFill="0" applyBorder="0" applyAlignment="0" applyProtection="0"/>
    <xf numFmtId="204" fontId="118" fillId="0" borderId="0" applyFont="0" applyFill="0" applyBorder="0" applyAlignment="0" applyProtection="0"/>
    <xf numFmtId="170" fontId="13" fillId="0" borderId="0" applyFont="0" applyFill="0" applyBorder="0" applyAlignment="0" applyProtection="0"/>
    <xf numFmtId="174" fontId="57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1" fontId="73" fillId="0" borderId="0" applyFont="0" applyFill="0" applyBorder="0" applyAlignment="0" applyProtection="0"/>
    <xf numFmtId="179" fontId="74" fillId="0" borderId="0">
      <alignment horizontal="right" vertical="top"/>
    </xf>
    <xf numFmtId="206" fontId="118" fillId="0" borderId="0" applyFont="0" applyFill="0" applyBorder="0" applyAlignment="0" applyProtection="0"/>
    <xf numFmtId="3" fontId="75" fillId="0" borderId="0" applyFont="0" applyFill="0" applyBorder="0" applyAlignment="0" applyProtection="0"/>
    <xf numFmtId="0" fontId="76" fillId="0" borderId="0"/>
    <xf numFmtId="3" fontId="57" fillId="0" borderId="0" applyFill="0" applyBorder="0" applyAlignment="0" applyProtection="0"/>
    <xf numFmtId="0" fontId="77" fillId="0" borderId="0"/>
    <xf numFmtId="0" fontId="77" fillId="0" borderId="0"/>
    <xf numFmtId="173" fontId="7" fillId="0" borderId="0" applyFont="0" applyFill="0" applyBorder="0" applyAlignment="0" applyProtection="0"/>
    <xf numFmtId="205" fontId="118" fillId="0" borderId="0" applyFont="0" applyFill="0" applyBorder="0" applyAlignment="0" applyProtection="0"/>
    <xf numFmtId="187" fontId="75" fillId="0" borderId="0" applyFont="0" applyFill="0" applyBorder="0" applyAlignment="0" applyProtection="0"/>
    <xf numFmtId="176" fontId="8" fillId="0" borderId="0">
      <protection locked="0"/>
    </xf>
    <xf numFmtId="0" fontId="64" fillId="0" borderId="0" applyFont="0" applyFill="0" applyBorder="0" applyAlignment="0" applyProtection="0"/>
    <xf numFmtId="188" fontId="78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89" fontId="80" fillId="0" borderId="0" applyFont="0" applyFill="0" applyBorder="0" applyAlignment="0" applyProtection="0"/>
    <xf numFmtId="190" fontId="80" fillId="0" borderId="0" applyFont="0" applyFill="0" applyBorder="0" applyAlignment="0" applyProtection="0"/>
    <xf numFmtId="0" fontId="81" fillId="0" borderId="0">
      <protection locked="0"/>
    </xf>
    <xf numFmtId="0" fontId="81" fillId="0" borderId="0">
      <protection locked="0"/>
    </xf>
    <xf numFmtId="0" fontId="82" fillId="0" borderId="0">
      <protection locked="0"/>
    </xf>
    <xf numFmtId="0" fontId="81" fillId="0" borderId="0">
      <protection locked="0"/>
    </xf>
    <xf numFmtId="0" fontId="83" fillId="0" borderId="0"/>
    <xf numFmtId="0" fontId="81" fillId="0" borderId="0">
      <protection locked="0"/>
    </xf>
    <xf numFmtId="0" fontId="84" fillId="0" borderId="0"/>
    <xf numFmtId="0" fontId="81" fillId="0" borderId="0">
      <protection locked="0"/>
    </xf>
    <xf numFmtId="0" fontId="84" fillId="0" borderId="0"/>
    <xf numFmtId="0" fontId="82" fillId="0" borderId="0">
      <protection locked="0"/>
    </xf>
    <xf numFmtId="0" fontId="84" fillId="0" borderId="0"/>
    <xf numFmtId="3" fontId="64" fillId="0" borderId="0" applyFont="0" applyFill="0" applyBorder="0" applyAlignment="0" applyProtection="0"/>
    <xf numFmtId="3" fontId="64" fillId="0" borderId="0" applyFont="0" applyFill="0" applyBorder="0" applyAlignment="0" applyProtection="0"/>
    <xf numFmtId="176" fontId="8" fillId="0" borderId="0">
      <protection locked="0"/>
    </xf>
    <xf numFmtId="0" fontId="84" fillId="0" borderId="0"/>
    <xf numFmtId="0" fontId="85" fillId="0" borderId="0"/>
    <xf numFmtId="0" fontId="84" fillId="0" borderId="0"/>
    <xf numFmtId="0" fontId="76" fillId="0" borderId="0"/>
    <xf numFmtId="0" fontId="54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38" fontId="87" fillId="25" borderId="0" applyNumberFormat="0" applyBorder="0" applyAlignment="0" applyProtection="0"/>
    <xf numFmtId="0" fontId="43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44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45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76" fontId="9" fillId="0" borderId="0">
      <protection locked="0"/>
    </xf>
    <xf numFmtId="176" fontId="9" fillId="0" borderId="0"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/>
    <xf numFmtId="0" fontId="10" fillId="0" borderId="0"/>
    <xf numFmtId="0" fontId="13" fillId="0" borderId="0"/>
    <xf numFmtId="191" fontId="57" fillId="0" borderId="0" applyFont="0" applyFill="0" applyBorder="0" applyAlignment="0" applyProtection="0"/>
    <xf numFmtId="192" fontId="57" fillId="0" borderId="0" applyFont="0" applyFill="0" applyBorder="0" applyAlignment="0" applyProtection="0"/>
    <xf numFmtId="0" fontId="40" fillId="7" borderId="2" applyNumberFormat="0" applyAlignment="0" applyProtection="0"/>
    <xf numFmtId="10" fontId="87" fillId="24" borderId="5" applyNumberFormat="0" applyBorder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75" fontId="95" fillId="0" borderId="0"/>
    <xf numFmtId="0" fontId="84" fillId="0" borderId="12"/>
    <xf numFmtId="0" fontId="52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7" fillId="0" borderId="1">
      <alignment horizontal="left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193" fontId="64" fillId="0" borderId="0" applyFont="0" applyFill="0" applyBorder="0" applyAlignment="0" applyProtection="0"/>
    <xf numFmtId="186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94" fontId="64" fillId="0" borderId="0" applyFont="0" applyFill="0" applyBorder="0" applyAlignment="0" applyProtection="0"/>
    <xf numFmtId="195" fontId="73" fillId="0" borderId="0" applyFont="0" applyFill="0" applyBorder="0" applyAlignment="0" applyProtection="0"/>
    <xf numFmtId="196" fontId="73" fillId="0" borderId="0" applyFont="0" applyFill="0" applyBorder="0" applyAlignment="0" applyProtection="0"/>
    <xf numFmtId="0" fontId="99" fillId="0" borderId="0"/>
    <xf numFmtId="0" fontId="49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101" fillId="0" borderId="0"/>
    <xf numFmtId="0" fontId="21" fillId="0" borderId="0"/>
    <xf numFmtId="0" fontId="2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57" fillId="0" borderId="0"/>
    <xf numFmtId="0" fontId="56" fillId="0" borderId="0"/>
    <xf numFmtId="0" fontId="1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7" fillId="0" borderId="0"/>
    <xf numFmtId="197" fontId="73" fillId="0" borderId="0" applyFill="0" applyBorder="0" applyAlignment="0" applyProtection="0">
      <alignment horizontal="right"/>
    </xf>
    <xf numFmtId="0" fontId="80" fillId="0" borderId="0"/>
    <xf numFmtId="178" fontId="34" fillId="0" borderId="0"/>
    <xf numFmtId="178" fontId="21" fillId="0" borderId="0"/>
    <xf numFmtId="0" fontId="102" fillId="0" borderId="0"/>
    <xf numFmtId="0" fontId="13" fillId="10" borderId="14" applyNumberFormat="0" applyFont="0" applyAlignment="0" applyProtection="0"/>
    <xf numFmtId="0" fontId="21" fillId="10" borderId="14" applyNumberFormat="0" applyFont="0" applyAlignment="0" applyProtection="0"/>
    <xf numFmtId="0" fontId="32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49" fontId="103" fillId="0" borderId="0"/>
    <xf numFmtId="174" fontId="11" fillId="0" borderId="0" applyFont="0" applyFill="0" applyBorder="0" applyAlignment="0" applyProtection="0"/>
    <xf numFmtId="0" fontId="41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198" fontId="80" fillId="0" borderId="0" applyFont="0" applyFill="0" applyBorder="0" applyAlignment="0" applyProtection="0"/>
    <xf numFmtId="199" fontId="80" fillId="0" borderId="0" applyFont="0" applyFill="0" applyBorder="0" applyAlignment="0" applyProtection="0"/>
    <xf numFmtId="0" fontId="76" fillId="0" borderId="0"/>
    <xf numFmtId="10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200" fontId="57" fillId="0" borderId="0" applyFont="0" applyFill="0" applyBorder="0" applyAlignment="0" applyProtection="0"/>
    <xf numFmtId="201" fontId="56" fillId="0" borderId="0" applyFont="0" applyFill="0" applyBorder="0" applyAlignment="0" applyProtection="0"/>
    <xf numFmtId="202" fontId="56" fillId="0" borderId="0" applyFont="0" applyFill="0" applyBorder="0" applyAlignment="0" applyProtection="0"/>
    <xf numFmtId="2" fontId="64" fillId="0" borderId="0" applyFont="0" applyFill="0" applyBorder="0" applyAlignment="0" applyProtection="0"/>
    <xf numFmtId="203" fontId="73" fillId="0" borderId="0" applyFill="0" applyBorder="0" applyAlignment="0">
      <alignment horizontal="centerContinuous"/>
    </xf>
    <xf numFmtId="0" fontId="56" fillId="0" borderId="0"/>
    <xf numFmtId="0" fontId="105" fillId="0" borderId="1" applyNumberFormat="0" applyFill="0" applyBorder="0" applyAlignment="0" applyProtection="0">
      <protection hidden="1"/>
    </xf>
    <xf numFmtId="172" fontId="106" fillId="0" borderId="0"/>
    <xf numFmtId="0" fontId="107" fillId="0" borderId="0"/>
    <xf numFmtId="0" fontId="57" fillId="0" borderId="0" applyNumberFormat="0"/>
    <xf numFmtId="0" fontId="4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6" fillId="22" borderId="1"/>
    <xf numFmtId="176" fontId="8" fillId="0" borderId="16">
      <protection locked="0"/>
    </xf>
    <xf numFmtId="0" fontId="109" fillId="0" borderId="17" applyNumberFormat="0" applyFill="0" applyAlignment="0" applyProtection="0"/>
    <xf numFmtId="0" fontId="81" fillId="0" borderId="16">
      <protection locked="0"/>
    </xf>
    <xf numFmtId="0" fontId="99" fillId="0" borderId="0"/>
    <xf numFmtId="0" fontId="5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172" fontId="113" fillId="0" borderId="0">
      <alignment horizontal="right"/>
    </xf>
    <xf numFmtId="0" fontId="39" fillId="27" borderId="0" applyNumberFormat="0" applyBorder="0" applyAlignment="0" applyProtection="0"/>
    <xf numFmtId="0" fontId="39" fillId="18" borderId="0" applyNumberFormat="0" applyBorder="0" applyAlignment="0" applyProtection="0"/>
    <xf numFmtId="0" fontId="39" fillId="12" borderId="0" applyNumberFormat="0" applyBorder="0" applyAlignment="0" applyProtection="0"/>
    <xf numFmtId="0" fontId="39" fillId="28" borderId="0" applyNumberFormat="0" applyBorder="0" applyAlignment="0" applyProtection="0"/>
    <xf numFmtId="0" fontId="39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8" borderId="0" applyNumberFormat="0" applyBorder="0" applyAlignment="0" applyProtection="0"/>
    <xf numFmtId="0" fontId="40" fillId="7" borderId="2" applyNumberFormat="0" applyAlignment="0" applyProtection="0"/>
    <xf numFmtId="0" fontId="40" fillId="13" borderId="2" applyNumberFormat="0" applyAlignment="0" applyProtection="0"/>
    <xf numFmtId="0" fontId="41" fillId="29" borderId="15" applyNumberFormat="0" applyAlignment="0" applyProtection="0"/>
    <xf numFmtId="0" fontId="119" fillId="29" borderId="2" applyNumberFormat="0" applyAlignment="0" applyProtection="0"/>
    <xf numFmtId="0" fontId="114" fillId="0" borderId="0" applyProtection="0"/>
    <xf numFmtId="177" fontId="28" fillId="0" borderId="0" applyFont="0" applyFill="0" applyBorder="0" applyAlignment="0" applyProtection="0"/>
    <xf numFmtId="0" fontId="54" fillId="4" borderId="0" applyNumberFormat="0" applyBorder="0" applyAlignment="0" applyProtection="0"/>
    <xf numFmtId="0" fontId="26" fillId="0" borderId="18">
      <alignment horizontal="centerContinuous" vertical="top" wrapText="1"/>
    </xf>
    <xf numFmtId="0" fontId="120" fillId="0" borderId="19" applyNumberFormat="0" applyFill="0" applyAlignment="0" applyProtection="0"/>
    <xf numFmtId="0" fontId="121" fillId="0" borderId="20" applyNumberFormat="0" applyFill="0" applyAlignment="0" applyProtection="0"/>
    <xf numFmtId="0" fontId="122" fillId="0" borderId="21" applyNumberFormat="0" applyFill="0" applyAlignment="0" applyProtection="0"/>
    <xf numFmtId="0" fontId="122" fillId="0" borderId="0" applyNumberFormat="0" applyFill="0" applyBorder="0" applyAlignment="0" applyProtection="0"/>
    <xf numFmtId="0" fontId="115" fillId="0" borderId="0" applyProtection="0"/>
    <xf numFmtId="0" fontId="116" fillId="0" borderId="0" applyProtection="0"/>
    <xf numFmtId="0" fontId="27" fillId="0" borderId="0">
      <alignment wrapText="1"/>
    </xf>
    <xf numFmtId="0" fontId="52" fillId="0" borderId="13" applyNumberFormat="0" applyFill="0" applyAlignment="0" applyProtection="0"/>
    <xf numFmtId="0" fontId="46" fillId="0" borderId="22" applyNumberFormat="0" applyFill="0" applyAlignment="0" applyProtection="0"/>
    <xf numFmtId="0" fontId="114" fillId="0" borderId="16" applyProtection="0"/>
    <xf numFmtId="0" fontId="47" fillId="23" borderId="4" applyNumberFormat="0" applyAlignment="0" applyProtection="0"/>
    <xf numFmtId="0" fontId="47" fillId="23" borderId="4" applyNumberFormat="0" applyAlignment="0" applyProtection="0"/>
    <xf numFmtId="0" fontId="48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13" borderId="0" applyNumberFormat="0" applyBorder="0" applyAlignment="0" applyProtection="0"/>
    <xf numFmtId="0" fontId="42" fillId="22" borderId="2" applyNumberForma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19" fillId="0" borderId="0"/>
    <xf numFmtId="0" fontId="38" fillId="0" borderId="0"/>
    <xf numFmtId="0" fontId="27" fillId="0" borderId="0"/>
    <xf numFmtId="0" fontId="38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13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5" fillId="0" borderId="0"/>
    <xf numFmtId="0" fontId="19" fillId="0" borderId="0"/>
    <xf numFmtId="0" fontId="27" fillId="0" borderId="0"/>
    <xf numFmtId="0" fontId="13" fillId="0" borderId="0"/>
    <xf numFmtId="0" fontId="13" fillId="0" borderId="0"/>
    <xf numFmtId="0" fontId="38" fillId="0" borderId="0"/>
    <xf numFmtId="0" fontId="55" fillId="0" borderId="0"/>
    <xf numFmtId="0" fontId="55" fillId="0" borderId="0"/>
    <xf numFmtId="0" fontId="13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/>
    <xf numFmtId="0" fontId="13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38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13" fillId="0" borderId="0"/>
    <xf numFmtId="0" fontId="13" fillId="0" borderId="0"/>
    <xf numFmtId="0" fontId="46" fillId="0" borderId="17" applyNumberFormat="0" applyFill="0" applyAlignment="0" applyProtection="0"/>
    <xf numFmtId="0" fontId="50" fillId="5" borderId="0" applyNumberFormat="0" applyBorder="0" applyAlignment="0" applyProtection="0"/>
    <xf numFmtId="0" fontId="50" fillId="3" borderId="0" applyNumberFormat="0" applyBorder="0" applyAlignment="0" applyProtection="0"/>
    <xf numFmtId="0" fontId="51" fillId="0" borderId="0" applyNumberFormat="0" applyFill="0" applyBorder="0" applyAlignment="0" applyProtection="0"/>
    <xf numFmtId="0" fontId="118" fillId="10" borderId="14" applyNumberFormat="0" applyFont="0" applyAlignment="0" applyProtection="0"/>
    <xf numFmtId="0" fontId="38" fillId="10" borderId="14" applyNumberFormat="0" applyFont="0" applyAlignment="0" applyProtection="0"/>
    <xf numFmtId="0" fontId="13" fillId="10" borderId="14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1" fillId="22" borderId="15" applyNumberFormat="0" applyAlignment="0" applyProtection="0"/>
    <xf numFmtId="0" fontId="53" fillId="0" borderId="23" applyNumberFormat="0" applyFill="0" applyAlignment="0" applyProtection="0"/>
    <xf numFmtId="0" fontId="49" fillId="13" borderId="0" applyNumberFormat="0" applyBorder="0" applyAlignment="0" applyProtection="0"/>
    <xf numFmtId="0" fontId="34" fillId="0" borderId="0"/>
    <xf numFmtId="0" fontId="114" fillId="0" borderId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2" fontId="114" fillId="0" borderId="0" applyProtection="0"/>
    <xf numFmtId="167" fontId="38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54" fillId="6" borderId="0" applyNumberFormat="0" applyBorder="0" applyAlignment="0" applyProtection="0"/>
    <xf numFmtId="49" fontId="26" fillId="0" borderId="5">
      <alignment horizontal="center" vertical="center" wrapText="1"/>
    </xf>
    <xf numFmtId="171" fontId="13" fillId="0" borderId="0" applyFont="0" applyFill="0" applyBorder="0" applyAlignment="0" applyProtection="0"/>
    <xf numFmtId="0" fontId="13" fillId="0" borderId="0"/>
    <xf numFmtId="0" fontId="4" fillId="0" borderId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7" fillId="0" borderId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182" fontId="56" fillId="0" borderId="0" applyFont="0" applyFill="0" applyBorder="0" applyAlignment="0" applyProtection="0"/>
    <xf numFmtId="182" fontId="73" fillId="0" borderId="0" applyFont="0" applyFill="0" applyBorder="0" applyAlignment="0" applyProtection="0"/>
    <xf numFmtId="183" fontId="56" fillId="0" borderId="0" applyFont="0" applyFill="0" applyBorder="0" applyAlignment="0" applyProtection="0"/>
    <xf numFmtId="183" fontId="73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1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1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2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2" fontId="81" fillId="0" borderId="0">
      <protection locked="0"/>
    </xf>
    <xf numFmtId="2" fontId="82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3" fillId="22" borderId="2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0" fontId="65" fillId="23" borderId="4" applyNumberFormat="0" applyAlignment="0" applyProtection="0"/>
    <xf numFmtId="208" fontId="57" fillId="0" borderId="0"/>
    <xf numFmtId="0" fontId="131" fillId="24" borderId="5">
      <alignment horizontal="right" vertical="center"/>
    </xf>
    <xf numFmtId="0" fontId="67" fillId="24" borderId="5">
      <alignment horizontal="right" vertical="center"/>
    </xf>
    <xf numFmtId="0" fontId="57" fillId="24" borderId="6"/>
    <xf numFmtId="0" fontId="66" fillId="32" borderId="5">
      <alignment horizontal="center" vertical="center"/>
    </xf>
    <xf numFmtId="0" fontId="131" fillId="24" borderId="5">
      <alignment horizontal="right" vertical="center"/>
    </xf>
    <xf numFmtId="0" fontId="68" fillId="24" borderId="5">
      <alignment horizontal="left" vertical="center"/>
    </xf>
    <xf numFmtId="0" fontId="68" fillId="24" borderId="7">
      <alignment vertical="center"/>
    </xf>
    <xf numFmtId="0" fontId="69" fillId="24" borderId="8">
      <alignment vertical="center"/>
    </xf>
    <xf numFmtId="0" fontId="68" fillId="24" borderId="5"/>
    <xf numFmtId="0" fontId="67" fillId="24" borderId="5">
      <alignment horizontal="right" vertical="center"/>
    </xf>
    <xf numFmtId="0" fontId="70" fillId="26" borderId="5">
      <alignment horizontal="left" vertical="center"/>
    </xf>
    <xf numFmtId="0" fontId="70" fillId="26" borderId="5">
      <alignment horizontal="left" vertical="center"/>
    </xf>
    <xf numFmtId="0" fontId="132" fillId="24" borderId="5">
      <alignment horizontal="left" vertical="center"/>
    </xf>
    <xf numFmtId="0" fontId="71" fillId="24" borderId="6"/>
    <xf numFmtId="0" fontId="66" fillId="25" borderId="5">
      <alignment horizontal="left" vertical="center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49" fontId="133" fillId="0" borderId="5">
      <alignment horizontal="center" vertical="center"/>
      <protection locked="0"/>
    </xf>
    <xf numFmtId="174" fontId="32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3" fontId="57" fillId="0" borderId="0" applyFont="0" applyFill="0" applyBorder="0" applyAlignment="0" applyProtection="0"/>
    <xf numFmtId="3" fontId="57" fillId="0" borderId="0" applyFont="0" applyFill="0" applyBorder="0" applyAlignment="0" applyProtection="0"/>
    <xf numFmtId="3" fontId="57" fillId="0" borderId="0" applyFont="0" applyFill="0" applyBorder="0" applyAlignment="0" applyProtection="0"/>
    <xf numFmtId="3" fontId="57" fillId="0" borderId="0" applyFont="0" applyFill="0" applyBorder="0" applyAlignment="0" applyProtection="0"/>
    <xf numFmtId="3" fontId="57" fillId="0" borderId="0" applyFont="0" applyFill="0" applyBorder="0" applyAlignment="0" applyProtection="0"/>
    <xf numFmtId="3" fontId="57" fillId="0" borderId="0" applyFont="0" applyFill="0" applyBorder="0" applyAlignment="0" applyProtection="0"/>
    <xf numFmtId="3" fontId="57" fillId="0" borderId="0" applyFont="0" applyFill="0" applyBorder="0" applyAlignment="0" applyProtection="0"/>
    <xf numFmtId="194" fontId="57" fillId="0" borderId="0" applyFont="0" applyFill="0" applyBorder="0" applyAlignment="0" applyProtection="0"/>
    <xf numFmtId="2" fontId="81" fillId="0" borderId="0">
      <protection locked="0"/>
    </xf>
    <xf numFmtId="0" fontId="57" fillId="0" borderId="0" applyFont="0" applyFill="0" applyBorder="0" applyAlignment="0" applyProtection="0"/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49" fontId="27" fillId="0" borderId="5">
      <alignment horizontal="left" vertical="center"/>
      <protection locked="0"/>
    </xf>
    <xf numFmtId="172" fontId="134" fillId="0" borderId="0"/>
    <xf numFmtId="209" fontId="57" fillId="0" borderId="0" applyFont="0" applyFill="0" applyBorder="0" applyAlignment="0" applyProtection="0"/>
    <xf numFmtId="178" fontId="85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75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0" fontId="83" fillId="0" borderId="0"/>
    <xf numFmtId="175" fontId="57" fillId="0" borderId="0" applyFont="0" applyFill="0" applyBorder="0" applyAlignment="0" applyProtection="0"/>
    <xf numFmtId="0" fontId="84" fillId="0" borderId="0"/>
    <xf numFmtId="175" fontId="57" fillId="0" borderId="0" applyFont="0" applyFill="0" applyBorder="0" applyAlignment="0" applyProtection="0"/>
    <xf numFmtId="0" fontId="84" fillId="0" borderId="0"/>
    <xf numFmtId="175" fontId="57" fillId="0" borderId="0" applyFont="0" applyFill="0" applyBorder="0" applyAlignment="0" applyProtection="0"/>
    <xf numFmtId="0" fontId="84" fillId="0" borderId="0"/>
    <xf numFmtId="175" fontId="57" fillId="0" borderId="0" applyFont="0" applyFill="0" applyBorder="0" applyAlignment="0" applyProtection="0"/>
    <xf numFmtId="0" fontId="80" fillId="0" borderId="0"/>
    <xf numFmtId="0" fontId="81" fillId="0" borderId="0">
      <protection locked="0"/>
    </xf>
    <xf numFmtId="210" fontId="81" fillId="0" borderId="0">
      <protection locked="0"/>
    </xf>
    <xf numFmtId="2" fontId="57" fillId="0" borderId="0" applyFont="0" applyFill="0" applyBorder="0" applyAlignment="0" applyProtection="0"/>
    <xf numFmtId="0" fontId="84" fillId="0" borderId="0"/>
    <xf numFmtId="0" fontId="85" fillId="0" borderId="0"/>
    <xf numFmtId="0" fontId="84" fillId="0" borderId="0"/>
    <xf numFmtId="210" fontId="81" fillId="0" borderId="0">
      <protection locked="0"/>
    </xf>
    <xf numFmtId="211" fontId="135" fillId="0" borderId="0" applyAlignment="0">
      <alignment wrapText="1"/>
    </xf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8" fillId="0" borderId="9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89" fillId="0" borderId="10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11" applyNumberFormat="0" applyFill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212" fontId="136" fillId="0" borderId="0">
      <protection locked="0"/>
    </xf>
    <xf numFmtId="212" fontId="136" fillId="0" borderId="0"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175" fontId="56" fillId="0" borderId="0" applyFont="0" applyFill="0" applyBorder="0" applyAlignment="0" applyProtection="0"/>
    <xf numFmtId="175" fontId="73" fillId="0" borderId="0" applyFont="0" applyFill="0" applyBorder="0" applyAlignment="0" applyProtection="0"/>
    <xf numFmtId="3" fontId="56" fillId="0" borderId="0" applyFont="0" applyFill="0" applyBorder="0" applyAlignment="0" applyProtection="0"/>
    <xf numFmtId="3" fontId="73" fillId="0" borderId="0" applyFont="0" applyFill="0" applyBorder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5" fontId="57" fillId="0" borderId="0"/>
    <xf numFmtId="0" fontId="84" fillId="0" borderId="12"/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27" fillId="0" borderId="0" applyNumberFormat="0" applyFont="0" applyAlignment="0">
      <alignment vertical="top" wrapText="1"/>
      <protection locked="0"/>
    </xf>
    <xf numFmtId="49" fontId="143" fillId="24" borderId="30">
      <alignment horizontal="left" vertical="center"/>
      <protection locked="0"/>
    </xf>
    <xf numFmtId="49" fontId="143" fillId="24" borderId="30">
      <alignment horizontal="left" vertical="center"/>
    </xf>
    <xf numFmtId="4" fontId="143" fillId="24" borderId="30">
      <alignment horizontal="right" vertical="center"/>
      <protection locked="0"/>
    </xf>
    <xf numFmtId="4" fontId="143" fillId="24" borderId="30">
      <alignment horizontal="right" vertical="center"/>
    </xf>
    <xf numFmtId="4" fontId="144" fillId="24" borderId="30">
      <alignment horizontal="right" vertical="center"/>
      <protection locked="0"/>
    </xf>
    <xf numFmtId="49" fontId="145" fillId="24" borderId="5">
      <alignment horizontal="left" vertical="center"/>
      <protection locked="0"/>
    </xf>
    <xf numFmtId="49" fontId="145" fillId="24" borderId="5">
      <alignment horizontal="left" vertical="center"/>
    </xf>
    <xf numFmtId="49" fontId="146" fillId="24" borderId="5">
      <alignment horizontal="left" vertical="center"/>
      <protection locked="0"/>
    </xf>
    <xf numFmtId="49" fontId="146" fillId="24" borderId="5">
      <alignment horizontal="left" vertical="center"/>
    </xf>
    <xf numFmtId="4" fontId="145" fillId="24" borderId="5">
      <alignment horizontal="right" vertical="center"/>
      <protection locked="0"/>
    </xf>
    <xf numFmtId="4" fontId="145" fillId="24" borderId="5">
      <alignment horizontal="right" vertical="center"/>
    </xf>
    <xf numFmtId="4" fontId="147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3" fillId="24" borderId="5">
      <alignment horizontal="left" vertical="center"/>
    </xf>
    <xf numFmtId="49" fontId="144" fillId="24" borderId="5">
      <alignment horizontal="left" vertical="center"/>
      <protection locked="0"/>
    </xf>
    <xf numFmtId="49" fontId="14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3" fillId="24" borderId="5">
      <alignment horizontal="right" vertical="center"/>
    </xf>
    <xf numFmtId="4" fontId="144" fillId="24" borderId="5">
      <alignment horizontal="right" vertical="center"/>
      <protection locked="0"/>
    </xf>
    <xf numFmtId="49" fontId="148" fillId="24" borderId="5">
      <alignment horizontal="left" vertical="center"/>
      <protection locked="0"/>
    </xf>
    <xf numFmtId="49" fontId="148" fillId="24" borderId="5">
      <alignment horizontal="left" vertical="center"/>
    </xf>
    <xf numFmtId="49" fontId="149" fillId="24" borderId="5">
      <alignment horizontal="left" vertical="center"/>
      <protection locked="0"/>
    </xf>
    <xf numFmtId="49" fontId="149" fillId="24" borderId="5">
      <alignment horizontal="left" vertical="center"/>
    </xf>
    <xf numFmtId="4" fontId="148" fillId="24" borderId="5">
      <alignment horizontal="right" vertical="center"/>
      <protection locked="0"/>
    </xf>
    <xf numFmtId="4" fontId="148" fillId="24" borderId="5">
      <alignment horizontal="right" vertical="center"/>
    </xf>
    <xf numFmtId="4" fontId="150" fillId="24" borderId="5">
      <alignment horizontal="right" vertical="center"/>
      <protection locked="0"/>
    </xf>
    <xf numFmtId="49" fontId="151" fillId="0" borderId="5">
      <alignment horizontal="left" vertical="center"/>
      <protection locked="0"/>
    </xf>
    <xf numFmtId="49" fontId="151" fillId="0" borderId="5">
      <alignment horizontal="left" vertical="center"/>
    </xf>
    <xf numFmtId="49" fontId="152" fillId="0" borderId="5">
      <alignment horizontal="left" vertical="center"/>
      <protection locked="0"/>
    </xf>
    <xf numFmtId="49" fontId="152" fillId="0" borderId="5">
      <alignment horizontal="left" vertical="center"/>
    </xf>
    <xf numFmtId="4" fontId="151" fillId="0" borderId="5">
      <alignment horizontal="right" vertical="center"/>
      <protection locked="0"/>
    </xf>
    <xf numFmtId="4" fontId="151" fillId="0" borderId="5">
      <alignment horizontal="right" vertical="center"/>
    </xf>
    <xf numFmtId="4" fontId="152" fillId="0" borderId="5">
      <alignment horizontal="right" vertical="center"/>
      <protection locked="0"/>
    </xf>
    <xf numFmtId="49" fontId="153" fillId="0" borderId="5">
      <alignment horizontal="left" vertical="center"/>
      <protection locked="0"/>
    </xf>
    <xf numFmtId="49" fontId="153" fillId="0" borderId="5">
      <alignment horizontal="left" vertical="center"/>
    </xf>
    <xf numFmtId="49" fontId="154" fillId="0" borderId="5">
      <alignment horizontal="left" vertical="center"/>
      <protection locked="0"/>
    </xf>
    <xf numFmtId="49" fontId="154" fillId="0" borderId="5">
      <alignment horizontal="left" vertical="center"/>
    </xf>
    <xf numFmtId="4" fontId="153" fillId="0" borderId="5">
      <alignment horizontal="right" vertical="center"/>
      <protection locked="0"/>
    </xf>
    <xf numFmtId="4" fontId="153" fillId="0" borderId="5">
      <alignment horizontal="right" vertical="center"/>
    </xf>
    <xf numFmtId="49" fontId="151" fillId="0" borderId="5">
      <alignment horizontal="left" vertical="center"/>
      <protection locked="0"/>
    </xf>
    <xf numFmtId="49" fontId="152" fillId="0" borderId="5">
      <alignment horizontal="left" vertical="center"/>
      <protection locked="0"/>
    </xf>
    <xf numFmtId="4" fontId="151" fillId="0" borderId="5">
      <alignment horizontal="right" vertical="center"/>
      <protection locked="0"/>
    </xf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0" fontId="96" fillId="0" borderId="13" applyNumberFormat="0" applyFill="0" applyAlignment="0" applyProtection="0"/>
    <xf numFmtId="1" fontId="73" fillId="0" borderId="0" applyNumberFormat="0" applyAlignment="0">
      <alignment horizontal="center"/>
    </xf>
    <xf numFmtId="213" fontId="155" fillId="0" borderId="0" applyNumberFormat="0">
      <alignment horizontal="centerContinuous"/>
    </xf>
    <xf numFmtId="186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214" fontId="80" fillId="0" borderId="0" applyFont="0" applyFill="0" applyBorder="0" applyAlignment="0" applyProtection="0"/>
    <xf numFmtId="215" fontId="80" fillId="0" borderId="0" applyFont="0" applyFill="0" applyBorder="0" applyAlignment="0" applyProtection="0"/>
    <xf numFmtId="216" fontId="81" fillId="0" borderId="0">
      <protection locked="0"/>
    </xf>
    <xf numFmtId="195" fontId="73" fillId="0" borderId="0" applyFont="0" applyFill="0" applyBorder="0" applyAlignment="0" applyProtection="0"/>
    <xf numFmtId="196" fontId="73" fillId="0" borderId="0" applyFont="0" applyFill="0" applyBorder="0" applyAlignment="0" applyProtection="0"/>
    <xf numFmtId="217" fontId="81" fillId="0" borderId="0">
      <protection locked="0"/>
    </xf>
    <xf numFmtId="218" fontId="81" fillId="0" borderId="0">
      <protection locked="0"/>
    </xf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56" fillId="0" borderId="0"/>
    <xf numFmtId="0" fontId="21" fillId="0" borderId="0"/>
    <xf numFmtId="0" fontId="157" fillId="0" borderId="0"/>
    <xf numFmtId="0" fontId="21" fillId="0" borderId="0"/>
    <xf numFmtId="0" fontId="85" fillId="0" borderId="0"/>
    <xf numFmtId="0" fontId="85" fillId="0" borderId="0"/>
    <xf numFmtId="0" fontId="32" fillId="0" borderId="0"/>
    <xf numFmtId="0" fontId="32" fillId="0" borderId="0"/>
    <xf numFmtId="0" fontId="73" fillId="0" borderId="0"/>
    <xf numFmtId="0" fontId="113" fillId="0" borderId="0"/>
    <xf numFmtId="0" fontId="57" fillId="0" borderId="0"/>
    <xf numFmtId="0" fontId="32" fillId="0" borderId="0"/>
    <xf numFmtId="0" fontId="5" fillId="0" borderId="0"/>
    <xf numFmtId="0" fontId="73" fillId="0" borderId="0"/>
    <xf numFmtId="0" fontId="73" fillId="0" borderId="0"/>
    <xf numFmtId="0" fontId="57" fillId="0" borderId="0"/>
    <xf numFmtId="0" fontId="15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 applyBorder="0"/>
    <xf numFmtId="0" fontId="57" fillId="0" borderId="0"/>
    <xf numFmtId="0" fontId="57" fillId="0" borderId="0"/>
    <xf numFmtId="0" fontId="73" fillId="0" borderId="0"/>
    <xf numFmtId="0" fontId="73" fillId="0" borderId="0"/>
    <xf numFmtId="0" fontId="13" fillId="0" borderId="0"/>
    <xf numFmtId="0" fontId="73" fillId="0" borderId="0"/>
    <xf numFmtId="0" fontId="159" fillId="0" borderId="0"/>
    <xf numFmtId="0" fontId="57" fillId="0" borderId="0"/>
    <xf numFmtId="0" fontId="73" fillId="0" borderId="0" applyBorder="0"/>
    <xf numFmtId="0" fontId="13" fillId="0" borderId="0"/>
    <xf numFmtId="0" fontId="32" fillId="0" borderId="0"/>
    <xf numFmtId="0" fontId="32" fillId="0" borderId="0"/>
    <xf numFmtId="219" fontId="160" fillId="0" borderId="0"/>
    <xf numFmtId="0" fontId="73" fillId="0" borderId="0"/>
    <xf numFmtId="0" fontId="38" fillId="0" borderId="0"/>
    <xf numFmtId="0" fontId="161" fillId="0" borderId="0"/>
    <xf numFmtId="0" fontId="161" fillId="0" borderId="0"/>
    <xf numFmtId="0" fontId="161" fillId="0" borderId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4" fontId="126" fillId="32" borderId="5">
      <alignment horizontal="right" vertical="center"/>
      <protection locked="0"/>
    </xf>
    <xf numFmtId="4" fontId="126" fillId="30" borderId="5">
      <alignment horizontal="right" vertical="center"/>
      <protection locked="0"/>
    </xf>
    <xf numFmtId="4" fontId="126" fillId="25" borderId="5">
      <alignment horizontal="right" vertical="center"/>
      <protection locked="0"/>
    </xf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0" fontId="104" fillId="22" borderId="15" applyNumberFormat="0" applyAlignment="0" applyProtection="0"/>
    <xf numFmtId="9" fontId="7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200" fontId="73" fillId="0" borderId="0" applyFont="0" applyFill="0" applyBorder="0" applyAlignment="0" applyProtection="0"/>
    <xf numFmtId="220" fontId="81" fillId="0" borderId="0">
      <protection locked="0"/>
    </xf>
    <xf numFmtId="221" fontId="81" fillId="0" borderId="0">
      <protection locked="0"/>
    </xf>
    <xf numFmtId="222" fontId="57" fillId="0" borderId="0" applyFont="0" applyFill="0" applyBorder="0" applyAlignment="0" applyProtection="0"/>
    <xf numFmtId="220" fontId="81" fillId="0" borderId="0">
      <protection locked="0"/>
    </xf>
    <xf numFmtId="203" fontId="73" fillId="0" borderId="0" applyFill="0" applyBorder="0" applyAlignment="0">
      <alignment horizontal="centerContinuous"/>
    </xf>
    <xf numFmtId="221" fontId="81" fillId="0" borderId="0">
      <protection locked="0"/>
    </xf>
    <xf numFmtId="223" fontId="81" fillId="0" borderId="0">
      <protection locked="0"/>
    </xf>
    <xf numFmtId="49" fontId="133" fillId="0" borderId="5">
      <alignment horizontal="left" vertical="center" wrapText="1"/>
      <protection locked="0"/>
    </xf>
    <xf numFmtId="49" fontId="133" fillId="0" borderId="5">
      <alignment horizontal="left" vertical="center" wrapText="1"/>
      <protection locked="0"/>
    </xf>
    <xf numFmtId="4" fontId="162" fillId="33" borderId="31" applyNumberFormat="0" applyProtection="0">
      <alignment vertical="center"/>
    </xf>
    <xf numFmtId="4" fontId="163" fillId="33" borderId="31" applyNumberFormat="0" applyProtection="0">
      <alignment vertical="center"/>
    </xf>
    <xf numFmtId="4" fontId="164" fillId="0" borderId="0" applyNumberFormat="0" applyProtection="0">
      <alignment horizontal="left" vertical="center" indent="1"/>
    </xf>
    <xf numFmtId="4" fontId="165" fillId="34" borderId="31" applyNumberFormat="0" applyProtection="0">
      <alignment horizontal="left" vertical="center" indent="1"/>
    </xf>
    <xf numFmtId="4" fontId="166" fillId="35" borderId="31" applyNumberFormat="0" applyProtection="0">
      <alignment vertical="center"/>
    </xf>
    <xf numFmtId="4" fontId="167" fillId="32" borderId="31" applyNumberFormat="0" applyProtection="0">
      <alignment vertical="center"/>
    </xf>
    <xf numFmtId="4" fontId="166" fillId="36" borderId="31" applyNumberFormat="0" applyProtection="0">
      <alignment vertical="center"/>
    </xf>
    <xf numFmtId="4" fontId="168" fillId="35" borderId="31" applyNumberFormat="0" applyProtection="0">
      <alignment vertical="center"/>
    </xf>
    <xf numFmtId="4" fontId="169" fillId="37" borderId="31" applyNumberFormat="0" applyProtection="0">
      <alignment horizontal="left" vertical="center" indent="1"/>
    </xf>
    <xf numFmtId="4" fontId="169" fillId="30" borderId="31" applyNumberFormat="0" applyProtection="0">
      <alignment horizontal="left" vertical="center" indent="1"/>
    </xf>
    <xf numFmtId="4" fontId="170" fillId="34" borderId="31" applyNumberFormat="0" applyProtection="0">
      <alignment horizontal="left" vertical="center" indent="1"/>
    </xf>
    <xf numFmtId="4" fontId="171" fillId="31" borderId="31" applyNumberFormat="0" applyProtection="0">
      <alignment vertical="center"/>
    </xf>
    <xf numFmtId="4" fontId="172" fillId="24" borderId="31" applyNumberFormat="0" applyProtection="0">
      <alignment horizontal="left" vertical="center" indent="1"/>
    </xf>
    <xf numFmtId="4" fontId="173" fillId="30" borderId="31" applyNumberFormat="0" applyProtection="0">
      <alignment horizontal="left" vertical="center" indent="1"/>
    </xf>
    <xf numFmtId="4" fontId="174" fillId="34" borderId="31" applyNumberFormat="0" applyProtection="0">
      <alignment horizontal="left" vertical="center" indent="1"/>
    </xf>
    <xf numFmtId="4" fontId="175" fillId="24" borderId="31" applyNumberFormat="0" applyProtection="0">
      <alignment vertical="center"/>
    </xf>
    <xf numFmtId="4" fontId="176" fillId="24" borderId="31" applyNumberFormat="0" applyProtection="0">
      <alignment vertical="center"/>
    </xf>
    <xf numFmtId="4" fontId="169" fillId="30" borderId="31" applyNumberFormat="0" applyProtection="0">
      <alignment horizontal="left" vertical="center" indent="1"/>
    </xf>
    <xf numFmtId="4" fontId="177" fillId="24" borderId="31" applyNumberFormat="0" applyProtection="0">
      <alignment vertical="center"/>
    </xf>
    <xf numFmtId="4" fontId="178" fillId="24" borderId="31" applyNumberFormat="0" applyProtection="0">
      <alignment vertical="center"/>
    </xf>
    <xf numFmtId="4" fontId="87" fillId="0" borderId="0" applyNumberFormat="0" applyProtection="0">
      <alignment horizontal="left" vertical="center" indent="1"/>
    </xf>
    <xf numFmtId="4" fontId="179" fillId="24" borderId="31" applyNumberFormat="0" applyProtection="0">
      <alignment vertical="center"/>
    </xf>
    <xf numFmtId="4" fontId="180" fillId="24" borderId="31" applyNumberFormat="0" applyProtection="0">
      <alignment vertical="center"/>
    </xf>
    <xf numFmtId="4" fontId="169" fillId="38" borderId="31" applyNumberFormat="0" applyProtection="0">
      <alignment horizontal="left" vertical="center" indent="1"/>
    </xf>
    <xf numFmtId="4" fontId="181" fillId="31" borderId="31" applyNumberFormat="0" applyProtection="0">
      <alignment horizontal="left" indent="1"/>
    </xf>
    <xf numFmtId="4" fontId="182" fillId="24" borderId="31" applyNumberFormat="0" applyProtection="0">
      <alignment vertical="center"/>
    </xf>
    <xf numFmtId="38" fontId="80" fillId="0" borderId="28"/>
    <xf numFmtId="224" fontId="57" fillId="0" borderId="0">
      <protection locked="0"/>
    </xf>
    <xf numFmtId="38" fontId="80" fillId="0" borderId="0" applyFont="0" applyFill="0" applyBorder="0" applyAlignment="0" applyProtection="0"/>
    <xf numFmtId="40" fontId="80" fillId="0" borderId="0" applyFont="0" applyFill="0" applyBorder="0" applyAlignment="0" applyProtection="0"/>
    <xf numFmtId="0" fontId="183" fillId="0" borderId="0" applyNumberFormat="0" applyFill="0" applyBorder="0" applyAlignment="0" applyProtection="0"/>
    <xf numFmtId="0" fontId="57" fillId="0" borderId="0" applyNumberFormat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2" fontId="136" fillId="0" borderId="0">
      <protection locked="0"/>
    </xf>
    <xf numFmtId="2" fontId="136" fillId="0" borderId="0">
      <protection locked="0"/>
    </xf>
    <xf numFmtId="221" fontId="81" fillId="0" borderId="0">
      <protection locked="0"/>
    </xf>
    <xf numFmtId="223" fontId="81" fillId="0" borderId="0">
      <protection locked="0"/>
    </xf>
    <xf numFmtId="0" fontId="80" fillId="0" borderId="0"/>
    <xf numFmtId="4" fontId="57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4" fillId="0" borderId="0" applyNumberFormat="0" applyFont="0" applyFill="0" applyBorder="0" applyAlignment="0" applyProtection="0">
      <alignment vertical="top"/>
    </xf>
    <xf numFmtId="0" fontId="185" fillId="0" borderId="0" applyNumberFormat="0" applyFont="0" applyFill="0" applyBorder="0" applyAlignment="0" applyProtection="0">
      <alignment vertical="top"/>
    </xf>
    <xf numFmtId="0" fontId="185" fillId="0" borderId="0" applyNumberFormat="0" applyFont="0" applyFill="0" applyBorder="0" applyAlignment="0" applyProtection="0">
      <alignment vertical="top"/>
    </xf>
    <xf numFmtId="0" fontId="184" fillId="0" borderId="0" applyNumberFormat="0" applyFont="0" applyFill="0" applyBorder="0" applyAlignment="0" applyProtection="0"/>
    <xf numFmtId="0" fontId="184" fillId="0" borderId="0" applyNumberFormat="0" applyFont="0" applyFill="0" applyBorder="0" applyAlignment="0" applyProtection="0">
      <alignment horizontal="left" vertical="top"/>
    </xf>
    <xf numFmtId="0" fontId="184" fillId="0" borderId="0" applyNumberFormat="0" applyFont="0" applyFill="0" applyBorder="0" applyAlignment="0" applyProtection="0">
      <alignment horizontal="left" vertical="top"/>
    </xf>
    <xf numFmtId="0" fontId="184" fillId="0" borderId="0" applyNumberFormat="0" applyFont="0" applyFill="0" applyBorder="0" applyAlignment="0" applyProtection="0">
      <alignment horizontal="left" vertical="top"/>
    </xf>
    <xf numFmtId="0" fontId="73" fillId="0" borderId="0"/>
    <xf numFmtId="0" fontId="186" fillId="0" borderId="0">
      <alignment horizontal="left" wrapText="1"/>
    </xf>
    <xf numFmtId="0" fontId="187" fillId="0" borderId="18" applyNumberFormat="0" applyFont="0" applyFill="0" applyBorder="0" applyAlignment="0" applyProtection="0">
      <alignment horizontal="center" wrapText="1"/>
    </xf>
    <xf numFmtId="225" fontId="56" fillId="0" borderId="0" applyNumberFormat="0" applyFont="0" applyFill="0" applyBorder="0" applyAlignment="0" applyProtection="0">
      <alignment horizontal="right"/>
    </xf>
    <xf numFmtId="0" fontId="187" fillId="0" borderId="0" applyNumberFormat="0" applyFont="0" applyFill="0" applyBorder="0" applyAlignment="0" applyProtection="0">
      <alignment horizontal="left" indent="1"/>
    </xf>
    <xf numFmtId="226" fontId="187" fillId="0" borderId="0" applyNumberFormat="0" applyFont="0" applyFill="0" applyBorder="0" applyAlignment="0" applyProtection="0"/>
    <xf numFmtId="0" fontId="73" fillId="0" borderId="18" applyNumberFormat="0" applyFont="0" applyFill="0" applyAlignment="0" applyProtection="0">
      <alignment horizontal="center"/>
    </xf>
    <xf numFmtId="0" fontId="73" fillId="0" borderId="0" applyNumberFormat="0" applyFont="0" applyFill="0" applyBorder="0" applyAlignment="0" applyProtection="0">
      <alignment horizontal="left" wrapText="1" indent="1"/>
    </xf>
    <xf numFmtId="0" fontId="187" fillId="0" borderId="0" applyNumberFormat="0" applyFont="0" applyFill="0" applyBorder="0" applyAlignment="0" applyProtection="0">
      <alignment horizontal="left" indent="1"/>
    </xf>
    <xf numFmtId="0" fontId="73" fillId="0" borderId="0" applyNumberFormat="0" applyFont="0" applyFill="0" applyBorder="0" applyAlignment="0" applyProtection="0">
      <alignment horizontal="left" wrapText="1" indent="2"/>
    </xf>
    <xf numFmtId="227" fontId="73" fillId="0" borderId="0">
      <alignment horizontal="right"/>
    </xf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8" borderId="0" applyNumberFormat="0" applyBorder="0" applyAlignment="0" applyProtection="0"/>
    <xf numFmtId="0" fontId="40" fillId="7" borderId="2" applyNumberFormat="0" applyAlignment="0" applyProtection="0"/>
    <xf numFmtId="0" fontId="40" fillId="7" borderId="2" applyNumberFormat="0" applyAlignment="0" applyProtection="0"/>
    <xf numFmtId="219" fontId="40" fillId="7" borderId="2" applyNumberFormat="0" applyAlignment="0" applyProtection="0"/>
    <xf numFmtId="0" fontId="41" fillId="22" borderId="15" applyNumberFormat="0" applyAlignment="0" applyProtection="0"/>
    <xf numFmtId="0" fontId="41" fillId="22" borderId="15" applyNumberFormat="0" applyAlignment="0" applyProtection="0"/>
    <xf numFmtId="0" fontId="42" fillId="22" borderId="2" applyNumberFormat="0" applyAlignment="0" applyProtection="0"/>
    <xf numFmtId="0" fontId="42" fillId="22" borderId="2" applyNumberFormat="0" applyAlignment="0" applyProtection="0"/>
    <xf numFmtId="0" fontId="114" fillId="0" borderId="0" applyProtection="0"/>
    <xf numFmtId="196" fontId="27" fillId="0" borderId="0" applyFont="0" applyFill="0" applyBorder="0" applyAlignment="0" applyProtection="0"/>
    <xf numFmtId="0" fontId="54" fillId="4" borderId="0" applyNumberFormat="0" applyBorder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5" fillId="0" borderId="0" applyProtection="0"/>
    <xf numFmtId="0" fontId="116" fillId="0" borderId="0" applyProtection="0"/>
    <xf numFmtId="0" fontId="52" fillId="0" borderId="13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14" fillId="0" borderId="16" applyProtection="0"/>
    <xf numFmtId="0" fontId="47" fillId="23" borderId="4" applyNumberFormat="0" applyAlignment="0" applyProtection="0"/>
    <xf numFmtId="0" fontId="47" fillId="23" borderId="4" applyNumberFormat="0" applyAlignment="0" applyProtection="0"/>
    <xf numFmtId="0" fontId="47" fillId="23" borderId="4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2" fillId="22" borderId="2" applyNumberForma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13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5" fillId="0" borderId="0"/>
    <xf numFmtId="0" fontId="27" fillId="0" borderId="0"/>
    <xf numFmtId="0" fontId="55" fillId="0" borderId="0"/>
    <xf numFmtId="0" fontId="55" fillId="0" borderId="0"/>
    <xf numFmtId="0" fontId="13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219" fontId="159" fillId="0" borderId="0"/>
    <xf numFmtId="219" fontId="159" fillId="0" borderId="0"/>
    <xf numFmtId="219" fontId="159" fillId="0" borderId="0"/>
    <xf numFmtId="0" fontId="3" fillId="0" borderId="0"/>
    <xf numFmtId="0" fontId="3" fillId="0" borderId="0"/>
    <xf numFmtId="0" fontId="27" fillId="0" borderId="0"/>
    <xf numFmtId="0" fontId="27" fillId="0" borderId="0" applyNumberFormat="0" applyFont="0" applyFill="0" applyBorder="0" applyAlignment="0" applyProtection="0">
      <alignment vertical="top"/>
    </xf>
    <xf numFmtId="0" fontId="13" fillId="0" borderId="0"/>
    <xf numFmtId="0" fontId="27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8" fillId="0" borderId="0"/>
    <xf numFmtId="0" fontId="27" fillId="0" borderId="0"/>
    <xf numFmtId="0" fontId="46" fillId="0" borderId="17" applyNumberFormat="0" applyFill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7" fillId="10" borderId="14" applyNumberFormat="0" applyFont="0" applyAlignment="0" applyProtection="0"/>
    <xf numFmtId="0" fontId="13" fillId="10" borderId="14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1" fillId="22" borderId="15" applyNumberFormat="0" applyAlignment="0" applyProtection="0"/>
    <xf numFmtId="0" fontId="52" fillId="0" borderId="13" applyNumberFormat="0" applyFill="0" applyAlignment="0" applyProtection="0"/>
    <xf numFmtId="0" fontId="52" fillId="0" borderId="13" applyNumberFormat="0" applyFill="0" applyAlignment="0" applyProtection="0"/>
    <xf numFmtId="0" fontId="49" fillId="1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14" fillId="0" borderId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6" fontId="188" fillId="0" borderId="0" applyFont="0" applyFill="0" applyBorder="0" applyAlignment="0" applyProtection="0"/>
    <xf numFmtId="174" fontId="188" fillId="0" borderId="0" applyFont="0" applyFill="0" applyBorder="0" applyAlignment="0" applyProtection="0"/>
    <xf numFmtId="228" fontId="14" fillId="0" borderId="0" applyNumberFormat="0" applyFill="0" applyBorder="0" applyAlignment="0" applyProtection="0"/>
    <xf numFmtId="228" fontId="14" fillId="0" borderId="0" applyNumberForma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20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229" fontId="189" fillId="24" borderId="29" applyFill="0" applyBorder="0">
      <alignment horizontal="center" vertical="center" wrapText="1"/>
      <protection locked="0"/>
    </xf>
    <xf numFmtId="211" fontId="190" fillId="0" borderId="0">
      <alignment wrapText="1"/>
    </xf>
    <xf numFmtId="211" fontId="135" fillId="0" borderId="0">
      <alignment wrapText="1"/>
    </xf>
    <xf numFmtId="170" fontId="191" fillId="0" borderId="0" applyFont="0" applyFill="0" applyBorder="0" applyAlignment="0" applyProtection="0"/>
    <xf numFmtId="0" fontId="193" fillId="0" borderId="0" applyNumberFormat="0" applyFill="0" applyBorder="0" applyAlignment="0" applyProtection="0"/>
    <xf numFmtId="0" fontId="5" fillId="0" borderId="0"/>
    <xf numFmtId="0" fontId="5" fillId="0" borderId="0"/>
    <xf numFmtId="0" fontId="2" fillId="0" borderId="0"/>
    <xf numFmtId="164" fontId="7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165" fontId="32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61" fillId="0" borderId="0"/>
    <xf numFmtId="0" fontId="34" fillId="0" borderId="0"/>
    <xf numFmtId="0" fontId="27" fillId="0" borderId="0"/>
    <xf numFmtId="0" fontId="38" fillId="43" borderId="0" applyNumberFormat="0" applyBorder="0" applyAlignment="0" applyProtection="0"/>
    <xf numFmtId="0" fontId="38" fillId="3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38" borderId="0" applyNumberFormat="0" applyBorder="0" applyAlignment="0" applyProtection="0"/>
    <xf numFmtId="0" fontId="38" fillId="47" borderId="0" applyNumberFormat="0" applyBorder="0" applyAlignment="0" applyProtection="0"/>
    <xf numFmtId="0" fontId="38" fillId="32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38" borderId="0" applyNumberFormat="0" applyBorder="0" applyAlignment="0" applyProtection="0"/>
    <xf numFmtId="0" fontId="38" fillId="2" borderId="0" applyNumberFormat="0" applyBorder="0" applyAlignment="0" applyProtection="0"/>
    <xf numFmtId="0" fontId="38" fillId="6" borderId="0" applyNumberFormat="0" applyBorder="0" applyAlignment="0" applyProtection="0"/>
    <xf numFmtId="0" fontId="38" fillId="43" borderId="0" applyNumberFormat="0" applyBorder="0" applyAlignment="0" applyProtection="0"/>
    <xf numFmtId="0" fontId="38" fillId="48" borderId="0" applyNumberFormat="0" applyBorder="0" applyAlignment="0" applyProtection="0"/>
    <xf numFmtId="0" fontId="38" fillId="2" borderId="0" applyNumberFormat="0" applyBorder="0" applyAlignment="0" applyProtection="0"/>
    <xf numFmtId="0" fontId="38" fillId="48" borderId="0" applyNumberFormat="0" applyBorder="0" applyAlignment="0" applyProtection="0"/>
    <xf numFmtId="0" fontId="38" fillId="51" borderId="0" applyNumberFormat="0" applyBorder="0" applyAlignment="0" applyProtection="0"/>
    <xf numFmtId="0" fontId="38" fillId="8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7" borderId="0" applyNumberFormat="0" applyBorder="0" applyAlignment="0" applyProtection="0"/>
    <xf numFmtId="0" fontId="38" fillId="44" borderId="0" applyNumberFormat="0" applyBorder="0" applyAlignment="0" applyProtection="0"/>
    <xf numFmtId="0" fontId="38" fillId="50" borderId="0" applyNumberFormat="0" applyBorder="0" applyAlignment="0" applyProtection="0"/>
    <xf numFmtId="0" fontId="38" fillId="3" borderId="0" applyNumberFormat="0" applyBorder="0" applyAlignment="0" applyProtection="0"/>
    <xf numFmtId="0" fontId="38" fillId="50" borderId="0" applyNumberFormat="0" applyBorder="0" applyAlignment="0" applyProtection="0"/>
    <xf numFmtId="0" fontId="38" fillId="52" borderId="0" applyNumberFormat="0" applyBorder="0" applyAlignment="0" applyProtection="0"/>
    <xf numFmtId="0" fontId="38" fillId="9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29" borderId="0" applyNumberFormat="0" applyBorder="0" applyAlignment="0" applyProtection="0"/>
    <xf numFmtId="0" fontId="38" fillId="46" borderId="0" applyNumberFormat="0" applyBorder="0" applyAlignment="0" applyProtection="0"/>
    <xf numFmtId="0" fontId="38" fillId="53" borderId="0" applyNumberFormat="0" applyBorder="0" applyAlignment="0" applyProtection="0"/>
    <xf numFmtId="0" fontId="38" fillId="4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10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10" borderId="0" applyNumberFormat="0" applyBorder="0" applyAlignment="0" applyProtection="0"/>
    <xf numFmtId="0" fontId="38" fillId="47" borderId="0" applyNumberFormat="0" applyBorder="0" applyAlignment="0" applyProtection="0"/>
    <xf numFmtId="0" fontId="38" fillId="55" borderId="0" applyNumberFormat="0" applyBorder="0" applyAlignment="0" applyProtection="0"/>
    <xf numFmtId="0" fontId="38" fillId="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7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2" borderId="0" applyNumberFormat="0" applyBorder="0" applyAlignment="0" applyProtection="0"/>
    <xf numFmtId="0" fontId="38" fillId="48" borderId="0" applyNumberFormat="0" applyBorder="0" applyAlignment="0" applyProtection="0"/>
    <xf numFmtId="0" fontId="38" fillId="43" borderId="0" applyNumberFormat="0" applyBorder="0" applyAlignment="0" applyProtection="0"/>
    <xf numFmtId="0" fontId="38" fillId="49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4" borderId="0" applyNumberFormat="0" applyBorder="0" applyAlignment="0" applyProtection="0"/>
    <xf numFmtId="0" fontId="38" fillId="50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32" borderId="0" applyNumberFormat="0" applyBorder="0" applyAlignment="0" applyProtection="0"/>
    <xf numFmtId="0" fontId="38" fillId="10" borderId="0" applyNumberFormat="0" applyBorder="0" applyAlignment="0" applyProtection="0"/>
    <xf numFmtId="0" fontId="38" fillId="7" borderId="0" applyNumberFormat="0" applyBorder="0" applyAlignment="0" applyProtection="0"/>
    <xf numFmtId="0" fontId="38" fillId="43" borderId="0" applyNumberFormat="0" applyBorder="0" applyAlignment="0" applyProtection="0"/>
    <xf numFmtId="0" fontId="38" fillId="8" borderId="0" applyNumberFormat="0" applyBorder="0" applyAlignment="0" applyProtection="0"/>
    <xf numFmtId="0" fontId="38" fillId="44" borderId="0" applyNumberFormat="0" applyBorder="0" applyAlignment="0" applyProtection="0"/>
    <xf numFmtId="0" fontId="38" fillId="9" borderId="0" applyNumberFormat="0" applyBorder="0" applyAlignment="0" applyProtection="0"/>
    <xf numFmtId="0" fontId="38" fillId="46" borderId="0" applyNumberFormat="0" applyBorder="0" applyAlignment="0" applyProtection="0"/>
    <xf numFmtId="0" fontId="38" fillId="10" borderId="0" applyNumberFormat="0" applyBorder="0" applyAlignment="0" applyProtection="0"/>
    <xf numFmtId="0" fontId="38" fillId="47" borderId="0" applyNumberFormat="0" applyBorder="0" applyAlignment="0" applyProtection="0"/>
    <xf numFmtId="0" fontId="38" fillId="7" borderId="0" applyNumberFormat="0" applyBorder="0" applyAlignment="0" applyProtection="0"/>
    <xf numFmtId="0" fontId="38" fillId="48" borderId="0" applyNumberFormat="0" applyBorder="0" applyAlignment="0" applyProtection="0"/>
    <xf numFmtId="0" fontId="38" fillId="6" borderId="0" applyNumberFormat="0" applyBorder="0" applyAlignment="0" applyProtection="0"/>
    <xf numFmtId="0" fontId="38" fillId="50" borderId="0" applyNumberFormat="0" applyBorder="0" applyAlignment="0" applyProtection="0"/>
    <xf numFmtId="0" fontId="38" fillId="10" borderId="0" applyNumberFormat="0" applyBorder="0" applyAlignment="0" applyProtection="0"/>
    <xf numFmtId="0" fontId="38" fillId="57" borderId="0" applyNumberFormat="0" applyBorder="0" applyAlignment="0" applyProtection="0"/>
    <xf numFmtId="0" fontId="38" fillId="49" borderId="0" applyNumberFormat="0" applyBorder="0" applyAlignment="0" applyProtection="0"/>
    <xf numFmtId="0" fontId="38" fillId="58" borderId="0" applyNumberFormat="0" applyBorder="0" applyAlignment="0" applyProtection="0"/>
    <xf numFmtId="0" fontId="38" fillId="45" borderId="0" applyNumberFormat="0" applyBorder="0" applyAlignment="0" applyProtection="0"/>
    <xf numFmtId="0" fontId="38" fillId="59" borderId="0" applyNumberFormat="0" applyBorder="0" applyAlignment="0" applyProtection="0"/>
    <xf numFmtId="0" fontId="38" fillId="33" borderId="0" applyNumberFormat="0" applyBorder="0" applyAlignment="0" applyProtection="0"/>
    <xf numFmtId="0" fontId="38" fillId="47" borderId="0" applyNumberFormat="0" applyBorder="0" applyAlignment="0" applyProtection="0"/>
    <xf numFmtId="0" fontId="38" fillId="52" borderId="0" applyNumberFormat="0" applyBorder="0" applyAlignment="0" applyProtection="0"/>
    <xf numFmtId="0" fontId="38" fillId="57" borderId="0" applyNumberFormat="0" applyBorder="0" applyAlignment="0" applyProtection="0"/>
    <xf numFmtId="0" fontId="38" fillId="49" borderId="0" applyNumberFormat="0" applyBorder="0" applyAlignment="0" applyProtection="0"/>
    <xf numFmtId="0" fontId="38" fillId="60" borderId="0" applyNumberFormat="0" applyBorder="0" applyAlignment="0" applyProtection="0"/>
    <xf numFmtId="0" fontId="38" fillId="3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31" borderId="0" applyNumberFormat="0" applyBorder="0" applyAlignment="0" applyProtection="0"/>
    <xf numFmtId="0" fontId="38" fillId="6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7" borderId="0" applyNumberFormat="0" applyBorder="0" applyAlignment="0" applyProtection="0"/>
    <xf numFmtId="0" fontId="38" fillId="58" borderId="0" applyNumberFormat="0" applyBorder="0" applyAlignment="0" applyProtection="0"/>
    <xf numFmtId="0" fontId="38" fillId="50" borderId="0" applyNumberFormat="0" applyBorder="0" applyAlignment="0" applyProtection="0"/>
    <xf numFmtId="0" fontId="38" fillId="45" borderId="0" applyNumberFormat="0" applyBorder="0" applyAlignment="0" applyProtection="0"/>
    <xf numFmtId="0" fontId="38" fillId="9" borderId="0" applyNumberFormat="0" applyBorder="0" applyAlignment="0" applyProtection="0"/>
    <xf numFmtId="0" fontId="38" fillId="11" borderId="0" applyNumberFormat="0" applyBorder="0" applyAlignment="0" applyProtection="0"/>
    <xf numFmtId="0" fontId="38" fillId="22" borderId="0" applyNumberFormat="0" applyBorder="0" applyAlignment="0" applyProtection="0"/>
    <xf numFmtId="0" fontId="38" fillId="59" borderId="0" applyNumberFormat="0" applyBorder="0" applyAlignment="0" applyProtection="0"/>
    <xf numFmtId="0" fontId="38" fillId="61" borderId="0" applyNumberFormat="0" applyBorder="0" applyAlignment="0" applyProtection="0"/>
    <xf numFmtId="0" fontId="38" fillId="11" borderId="0" applyNumberFormat="0" applyBorder="0" applyAlignment="0" applyProtection="0"/>
    <xf numFmtId="0" fontId="38" fillId="61" borderId="0" applyNumberFormat="0" applyBorder="0" applyAlignment="0" applyProtection="0"/>
    <xf numFmtId="0" fontId="38" fillId="62" borderId="0" applyNumberFormat="0" applyBorder="0" applyAlignment="0" applyProtection="0"/>
    <xf numFmtId="0" fontId="38" fillId="13" borderId="0" applyNumberFormat="0" applyBorder="0" applyAlignment="0" applyProtection="0"/>
    <xf numFmtId="0" fontId="38" fillId="11" borderId="0" applyNumberFormat="0" applyBorder="0" applyAlignment="0" applyProtection="0"/>
    <xf numFmtId="0" fontId="38" fillId="5" borderId="0" applyNumberFormat="0" applyBorder="0" applyAlignment="0" applyProtection="0"/>
    <xf numFmtId="0" fontId="38" fillId="13" borderId="0" applyNumberFormat="0" applyBorder="0" applyAlignment="0" applyProtection="0"/>
    <xf numFmtId="0" fontId="38" fillId="47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56" borderId="0" applyNumberFormat="0" applyBorder="0" applyAlignment="0" applyProtection="0"/>
    <xf numFmtId="0" fontId="38" fillId="3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31" borderId="0" applyNumberFormat="0" applyBorder="0" applyAlignment="0" applyProtection="0"/>
    <xf numFmtId="0" fontId="38" fillId="6" borderId="0" applyNumberFormat="0" applyBorder="0" applyAlignment="0" applyProtection="0"/>
    <xf numFmtId="0" fontId="38" fillId="8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10" borderId="0" applyNumberFormat="0" applyBorder="0" applyAlignment="0" applyProtection="0"/>
    <xf numFmtId="0" fontId="38" fillId="12" borderId="0" applyNumberFormat="0" applyBorder="0" applyAlignment="0" applyProtection="0"/>
    <xf numFmtId="0" fontId="38" fillId="57" borderId="0" applyNumberFormat="0" applyBorder="0" applyAlignment="0" applyProtection="0"/>
    <xf numFmtId="0" fontId="38" fillId="6" borderId="0" applyNumberFormat="0" applyBorder="0" applyAlignment="0" applyProtection="0"/>
    <xf numFmtId="0" fontId="38" fillId="58" borderId="0" applyNumberFormat="0" applyBorder="0" applyAlignment="0" applyProtection="0"/>
    <xf numFmtId="0" fontId="38" fillId="9" borderId="0" applyNumberFormat="0" applyBorder="0" applyAlignment="0" applyProtection="0"/>
    <xf numFmtId="0" fontId="38" fillId="59" borderId="0" applyNumberFormat="0" applyBorder="0" applyAlignment="0" applyProtection="0"/>
    <xf numFmtId="0" fontId="38" fillId="13" borderId="0" applyNumberFormat="0" applyBorder="0" applyAlignment="0" applyProtection="0"/>
    <xf numFmtId="0" fontId="38" fillId="47" borderId="0" applyNumberFormat="0" applyBorder="0" applyAlignment="0" applyProtection="0"/>
    <xf numFmtId="0" fontId="38" fillId="3" borderId="0" applyNumberFormat="0" applyBorder="0" applyAlignment="0" applyProtection="0"/>
    <xf numFmtId="0" fontId="38" fillId="57" borderId="0" applyNumberFormat="0" applyBorder="0" applyAlignment="0" applyProtection="0"/>
    <xf numFmtId="0" fontId="38" fillId="6" borderId="0" applyNumberFormat="0" applyBorder="0" applyAlignment="0" applyProtection="0"/>
    <xf numFmtId="0" fontId="38" fillId="60" borderId="0" applyNumberFormat="0" applyBorder="0" applyAlignment="0" applyProtection="0"/>
    <xf numFmtId="0" fontId="38" fillId="10" borderId="0" applyNumberFormat="0" applyBorder="0" applyAlignment="0" applyProtection="0"/>
    <xf numFmtId="0" fontId="39" fillId="65" borderId="0" applyNumberFormat="0" applyBorder="0" applyAlignment="0" applyProtection="0"/>
    <xf numFmtId="0" fontId="39" fillId="49" borderId="0" applyNumberFormat="0" applyBorder="0" applyAlignment="0" applyProtection="0"/>
    <xf numFmtId="0" fontId="39" fillId="58" borderId="0" applyNumberFormat="0" applyBorder="0" applyAlignment="0" applyProtection="0"/>
    <xf numFmtId="0" fontId="39" fillId="66" borderId="0" applyNumberFormat="0" applyBorder="0" applyAlignment="0" applyProtection="0"/>
    <xf numFmtId="0" fontId="39" fillId="59" borderId="0" applyNumberFormat="0" applyBorder="0" applyAlignment="0" applyProtection="0"/>
    <xf numFmtId="0" fontId="39" fillId="64" borderId="0" applyNumberFormat="0" applyBorder="0" applyAlignment="0" applyProtection="0"/>
    <xf numFmtId="0" fontId="39" fillId="67" borderId="0" applyNumberFormat="0" applyBorder="0" applyAlignment="0" applyProtection="0"/>
    <xf numFmtId="0" fontId="39" fillId="52" borderId="0" applyNumberFormat="0" applyBorder="0" applyAlignment="0" applyProtection="0"/>
    <xf numFmtId="0" fontId="39" fillId="68" borderId="0" applyNumberFormat="0" applyBorder="0" applyAlignment="0" applyProtection="0"/>
    <xf numFmtId="0" fontId="39" fillId="49" borderId="0" applyNumberFormat="0" applyBorder="0" applyAlignment="0" applyProtection="0"/>
    <xf numFmtId="0" fontId="39" fillId="69" borderId="0" applyNumberFormat="0" applyBorder="0" applyAlignment="0" applyProtection="0"/>
    <xf numFmtId="0" fontId="39" fillId="45" borderId="0" applyNumberFormat="0" applyBorder="0" applyAlignment="0" applyProtection="0"/>
    <xf numFmtId="0" fontId="39" fillId="14" borderId="0" applyNumberFormat="0" applyBorder="0" applyAlignment="0" applyProtection="0"/>
    <xf numFmtId="0" fontId="39" fillId="8" borderId="0" applyNumberFormat="0" applyBorder="0" applyAlignment="0" applyProtection="0"/>
    <xf numFmtId="0" fontId="39" fillId="65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70" borderId="0" applyNumberFormat="0" applyBorder="0" applyAlignment="0" applyProtection="0"/>
    <xf numFmtId="0" fontId="39" fillId="6" borderId="0" applyNumberFormat="0" applyBorder="0" applyAlignment="0" applyProtection="0"/>
    <xf numFmtId="0" fontId="39" fillId="14" borderId="0" applyNumberFormat="0" applyBorder="0" applyAlignment="0" applyProtection="0"/>
    <xf numFmtId="0" fontId="39" fillId="9" borderId="0" applyNumberFormat="0" applyBorder="0" applyAlignment="0" applyProtection="0"/>
    <xf numFmtId="0" fontId="39" fillId="7" borderId="0" applyNumberFormat="0" applyBorder="0" applyAlignment="0" applyProtection="0"/>
    <xf numFmtId="0" fontId="39" fillId="58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45" borderId="0" applyNumberFormat="0" applyBorder="0" applyAlignment="0" applyProtection="0"/>
    <xf numFmtId="0" fontId="39" fillId="18" borderId="0" applyNumberFormat="0" applyBorder="0" applyAlignment="0" applyProtection="0"/>
    <xf numFmtId="0" fontId="39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22" borderId="0" applyNumberFormat="0" applyBorder="0" applyAlignment="0" applyProtection="0"/>
    <xf numFmtId="0" fontId="39" fillId="59" borderId="0" applyNumberFormat="0" applyBorder="0" applyAlignment="0" applyProtection="0"/>
    <xf numFmtId="0" fontId="39" fillId="61" borderId="0" applyNumberFormat="0" applyBorder="0" applyAlignment="0" applyProtection="0"/>
    <xf numFmtId="0" fontId="39" fillId="11" borderId="0" applyNumberFormat="0" applyBorder="0" applyAlignment="0" applyProtection="0"/>
    <xf numFmtId="0" fontId="39" fillId="61" borderId="0" applyNumberFormat="0" applyBorder="0" applyAlignment="0" applyProtection="0"/>
    <xf numFmtId="0" fontId="39" fillId="62" borderId="0" applyNumberFormat="0" applyBorder="0" applyAlignment="0" applyProtection="0"/>
    <xf numFmtId="0" fontId="39" fillId="12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67" borderId="0" applyNumberFormat="0" applyBorder="0" applyAlignment="0" applyProtection="0"/>
    <xf numFmtId="0" fontId="39" fillId="63" borderId="0" applyNumberFormat="0" applyBorder="0" applyAlignment="0" applyProtection="0"/>
    <xf numFmtId="0" fontId="39" fillId="15" borderId="0" applyNumberFormat="0" applyBorder="0" applyAlignment="0" applyProtection="0"/>
    <xf numFmtId="0" fontId="39" fillId="63" borderId="0" applyNumberFormat="0" applyBorder="0" applyAlignment="0" applyProtection="0"/>
    <xf numFmtId="0" fontId="39" fillId="71" borderId="0" applyNumberFormat="0" applyBorder="0" applyAlignment="0" applyProtection="0"/>
    <xf numFmtId="0" fontId="39" fillId="3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72" borderId="0" applyNumberFormat="0" applyBorder="0" applyAlignment="0" applyProtection="0"/>
    <xf numFmtId="0" fontId="39" fillId="6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1" borderId="0" applyNumberFormat="0" applyBorder="0" applyAlignment="0" applyProtection="0"/>
    <xf numFmtId="0" fontId="39" fillId="69" borderId="0" applyNumberFormat="0" applyBorder="0" applyAlignment="0" applyProtection="0"/>
    <xf numFmtId="0" fontId="39" fillId="73" borderId="0" applyNumberFormat="0" applyBorder="0" applyAlignment="0" applyProtection="0"/>
    <xf numFmtId="0" fontId="39" fillId="17" borderId="0" applyNumberFormat="0" applyBorder="0" applyAlignment="0" applyProtection="0"/>
    <xf numFmtId="0" fontId="39" fillId="73" borderId="0" applyNumberFormat="0" applyBorder="0" applyAlignment="0" applyProtection="0"/>
    <xf numFmtId="0" fontId="39" fillId="74" borderId="0" applyNumberFormat="0" applyBorder="0" applyAlignment="0" applyProtection="0"/>
    <xf numFmtId="0" fontId="39" fillId="9" borderId="0" applyNumberFormat="0" applyBorder="0" applyAlignment="0" applyProtection="0"/>
    <xf numFmtId="0" fontId="39" fillId="17" borderId="0" applyNumberFormat="0" applyBorder="0" applyAlignment="0" applyProtection="0"/>
    <xf numFmtId="0" fontId="39" fillId="65" borderId="0" applyNumberFormat="0" applyBorder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0" fontId="39" fillId="75" borderId="0" applyNumberFormat="0" applyBorder="0" applyAlignment="0" applyProtection="0"/>
    <xf numFmtId="0" fontId="39" fillId="76" borderId="0" applyNumberFormat="0" applyBorder="0" applyAlignment="0" applyProtection="0"/>
    <xf numFmtId="0" fontId="39" fillId="77" borderId="0" applyNumberFormat="0" applyBorder="0" applyAlignment="0" applyProtection="0"/>
    <xf numFmtId="0" fontId="39" fillId="66" borderId="0" applyNumberFormat="0" applyBorder="0" applyAlignment="0" applyProtection="0"/>
    <xf numFmtId="0" fontId="39" fillId="73" borderId="0" applyNumberFormat="0" applyBorder="0" applyAlignment="0" applyProtection="0"/>
    <xf numFmtId="0" fontId="39" fillId="64" borderId="0" applyNumberFormat="0" applyBorder="0" applyAlignment="0" applyProtection="0"/>
    <xf numFmtId="0" fontId="39" fillId="67" borderId="0" applyNumberFormat="0" applyBorder="0" applyAlignment="0" applyProtection="0"/>
    <xf numFmtId="0" fontId="39" fillId="34" borderId="0" applyNumberFormat="0" applyBorder="0" applyAlignment="0" applyProtection="0"/>
    <xf numFmtId="0" fontId="39" fillId="68" borderId="0" applyNumberFormat="0" applyBorder="0" applyAlignment="0" applyProtection="0"/>
    <xf numFmtId="0" fontId="39" fillId="72" borderId="0" applyNumberFormat="0" applyBorder="0" applyAlignment="0" applyProtection="0"/>
    <xf numFmtId="0" fontId="39" fillId="78" borderId="0" applyNumberFormat="0" applyBorder="0" applyAlignment="0" applyProtection="0"/>
    <xf numFmtId="0" fontId="39" fillId="35" borderId="0" applyNumberFormat="0" applyBorder="0" applyAlignment="0" applyProtection="0"/>
    <xf numFmtId="0" fontId="50" fillId="44" borderId="0" applyNumberFormat="0" applyBorder="0" applyAlignment="0" applyProtection="0"/>
    <xf numFmtId="0" fontId="50" fillId="56" borderId="0" applyNumberFormat="0" applyBorder="0" applyAlignment="0" applyProtection="0"/>
    <xf numFmtId="0" fontId="42" fillId="61" borderId="2" applyNumberFormat="0" applyAlignment="0" applyProtection="0"/>
    <xf numFmtId="0" fontId="119" fillId="24" borderId="2" applyNumberFormat="0" applyAlignment="0" applyProtection="0"/>
    <xf numFmtId="0" fontId="47" fillId="79" borderId="4" applyNumberFormat="0" applyAlignment="0" applyProtection="0"/>
    <xf numFmtId="0" fontId="47" fillId="80" borderId="4" applyNumberFormat="0" applyAlignment="0" applyProtection="0"/>
    <xf numFmtId="0" fontId="55" fillId="0" borderId="0"/>
    <xf numFmtId="232" fontId="27" fillId="0" borderId="0" applyFont="0" applyFill="0" applyBorder="0" applyProtection="0">
      <alignment horizontal="center" vertical="center"/>
    </xf>
    <xf numFmtId="49" fontId="27" fillId="0" borderId="0" applyFont="0" applyFill="0" applyBorder="0" applyProtection="0">
      <alignment horizontal="left" vertical="center" wrapText="1"/>
    </xf>
    <xf numFmtId="49" fontId="219" fillId="0" borderId="0" applyFill="0" applyBorder="0" applyProtection="0">
      <alignment horizontal="left" vertical="center"/>
    </xf>
    <xf numFmtId="49" fontId="126" fillId="0" borderId="5" applyFill="0" applyProtection="0">
      <alignment horizontal="center" vertical="center" wrapText="1"/>
    </xf>
    <xf numFmtId="49" fontId="126" fillId="0" borderId="53" applyFill="0" applyProtection="0">
      <alignment horizontal="center" vertical="center" wrapText="1"/>
    </xf>
    <xf numFmtId="49" fontId="27" fillId="0" borderId="0" applyFont="0" applyFill="0" applyBorder="0" applyProtection="0">
      <alignment horizontal="left" vertical="center" wrapText="1"/>
    </xf>
    <xf numFmtId="0" fontId="54" fillId="46" borderId="0" applyNumberFormat="0" applyBorder="0" applyAlignment="0" applyProtection="0"/>
    <xf numFmtId="0" fontId="54" fillId="49" borderId="0" applyNumberFormat="0" applyBorder="0" applyAlignment="0" applyProtection="0"/>
    <xf numFmtId="0" fontId="220" fillId="0" borderId="54" applyNumberFormat="0" applyFill="0" applyAlignment="0" applyProtection="0"/>
    <xf numFmtId="0" fontId="221" fillId="0" borderId="31" applyNumberFormat="0" applyFill="0" applyAlignment="0" applyProtection="0"/>
    <xf numFmtId="0" fontId="222" fillId="0" borderId="55" applyNumberFormat="0" applyFill="0" applyAlignment="0" applyProtection="0"/>
    <xf numFmtId="0" fontId="222" fillId="0" borderId="0" applyNumberFormat="0" applyFill="0" applyBorder="0" applyAlignment="0" applyProtection="0"/>
    <xf numFmtId="0" fontId="40" fillId="50" borderId="2" applyNumberFormat="0" applyAlignment="0" applyProtection="0"/>
    <xf numFmtId="0" fontId="40" fillId="33" borderId="2" applyNumberFormat="0" applyAlignment="0" applyProtection="0"/>
    <xf numFmtId="0" fontId="52" fillId="0" borderId="13" applyNumberFormat="0" applyFill="0" applyAlignment="0" applyProtection="0"/>
    <xf numFmtId="0" fontId="49" fillId="63" borderId="0" applyNumberFormat="0" applyBorder="0" applyAlignment="0" applyProtection="0"/>
    <xf numFmtId="0" fontId="124" fillId="33" borderId="0" applyNumberFormat="0" applyBorder="0" applyAlignment="0" applyProtection="0"/>
    <xf numFmtId="0" fontId="223" fillId="55" borderId="14" applyNumberFormat="0" applyAlignment="0" applyProtection="0"/>
    <xf numFmtId="0" fontId="13" fillId="38" borderId="14" applyNumberFormat="0" applyFont="0" applyAlignment="0" applyProtection="0"/>
    <xf numFmtId="0" fontId="41" fillId="61" borderId="15" applyNumberFormat="0" applyAlignment="0" applyProtection="0"/>
    <xf numFmtId="0" fontId="41" fillId="24" borderId="15" applyNumberFormat="0" applyAlignment="0" applyProtection="0"/>
    <xf numFmtId="0" fontId="46" fillId="0" borderId="17" applyNumberFormat="0" applyFill="0" applyAlignment="0" applyProtection="0"/>
    <xf numFmtId="233" fontId="27" fillId="0" borderId="0" applyFont="0" applyFill="0" applyBorder="0" applyProtection="0"/>
    <xf numFmtId="233" fontId="27" fillId="0" borderId="0" applyFont="0" applyFill="0" applyBorder="0" applyProtection="0"/>
    <xf numFmtId="0" fontId="224" fillId="0" borderId="0" applyNumberFormat="0" applyFill="0" applyBorder="0" applyProtection="0"/>
    <xf numFmtId="0" fontId="224" fillId="0" borderId="0" applyNumberFormat="0" applyFill="0" applyBorder="0" applyProtection="0"/>
    <xf numFmtId="3" fontId="27" fillId="0" borderId="0" applyFont="0" applyFill="0" applyBorder="0" applyProtection="0">
      <alignment horizontal="right"/>
    </xf>
    <xf numFmtId="4" fontId="27" fillId="0" borderId="0" applyFont="0" applyFill="0" applyBorder="0" applyProtection="0">
      <alignment horizontal="right"/>
    </xf>
    <xf numFmtId="4" fontId="27" fillId="0" borderId="0" applyFont="0" applyFill="0" applyBorder="0" applyProtection="0">
      <alignment horizontal="right"/>
    </xf>
    <xf numFmtId="49" fontId="27" fillId="0" borderId="0" applyFont="0" applyFill="0" applyBorder="0" applyProtection="0">
      <alignment wrapText="1"/>
    </xf>
    <xf numFmtId="49" fontId="27" fillId="0" borderId="0" applyFont="0" applyFill="0" applyBorder="0" applyProtection="0">
      <alignment wrapText="1"/>
    </xf>
    <xf numFmtId="0" fontId="39" fillId="75" borderId="0" applyNumberFormat="0" applyBorder="0" applyAlignment="0" applyProtection="0"/>
    <xf numFmtId="0" fontId="39" fillId="75" borderId="0" applyNumberFormat="0" applyBorder="0" applyAlignment="0" applyProtection="0"/>
    <xf numFmtId="0" fontId="39" fillId="81" borderId="0" applyNumberFormat="0" applyBorder="0" applyAlignment="0" applyProtection="0"/>
    <xf numFmtId="0" fontId="39" fillId="81" borderId="0" applyNumberFormat="0" applyBorder="0" applyAlignment="0" applyProtection="0"/>
    <xf numFmtId="0" fontId="39" fillId="77" borderId="0" applyNumberFormat="0" applyBorder="0" applyAlignment="0" applyProtection="0"/>
    <xf numFmtId="0" fontId="39" fillId="77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73" borderId="0" applyNumberFormat="0" applyBorder="0" applyAlignment="0" applyProtection="0"/>
    <xf numFmtId="0" fontId="39" fillId="73" borderId="0" applyNumberFormat="0" applyBorder="0" applyAlignment="0" applyProtection="0"/>
    <xf numFmtId="0" fontId="39" fillId="82" borderId="0" applyNumberFormat="0" applyBorder="0" applyAlignment="0" applyProtection="0"/>
    <xf numFmtId="0" fontId="39" fillId="82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72" borderId="0" applyNumberFormat="0" applyBorder="0" applyAlignment="0" applyProtection="0"/>
    <xf numFmtId="0" fontId="39" fillId="72" borderId="0" applyNumberFormat="0" applyBorder="0" applyAlignment="0" applyProtection="0"/>
    <xf numFmtId="0" fontId="39" fillId="78" borderId="0" applyNumberFormat="0" applyBorder="0" applyAlignment="0" applyProtection="0"/>
    <xf numFmtId="0" fontId="39" fillId="78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75" borderId="0" applyNumberFormat="0" applyBorder="0" applyAlignment="0" applyProtection="0"/>
    <xf numFmtId="0" fontId="39" fillId="77" borderId="0" applyNumberFormat="0" applyBorder="0" applyAlignment="0" applyProtection="0"/>
    <xf numFmtId="0" fontId="39" fillId="73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78" borderId="0" applyNumberFormat="0" applyBorder="0" applyAlignment="0" applyProtection="0"/>
    <xf numFmtId="0" fontId="40" fillId="50" borderId="2" applyNumberFormat="0" applyAlignment="0" applyProtection="0"/>
    <xf numFmtId="0" fontId="40" fillId="50" borderId="2" applyNumberFormat="0" applyAlignment="0" applyProtection="0"/>
    <xf numFmtId="0" fontId="40" fillId="50" borderId="2" applyNumberFormat="0" applyAlignment="0" applyProtection="0"/>
    <xf numFmtId="0" fontId="40" fillId="32" borderId="2" applyNumberFormat="0" applyAlignment="0" applyProtection="0"/>
    <xf numFmtId="0" fontId="40" fillId="32" borderId="2" applyNumberFormat="0" applyAlignment="0" applyProtection="0"/>
    <xf numFmtId="0" fontId="41" fillId="61" borderId="15" applyNumberFormat="0" applyAlignment="0" applyProtection="0"/>
    <xf numFmtId="0" fontId="41" fillId="61" borderId="15" applyNumberFormat="0" applyAlignment="0" applyProtection="0"/>
    <xf numFmtId="0" fontId="41" fillId="25" borderId="15" applyNumberFormat="0" applyAlignment="0" applyProtection="0"/>
    <xf numFmtId="0" fontId="41" fillId="25" borderId="15" applyNumberFormat="0" applyAlignment="0" applyProtection="0"/>
    <xf numFmtId="0" fontId="42" fillId="61" borderId="2" applyNumberFormat="0" applyAlignment="0" applyProtection="0"/>
    <xf numFmtId="0" fontId="42" fillId="61" borderId="2" applyNumberFormat="0" applyAlignment="0" applyProtection="0"/>
    <xf numFmtId="0" fontId="42" fillId="25" borderId="2" applyNumberFormat="0" applyAlignment="0" applyProtection="0"/>
    <xf numFmtId="0" fontId="42" fillId="25" borderId="2" applyNumberFormat="0" applyAlignment="0" applyProtection="0"/>
    <xf numFmtId="0" fontId="193" fillId="0" borderId="0" applyNumberFormat="0" applyFill="0" applyBorder="0" applyAlignment="0" applyProtection="0"/>
    <xf numFmtId="0" fontId="225" fillId="0" borderId="0" applyNumberFormat="0" applyFill="0" applyBorder="0" applyAlignment="0" applyProtection="0">
      <alignment vertical="top"/>
      <protection locked="0"/>
    </xf>
    <xf numFmtId="231" fontId="13" fillId="0" borderId="0" applyFont="0" applyFill="0" applyBorder="0" applyAlignment="0" applyProtection="0"/>
    <xf numFmtId="0" fontId="54" fillId="46" borderId="0" applyNumberFormat="0" applyBorder="0" applyAlignment="0" applyProtection="0"/>
    <xf numFmtId="0" fontId="43" fillId="0" borderId="9" applyNumberFormat="0" applyFill="0" applyAlignment="0" applyProtection="0"/>
    <xf numFmtId="0" fontId="120" fillId="0" borderId="1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121" fillId="0" borderId="2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122" fillId="0" borderId="2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6" fillId="0" borderId="17" applyNumberFormat="0" applyFill="0" applyAlignment="0" applyProtection="0"/>
    <xf numFmtId="0" fontId="46" fillId="0" borderId="22" applyNumberFormat="0" applyFill="0" applyAlignment="0" applyProtection="0"/>
    <xf numFmtId="0" fontId="46" fillId="0" borderId="17" applyNumberFormat="0" applyFill="0" applyAlignment="0" applyProtection="0"/>
    <xf numFmtId="0" fontId="47" fillId="79" borderId="4" applyNumberFormat="0" applyAlignment="0" applyProtection="0"/>
    <xf numFmtId="0" fontId="47" fillId="79" borderId="4" applyNumberFormat="0" applyAlignment="0" applyProtection="0"/>
    <xf numFmtId="0" fontId="47" fillId="79" borderId="4" applyNumberFormat="0" applyAlignment="0" applyProtection="0"/>
    <xf numFmtId="0" fontId="47" fillId="80" borderId="4" applyNumberFormat="0" applyAlignment="0" applyProtection="0"/>
    <xf numFmtId="0" fontId="47" fillId="80" borderId="4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2" fillId="61" borderId="2" applyNumberFormat="0" applyAlignment="0" applyProtection="0"/>
    <xf numFmtId="0" fontId="119" fillId="29" borderId="2" applyNumberFormat="0" applyAlignment="0" applyProtection="0"/>
    <xf numFmtId="0" fontId="5" fillId="0" borderId="0"/>
    <xf numFmtId="0" fontId="5" fillId="0" borderId="0"/>
    <xf numFmtId="0" fontId="2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27" fillId="0" borderId="0"/>
    <xf numFmtId="0" fontId="13" fillId="0" borderId="0"/>
    <xf numFmtId="0" fontId="13" fillId="0" borderId="0"/>
    <xf numFmtId="0" fontId="2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8" fillId="0" borderId="0"/>
    <xf numFmtId="0" fontId="1" fillId="0" borderId="0"/>
    <xf numFmtId="0" fontId="5" fillId="0" borderId="0"/>
    <xf numFmtId="0" fontId="46" fillId="0" borderId="22" applyNumberFormat="0" applyFill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52" borderId="0" applyNumberFormat="0" applyBorder="0" applyAlignment="0" applyProtection="0"/>
    <xf numFmtId="0" fontId="50" fillId="52" borderId="0" applyNumberFormat="0" applyBorder="0" applyAlignment="0" applyProtection="0"/>
    <xf numFmtId="0" fontId="50" fillId="44" borderId="0" applyNumberFormat="0" applyBorder="0" applyAlignment="0" applyProtection="0"/>
    <xf numFmtId="0" fontId="51" fillId="0" borderId="0" applyNumberFormat="0" applyFill="0" applyBorder="0" applyAlignment="0" applyProtection="0"/>
    <xf numFmtId="0" fontId="13" fillId="10" borderId="14" applyNumberFormat="0" applyFont="0" applyAlignment="0" applyProtection="0"/>
    <xf numFmtId="0" fontId="223" fillId="55" borderId="14" applyNumberFormat="0" applyAlignment="0" applyProtection="0"/>
    <xf numFmtId="0" fontId="226" fillId="55" borderId="14" applyNumberFormat="0" applyAlignment="0" applyProtection="0"/>
    <xf numFmtId="0" fontId="13" fillId="10" borderId="14" applyNumberFormat="0" applyFont="0" applyAlignment="0" applyProtection="0"/>
    <xf numFmtId="0" fontId="27" fillId="38" borderId="14" applyNumberFormat="0" applyFont="0" applyAlignment="0" applyProtection="0"/>
    <xf numFmtId="0" fontId="27" fillId="38" borderId="14" applyNumberFormat="0" applyFont="0" applyAlignment="0" applyProtection="0"/>
    <xf numFmtId="0" fontId="226" fillId="55" borderId="14" applyNumberFormat="0" applyAlignment="0" applyProtection="0"/>
    <xf numFmtId="0" fontId="13" fillId="10" borderId="14" applyNumberFormat="0" applyFont="0" applyAlignment="0" applyProtection="0"/>
    <xf numFmtId="0" fontId="52" fillId="0" borderId="13" applyNumberFormat="0" applyFill="0" applyAlignment="0" applyProtection="0"/>
    <xf numFmtId="0" fontId="52" fillId="0" borderId="13" applyNumberFormat="0" applyFill="0" applyAlignment="0" applyProtection="0"/>
    <xf numFmtId="0" fontId="49" fillId="63" borderId="0" applyNumberFormat="0" applyBorder="0" applyAlignment="0" applyProtection="0"/>
    <xf numFmtId="0" fontId="27" fillId="0" borderId="0"/>
    <xf numFmtId="0" fontId="53" fillId="0" borderId="0" applyNumberFormat="0" applyFill="0" applyBorder="0" applyAlignment="0" applyProtection="0"/>
    <xf numFmtId="230" fontId="13" fillId="0" borderId="0" applyFont="0" applyFill="0" applyBorder="0" applyAlignment="0" applyProtection="0"/>
    <xf numFmtId="0" fontId="54" fillId="46" borderId="0" applyNumberFormat="0" applyBorder="0" applyAlignment="0" applyProtection="0"/>
    <xf numFmtId="0" fontId="54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9" fillId="0" borderId="0"/>
    <xf numFmtId="0" fontId="1" fillId="0" borderId="0"/>
    <xf numFmtId="0" fontId="2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1" fillId="0" borderId="0"/>
    <xf numFmtId="0" fontId="38" fillId="43" borderId="0" applyNumberFormat="0" applyBorder="0" applyAlignment="0" applyProtection="0"/>
    <xf numFmtId="0" fontId="38" fillId="2" borderId="0" applyNumberFormat="0" applyBorder="0" applyAlignment="0" applyProtection="0"/>
    <xf numFmtId="0" fontId="38" fillId="44" borderId="0" applyNumberFormat="0" applyBorder="0" applyAlignment="0" applyProtection="0"/>
    <xf numFmtId="0" fontId="38" fillId="3" borderId="0" applyNumberFormat="0" applyBorder="0" applyAlignment="0" applyProtection="0"/>
    <xf numFmtId="0" fontId="38" fillId="46" borderId="0" applyNumberFormat="0" applyBorder="0" applyAlignment="0" applyProtection="0"/>
    <xf numFmtId="0" fontId="38" fillId="4" borderId="0" applyNumberFormat="0" applyBorder="0" applyAlignment="0" applyProtection="0"/>
    <xf numFmtId="0" fontId="38" fillId="47" borderId="0" applyNumberFormat="0" applyBorder="0" applyAlignment="0" applyProtection="0"/>
    <xf numFmtId="0" fontId="38" fillId="5" borderId="0" applyNumberFormat="0" applyBorder="0" applyAlignment="0" applyProtection="0"/>
    <xf numFmtId="0" fontId="38" fillId="48" borderId="0" applyNumberFormat="0" applyBorder="0" applyAlignment="0" applyProtection="0"/>
    <xf numFmtId="0" fontId="38" fillId="50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11" borderId="0" applyNumberFormat="0" applyBorder="0" applyAlignment="0" applyProtection="0"/>
    <xf numFmtId="0" fontId="38" fillId="47" borderId="0" applyNumberFormat="0" applyBorder="0" applyAlignment="0" applyProtection="0"/>
    <xf numFmtId="0" fontId="38" fillId="57" borderId="0" applyNumberFormat="0" applyBorder="0" applyAlignment="0" applyProtection="0"/>
    <xf numFmtId="0" fontId="38" fillId="60" borderId="0" applyNumberFormat="0" applyBorder="0" applyAlignment="0" applyProtection="0"/>
    <xf numFmtId="0" fontId="39" fillId="65" borderId="0" applyNumberFormat="0" applyBorder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11" borderId="0" applyNumberFormat="0" applyBorder="0" applyAlignment="0" applyProtection="0"/>
    <xf numFmtId="0" fontId="39" fillId="67" borderId="0" applyNumberFormat="0" applyBorder="0" applyAlignment="0" applyProtection="0"/>
    <xf numFmtId="0" fontId="39" fillId="15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0" fontId="39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</cellStyleXfs>
  <cellXfs count="206">
    <xf numFmtId="0" fontId="0" fillId="0" borderId="0" xfId="0"/>
    <xf numFmtId="172" fontId="217" fillId="39" borderId="0" xfId="0" applyNumberFormat="1" applyFont="1" applyFill="1" applyBorder="1" applyProtection="1"/>
    <xf numFmtId="175" fontId="198" fillId="0" borderId="0" xfId="0" applyNumberFormat="1" applyFont="1" applyFill="1" applyBorder="1" applyProtection="1"/>
    <xf numFmtId="175" fontId="198" fillId="0" borderId="37" xfId="0" applyNumberFormat="1" applyFont="1" applyFill="1" applyBorder="1" applyProtection="1"/>
    <xf numFmtId="172" fontId="198" fillId="0" borderId="0" xfId="0" applyNumberFormat="1" applyFont="1" applyFill="1" applyBorder="1" applyAlignment="1" applyProtection="1">
      <alignment horizontal="right"/>
    </xf>
    <xf numFmtId="0" fontId="194" fillId="0" borderId="0" xfId="0" applyFont="1" applyFill="1" applyAlignment="1" applyProtection="1">
      <alignment horizontal="right" wrapText="1"/>
    </xf>
    <xf numFmtId="172" fontId="198" fillId="0" borderId="37" xfId="0" applyNumberFormat="1" applyFont="1" applyBorder="1" applyProtection="1"/>
    <xf numFmtId="0" fontId="196" fillId="0" borderId="0" xfId="1825" applyFont="1" applyBorder="1" applyAlignment="1" applyProtection="1">
      <protection locked="0"/>
    </xf>
    <xf numFmtId="0" fontId="195" fillId="0" borderId="0" xfId="1825" applyFont="1" applyBorder="1" applyAlignment="1" applyProtection="1">
      <protection locked="0"/>
    </xf>
    <xf numFmtId="0" fontId="194" fillId="0" borderId="0" xfId="0" applyFont="1" applyBorder="1" applyProtection="1">
      <protection locked="0"/>
    </xf>
    <xf numFmtId="0" fontId="194" fillId="0" borderId="18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7" fillId="0" borderId="5" xfId="1824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Protection="1">
      <protection locked="0"/>
    </xf>
    <xf numFmtId="0" fontId="199" fillId="0" borderId="0" xfId="0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196" fillId="0" borderId="0" xfId="1825" applyFont="1" applyBorder="1" applyAlignment="1" applyProtection="1">
      <protection hidden="1"/>
    </xf>
    <xf numFmtId="0" fontId="195" fillId="0" borderId="0" xfId="1825" applyFont="1" applyBorder="1" applyAlignment="1" applyProtection="1">
      <protection hidden="1"/>
    </xf>
    <xf numFmtId="0" fontId="214" fillId="0" borderId="25" xfId="1825" applyFont="1" applyFill="1" applyBorder="1" applyAlignment="1" applyProtection="1">
      <protection hidden="1"/>
    </xf>
    <xf numFmtId="0" fontId="129" fillId="0" borderId="26" xfId="0" applyFont="1" applyFill="1" applyBorder="1" applyAlignment="1" applyProtection="1">
      <alignment wrapText="1"/>
      <protection hidden="1"/>
    </xf>
    <xf numFmtId="0" fontId="197" fillId="0" borderId="0" xfId="1825" applyFont="1" applyFill="1" applyBorder="1" applyAlignment="1" applyProtection="1">
      <protection hidden="1"/>
    </xf>
    <xf numFmtId="0" fontId="16" fillId="39" borderId="26" xfId="0" applyFont="1" applyFill="1" applyBorder="1" applyAlignment="1" applyProtection="1">
      <alignment vertical="center" wrapText="1"/>
      <protection hidden="1"/>
    </xf>
    <xf numFmtId="0" fontId="197" fillId="0" borderId="0" xfId="1825" applyFont="1" applyBorder="1" applyAlignment="1" applyProtection="1">
      <protection hidden="1"/>
    </xf>
    <xf numFmtId="0" fontId="16" fillId="39" borderId="32" xfId="0" applyFont="1" applyFill="1" applyBorder="1" applyAlignment="1" applyProtection="1">
      <alignment wrapText="1"/>
      <protection hidden="1"/>
    </xf>
    <xf numFmtId="0" fontId="16" fillId="0" borderId="42" xfId="0" applyFont="1" applyFill="1" applyBorder="1" applyAlignment="1" applyProtection="1">
      <alignment wrapText="1"/>
      <protection hidden="1"/>
    </xf>
    <xf numFmtId="0" fontId="197" fillId="0" borderId="37" xfId="1825" applyFont="1" applyFill="1" applyBorder="1" applyAlignment="1" applyProtection="1">
      <protection hidden="1"/>
    </xf>
    <xf numFmtId="0" fontId="16" fillId="0" borderId="43" xfId="0" applyFont="1" applyFill="1" applyBorder="1" applyAlignment="1" applyProtection="1">
      <alignment wrapText="1"/>
      <protection hidden="1"/>
    </xf>
    <xf numFmtId="0" fontId="213" fillId="41" borderId="27" xfId="0" applyFont="1" applyFill="1" applyBorder="1" applyAlignment="1" applyProtection="1">
      <alignment vertical="center" wrapText="1"/>
      <protection hidden="1"/>
    </xf>
    <xf numFmtId="172" fontId="213" fillId="41" borderId="50" xfId="0" applyNumberFormat="1" applyFont="1" applyFill="1" applyBorder="1" applyAlignment="1" applyProtection="1">
      <alignment vertical="center" wrapText="1"/>
      <protection hidden="1"/>
    </xf>
    <xf numFmtId="0" fontId="16" fillId="39" borderId="42" xfId="0" applyFont="1" applyFill="1" applyBorder="1" applyAlignment="1" applyProtection="1">
      <alignment wrapText="1"/>
      <protection hidden="1"/>
    </xf>
    <xf numFmtId="0" fontId="197" fillId="0" borderId="27" xfId="1825" applyFont="1" applyFill="1" applyBorder="1" applyAlignment="1" applyProtection="1">
      <protection hidden="1"/>
    </xf>
    <xf numFmtId="0" fontId="16" fillId="0" borderId="24" xfId="0" applyFont="1" applyFill="1" applyBorder="1" applyAlignment="1" applyProtection="1">
      <alignment vertical="center" wrapText="1"/>
      <protection hidden="1"/>
    </xf>
    <xf numFmtId="0" fontId="16" fillId="0" borderId="5" xfId="0" applyFont="1" applyFill="1" applyBorder="1" applyAlignment="1" applyProtection="1">
      <alignment vertical="center" wrapText="1"/>
      <protection hidden="1"/>
    </xf>
    <xf numFmtId="0" fontId="202" fillId="0" borderId="1" xfId="0" applyFont="1" applyFill="1" applyBorder="1" applyAlignment="1" applyProtection="1">
      <alignment horizontal="left" wrapText="1"/>
      <protection hidden="1"/>
    </xf>
    <xf numFmtId="0" fontId="16" fillId="0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0" fillId="0" borderId="0" xfId="0" applyProtection="1">
      <protection hidden="1"/>
    </xf>
    <xf numFmtId="0" fontId="5" fillId="0" borderId="41" xfId="0" applyFont="1" applyFill="1" applyBorder="1" applyAlignment="1" applyProtection="1">
      <protection hidden="1"/>
    </xf>
    <xf numFmtId="0" fontId="5" fillId="0" borderId="0" xfId="0" applyFont="1" applyProtection="1">
      <protection hidden="1"/>
    </xf>
    <xf numFmtId="0" fontId="206" fillId="39" borderId="51" xfId="0" applyFont="1" applyFill="1" applyBorder="1" applyAlignment="1" applyProtection="1">
      <alignment horizontal="right"/>
    </xf>
    <xf numFmtId="0" fontId="206" fillId="39" borderId="52" xfId="0" applyFont="1" applyFill="1" applyBorder="1" applyAlignment="1" applyProtection="1">
      <alignment horizontal="right"/>
    </xf>
    <xf numFmtId="172" fontId="217" fillId="42" borderId="52" xfId="0" applyNumberFormat="1" applyFont="1" applyFill="1" applyBorder="1" applyProtection="1"/>
    <xf numFmtId="172" fontId="198" fillId="39" borderId="0" xfId="0" applyNumberFormat="1" applyFont="1" applyFill="1" applyBorder="1" applyProtection="1"/>
    <xf numFmtId="172" fontId="198" fillId="0" borderId="0" xfId="0" applyNumberFormat="1" applyFont="1" applyBorder="1" applyAlignment="1" applyProtection="1"/>
    <xf numFmtId="172" fontId="198" fillId="0" borderId="0" xfId="0" applyNumberFormat="1" applyFont="1" applyBorder="1" applyProtection="1"/>
    <xf numFmtId="0" fontId="198" fillId="0" borderId="0" xfId="0" applyFont="1" applyBorder="1" applyProtection="1"/>
    <xf numFmtId="0" fontId="198" fillId="0" borderId="0" xfId="0" applyFont="1" applyFill="1" applyBorder="1" applyProtection="1"/>
    <xf numFmtId="172" fontId="198" fillId="0" borderId="0" xfId="0" applyNumberFormat="1" applyFont="1" applyFill="1" applyBorder="1" applyProtection="1"/>
    <xf numFmtId="172" fontId="198" fillId="0" borderId="0" xfId="0" applyNumberFormat="1" applyFont="1" applyBorder="1" applyAlignment="1" applyProtection="1">
      <alignment horizontal="right"/>
    </xf>
    <xf numFmtId="172" fontId="198" fillId="0" borderId="47" xfId="0" applyNumberFormat="1" applyFont="1" applyBorder="1" applyAlignment="1" applyProtection="1">
      <alignment horizontal="right"/>
    </xf>
    <xf numFmtId="172" fontId="198" fillId="0" borderId="37" xfId="0" applyNumberFormat="1" applyFont="1" applyBorder="1" applyAlignment="1" applyProtection="1">
      <alignment horizontal="right"/>
    </xf>
    <xf numFmtId="0" fontId="198" fillId="0" borderId="37" xfId="0" applyFont="1" applyBorder="1" applyProtection="1"/>
    <xf numFmtId="0" fontId="198" fillId="0" borderId="37" xfId="0" applyFont="1" applyFill="1" applyBorder="1" applyProtection="1"/>
    <xf numFmtId="0" fontId="198" fillId="0" borderId="0" xfId="0" applyFont="1" applyBorder="1" applyAlignment="1" applyProtection="1">
      <alignment horizontal="right"/>
    </xf>
    <xf numFmtId="0" fontId="198" fillId="0" borderId="0" xfId="0" applyFont="1" applyFill="1" applyBorder="1" applyAlignment="1" applyProtection="1">
      <alignment horizontal="right"/>
    </xf>
    <xf numFmtId="172" fontId="0" fillId="0" borderId="0" xfId="0" applyNumberFormat="1" applyFill="1" applyProtection="1"/>
    <xf numFmtId="175" fontId="0" fillId="0" borderId="0" xfId="0" applyNumberFormat="1" applyProtection="1"/>
    <xf numFmtId="0" fontId="13" fillId="0" borderId="0" xfId="792" applyFont="1" applyAlignment="1" applyProtection="1">
      <alignment horizontal="center"/>
      <protection locked="0"/>
    </xf>
    <xf numFmtId="0" fontId="13" fillId="0" borderId="0" xfId="792" applyFill="1" applyBorder="1" applyProtection="1">
      <protection locked="0"/>
    </xf>
    <xf numFmtId="0" fontId="13" fillId="0" borderId="0" xfId="792" applyProtection="1">
      <protection locked="0"/>
    </xf>
    <xf numFmtId="0" fontId="35" fillId="0" borderId="0" xfId="792" applyFont="1" applyFill="1" applyBorder="1" applyAlignment="1" applyProtection="1">
      <protection locked="0"/>
    </xf>
    <xf numFmtId="0" fontId="203" fillId="0" borderId="0" xfId="792" applyFont="1" applyProtection="1"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33" fillId="0" borderId="0" xfId="793" applyFont="1" applyFill="1" applyBorder="1" applyAlignment="1" applyProtection="1">
      <alignment horizontal="center" vertical="center"/>
      <protection locked="0"/>
    </xf>
    <xf numFmtId="0" fontId="17" fillId="0" borderId="0" xfId="792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0" fontId="13" fillId="0" borderId="0" xfId="792" applyFont="1" applyProtection="1">
      <protection locked="0"/>
    </xf>
    <xf numFmtId="172" fontId="17" fillId="0" borderId="0" xfId="0" applyNumberFormat="1" applyFont="1" applyFill="1" applyBorder="1" applyAlignment="1" applyProtection="1">
      <alignment vertical="center"/>
      <protection locked="0"/>
    </xf>
    <xf numFmtId="172" fontId="16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792" applyFont="1" applyFill="1" applyBorder="1" applyProtection="1">
      <protection locked="0"/>
    </xf>
    <xf numFmtId="172" fontId="17" fillId="0" borderId="0" xfId="0" applyNumberFormat="1" applyFont="1" applyFill="1" applyBorder="1" applyAlignment="1" applyProtection="1">
      <alignment horizontal="right" vertical="center"/>
      <protection locked="0"/>
    </xf>
    <xf numFmtId="172" fontId="23" fillId="0" borderId="0" xfId="0" applyNumberFormat="1" applyFont="1" applyFill="1" applyBorder="1" applyAlignment="1" applyProtection="1">
      <alignment vertical="center"/>
      <protection locked="0"/>
    </xf>
    <xf numFmtId="0" fontId="31" fillId="0" borderId="0" xfId="792" applyFont="1" applyProtection="1">
      <protection locked="0"/>
    </xf>
    <xf numFmtId="172" fontId="128" fillId="0" borderId="0" xfId="0" applyNumberFormat="1" applyFont="1" applyFill="1" applyBorder="1" applyAlignment="1" applyProtection="1">
      <alignment horizontal="right" vertical="center"/>
      <protection locked="0"/>
    </xf>
    <xf numFmtId="172" fontId="125" fillId="0" borderId="0" xfId="0" applyNumberFormat="1" applyFont="1" applyFill="1" applyBorder="1" applyAlignment="1" applyProtection="1">
      <alignment vertical="center"/>
      <protection locked="0"/>
    </xf>
    <xf numFmtId="172" fontId="23" fillId="0" borderId="0" xfId="0" applyNumberFormat="1" applyFont="1" applyFill="1" applyBorder="1" applyAlignment="1" applyProtection="1">
      <alignment horizontal="right" vertical="center"/>
      <protection locked="0"/>
    </xf>
    <xf numFmtId="0" fontId="31" fillId="0" borderId="0" xfId="792" applyFont="1" applyFill="1" applyBorder="1" applyProtection="1">
      <protection locked="0"/>
    </xf>
    <xf numFmtId="172" fontId="25" fillId="0" borderId="0" xfId="792" applyNumberFormat="1" applyFont="1" applyFill="1" applyBorder="1" applyProtection="1">
      <protection locked="0"/>
    </xf>
    <xf numFmtId="172" fontId="24" fillId="0" borderId="0" xfId="792" applyNumberFormat="1" applyFont="1" applyFill="1" applyBorder="1" applyProtection="1">
      <protection locked="0"/>
    </xf>
    <xf numFmtId="172" fontId="13" fillId="0" borderId="0" xfId="792" applyNumberFormat="1" applyFill="1" applyBorder="1" applyAlignment="1" applyProtection="1">
      <alignment horizontal="center"/>
      <protection locked="0"/>
    </xf>
    <xf numFmtId="0" fontId="15" fillId="0" borderId="0" xfId="792" applyFont="1" applyFill="1" applyBorder="1" applyProtection="1">
      <protection locked="0"/>
    </xf>
    <xf numFmtId="1" fontId="13" fillId="0" borderId="0" xfId="792" applyNumberFormat="1" applyFill="1" applyBorder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8" fillId="0" borderId="0" xfId="793" applyFont="1" applyFill="1" applyBorder="1" applyAlignment="1" applyProtection="1">
      <alignment vertical="center"/>
      <protection locked="0"/>
    </xf>
    <xf numFmtId="0" fontId="13" fillId="0" borderId="0" xfId="792" applyFill="1" applyBorder="1" applyProtection="1">
      <protection hidden="1"/>
    </xf>
    <xf numFmtId="0" fontId="207" fillId="0" borderId="0" xfId="792" applyFont="1" applyFill="1" applyBorder="1" applyProtection="1">
      <protection hidden="1"/>
    </xf>
    <xf numFmtId="0" fontId="117" fillId="0" borderId="0" xfId="792" applyFont="1" applyFill="1" applyBorder="1" applyAlignment="1" applyProtection="1">
      <protection hidden="1"/>
    </xf>
    <xf numFmtId="0" fontId="35" fillId="0" borderId="0" xfId="792" applyFont="1" applyFill="1" applyBorder="1" applyAlignment="1" applyProtection="1">
      <protection hidden="1"/>
    </xf>
    <xf numFmtId="0" fontId="207" fillId="0" borderId="0" xfId="792" applyFont="1" applyFill="1" applyBorder="1" applyAlignment="1" applyProtection="1">
      <protection hidden="1"/>
    </xf>
    <xf numFmtId="0" fontId="35" fillId="0" borderId="0" xfId="792" applyFont="1" applyFill="1" applyBorder="1" applyAlignment="1" applyProtection="1">
      <alignment vertical="center"/>
      <protection hidden="1"/>
    </xf>
    <xf numFmtId="0" fontId="22" fillId="0" borderId="0" xfId="792" applyFont="1" applyFill="1" applyBorder="1" applyAlignment="1" applyProtection="1">
      <alignment horizontal="center"/>
      <protection hidden="1"/>
    </xf>
    <xf numFmtId="0" fontId="207" fillId="0" borderId="0" xfId="792" applyFont="1" applyFill="1" applyBorder="1" applyAlignment="1" applyProtection="1">
      <alignment horizontal="center"/>
      <protection hidden="1"/>
    </xf>
    <xf numFmtId="0" fontId="200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0" fontId="18" fillId="0" borderId="0" xfId="793" applyFont="1" applyFill="1" applyBorder="1" applyAlignment="1" applyProtection="1">
      <alignment vertical="center"/>
      <protection hidden="1"/>
    </xf>
    <xf numFmtId="0" fontId="18" fillId="0" borderId="0" xfId="793" applyFont="1" applyFill="1" applyBorder="1" applyAlignment="1" applyProtection="1">
      <alignment horizontal="center" vertical="center" wrapText="1"/>
      <protection hidden="1"/>
    </xf>
    <xf numFmtId="0" fontId="208" fillId="0" borderId="0" xfId="0" applyFont="1" applyFill="1" applyBorder="1" applyAlignment="1" applyProtection="1">
      <alignment horizontal="center"/>
      <protection hidden="1"/>
    </xf>
    <xf numFmtId="0" fontId="18" fillId="0" borderId="0" xfId="793" applyFont="1" applyFill="1" applyBorder="1" applyAlignment="1" applyProtection="1">
      <alignment horizontal="center"/>
      <protection hidden="1"/>
    </xf>
    <xf numFmtId="0" fontId="18" fillId="0" borderId="37" xfId="793" applyFont="1" applyFill="1" applyBorder="1" applyAlignment="1" applyProtection="1">
      <alignment horizontal="center"/>
      <protection hidden="1"/>
    </xf>
    <xf numFmtId="0" fontId="208" fillId="0" borderId="37" xfId="793" applyFont="1" applyFill="1" applyBorder="1" applyAlignment="1" applyProtection="1">
      <alignment horizontal="center"/>
      <protection hidden="1"/>
    </xf>
    <xf numFmtId="0" fontId="33" fillId="0" borderId="0" xfId="793" applyFont="1" applyFill="1" applyBorder="1" applyAlignment="1" applyProtection="1">
      <alignment horizontal="center" vertical="center"/>
      <protection hidden="1"/>
    </xf>
    <xf numFmtId="178" fontId="29" fillId="0" borderId="32" xfId="612" applyNumberFormat="1" applyFont="1" applyFill="1" applyBorder="1" applyAlignment="1" applyProtection="1">
      <alignment horizontal="left"/>
      <protection hidden="1"/>
    </xf>
    <xf numFmtId="178" fontId="29" fillId="0" borderId="0" xfId="612" applyNumberFormat="1" applyFont="1" applyFill="1" applyBorder="1" applyAlignment="1" applyProtection="1">
      <alignment horizontal="left"/>
      <protection hidden="1"/>
    </xf>
    <xf numFmtId="0" fontId="13" fillId="0" borderId="37" xfId="792" applyFill="1" applyBorder="1" applyProtection="1">
      <protection hidden="1"/>
    </xf>
    <xf numFmtId="0" fontId="16" fillId="0" borderId="36" xfId="792" applyFont="1" applyFill="1" applyBorder="1" applyProtection="1">
      <protection hidden="1"/>
    </xf>
    <xf numFmtId="0" fontId="16" fillId="0" borderId="34" xfId="792" applyFont="1" applyFill="1" applyBorder="1" applyProtection="1">
      <protection hidden="1"/>
    </xf>
    <xf numFmtId="0" fontId="17" fillId="0" borderId="33" xfId="0" applyFont="1" applyBorder="1" applyAlignment="1" applyProtection="1">
      <alignment horizontal="center"/>
      <protection hidden="1"/>
    </xf>
    <xf numFmtId="0" fontId="17" fillId="0" borderId="32" xfId="1825" applyFont="1" applyFill="1" applyBorder="1" applyAlignment="1" applyProtection="1">
      <alignment vertical="center"/>
      <protection hidden="1"/>
    </xf>
    <xf numFmtId="0" fontId="17" fillId="0" borderId="39" xfId="1825" applyFont="1" applyFill="1" applyBorder="1" applyAlignment="1" applyProtection="1">
      <alignment vertical="center"/>
      <protection hidden="1"/>
    </xf>
    <xf numFmtId="0" fontId="17" fillId="0" borderId="0" xfId="792" applyFont="1" applyFill="1" applyBorder="1" applyProtection="1">
      <protection hidden="1"/>
    </xf>
    <xf numFmtId="178" fontId="16" fillId="0" borderId="0" xfId="612" applyNumberFormat="1" applyFont="1" applyFill="1" applyBorder="1" applyAlignment="1" applyProtection="1">
      <alignment horizontal="left" indent="1"/>
      <protection hidden="1"/>
    </xf>
    <xf numFmtId="172" fontId="17" fillId="0" borderId="36" xfId="0" applyNumberFormat="1" applyFont="1" applyFill="1" applyBorder="1" applyAlignment="1" applyProtection="1">
      <protection hidden="1"/>
    </xf>
    <xf numFmtId="172" fontId="17" fillId="0" borderId="34" xfId="0" applyNumberFormat="1" applyFont="1" applyFill="1" applyBorder="1" applyAlignment="1" applyProtection="1">
      <protection hidden="1"/>
    </xf>
    <xf numFmtId="0" fontId="17" fillId="0" borderId="35" xfId="0" applyFont="1" applyBorder="1" applyAlignment="1" applyProtection="1">
      <alignment horizontal="center"/>
      <protection hidden="1"/>
    </xf>
    <xf numFmtId="0" fontId="17" fillId="0" borderId="37" xfId="1825" applyFont="1" applyFill="1" applyBorder="1" applyAlignment="1" applyProtection="1">
      <alignment horizontal="left" vertical="center"/>
      <protection hidden="1"/>
    </xf>
    <xf numFmtId="0" fontId="216" fillId="0" borderId="40" xfId="1825" applyFont="1" applyFill="1" applyBorder="1" applyAlignment="1" applyProtection="1">
      <alignment horizontal="left" vertical="center"/>
      <protection hidden="1"/>
    </xf>
    <xf numFmtId="172" fontId="17" fillId="0" borderId="0" xfId="0" applyNumberFormat="1" applyFont="1" applyFill="1" applyBorder="1" applyAlignment="1" applyProtection="1">
      <alignment vertical="center"/>
      <protection hidden="1"/>
    </xf>
    <xf numFmtId="178" fontId="29" fillId="0" borderId="0" xfId="612" applyNumberFormat="1" applyFont="1" applyFill="1" applyBorder="1" applyAlignment="1" applyProtection="1">
      <alignment horizontal="left" indent="1"/>
      <protection hidden="1"/>
    </xf>
    <xf numFmtId="172" fontId="17" fillId="0" borderId="36" xfId="0" applyNumberFormat="1" applyFont="1" applyFill="1" applyBorder="1" applyAlignment="1" applyProtection="1">
      <alignment horizontal="right"/>
      <protection hidden="1"/>
    </xf>
    <xf numFmtId="172" fontId="17" fillId="0" borderId="0" xfId="0" applyNumberFormat="1" applyFont="1" applyFill="1" applyBorder="1" applyAlignment="1" applyProtection="1">
      <alignment horizontal="right"/>
      <protection hidden="1"/>
    </xf>
    <xf numFmtId="0" fontId="193" fillId="0" borderId="0" xfId="1825" applyFill="1" applyBorder="1" applyAlignment="1" applyProtection="1">
      <alignment horizontal="center" vertical="center" wrapText="1"/>
      <protection hidden="1"/>
    </xf>
    <xf numFmtId="0" fontId="198" fillId="0" borderId="32" xfId="1825" applyFont="1" applyFill="1" applyBorder="1" applyAlignment="1" applyProtection="1">
      <alignment horizontal="left" vertical="center"/>
      <protection hidden="1"/>
    </xf>
    <xf numFmtId="0" fontId="215" fillId="0" borderId="0" xfId="1825" applyFont="1" applyFill="1" applyBorder="1" applyAlignment="1" applyProtection="1">
      <alignment horizontal="left" vertical="center"/>
      <protection hidden="1"/>
    </xf>
    <xf numFmtId="172" fontId="17" fillId="0" borderId="0" xfId="0" applyNumberFormat="1" applyFont="1" applyFill="1" applyBorder="1" applyAlignment="1" applyProtection="1">
      <alignment horizontal="right" vertical="center"/>
      <protection hidden="1"/>
    </xf>
    <xf numFmtId="178" fontId="37" fillId="0" borderId="0" xfId="612" applyNumberFormat="1" applyFont="1" applyFill="1" applyBorder="1" applyAlignment="1" applyProtection="1">
      <alignment horizontal="left" indent="2"/>
      <protection hidden="1"/>
    </xf>
    <xf numFmtId="172" fontId="17" fillId="0" borderId="0" xfId="0" applyNumberFormat="1" applyFont="1" applyFill="1" applyBorder="1" applyAlignment="1" applyProtection="1">
      <protection hidden="1"/>
    </xf>
    <xf numFmtId="0" fontId="198" fillId="0" borderId="0" xfId="1825" applyFont="1" applyFill="1" applyBorder="1" applyAlignment="1" applyProtection="1">
      <alignment horizontal="left" vertical="center"/>
      <protection hidden="1"/>
    </xf>
    <xf numFmtId="0" fontId="201" fillId="0" borderId="38" xfId="0" applyFont="1" applyFill="1" applyBorder="1" applyAlignment="1" applyProtection="1">
      <alignment horizontal="center" vertical="center" wrapText="1"/>
      <protection hidden="1"/>
    </xf>
    <xf numFmtId="178" fontId="30" fillId="0" borderId="0" xfId="612" applyNumberFormat="1" applyFont="1" applyFill="1" applyBorder="1" applyAlignment="1" applyProtection="1">
      <alignment horizontal="left" indent="3"/>
      <protection hidden="1"/>
    </xf>
    <xf numFmtId="172" fontId="23" fillId="0" borderId="34" xfId="0" applyNumberFormat="1" applyFont="1" applyFill="1" applyBorder="1" applyAlignment="1" applyProtection="1">
      <protection hidden="1"/>
    </xf>
    <xf numFmtId="172" fontId="23" fillId="0" borderId="0" xfId="0" applyNumberFormat="1" applyFont="1" applyFill="1" applyBorder="1" applyAlignment="1" applyProtection="1">
      <protection hidden="1"/>
    </xf>
    <xf numFmtId="0" fontId="194" fillId="0" borderId="0" xfId="0" applyFont="1" applyFill="1" applyBorder="1" applyAlignment="1" applyProtection="1">
      <alignment vertical="center"/>
      <protection hidden="1"/>
    </xf>
    <xf numFmtId="172" fontId="23" fillId="0" borderId="0" xfId="0" applyNumberFormat="1" applyFont="1" applyFill="1" applyBorder="1" applyAlignment="1" applyProtection="1">
      <alignment vertical="center"/>
      <protection hidden="1"/>
    </xf>
    <xf numFmtId="0" fontId="208" fillId="0" borderId="38" xfId="793" applyFont="1" applyFill="1" applyBorder="1" applyAlignment="1" applyProtection="1">
      <alignment horizontal="center"/>
      <protection hidden="1"/>
    </xf>
    <xf numFmtId="178" fontId="37" fillId="0" borderId="0" xfId="612" applyNumberFormat="1" applyFont="1" applyFill="1" applyBorder="1" applyAlignment="1" applyProtection="1">
      <alignment horizontal="left" indent="4"/>
      <protection hidden="1"/>
    </xf>
    <xf numFmtId="172" fontId="23" fillId="0" borderId="36" xfId="0" applyNumberFormat="1" applyFont="1" applyFill="1" applyBorder="1" applyAlignment="1" applyProtection="1">
      <protection hidden="1"/>
    </xf>
    <xf numFmtId="172" fontId="23" fillId="0" borderId="46" xfId="0" applyNumberFormat="1" applyFont="1" applyFill="1" applyBorder="1" applyAlignment="1" applyProtection="1">
      <protection hidden="1"/>
    </xf>
    <xf numFmtId="0" fontId="192" fillId="0" borderId="0" xfId="0" applyFont="1" applyFill="1" applyBorder="1" applyAlignment="1" applyProtection="1">
      <alignment vertical="center" wrapText="1"/>
      <protection hidden="1"/>
    </xf>
    <xf numFmtId="172" fontId="128" fillId="0" borderId="36" xfId="0" applyNumberFormat="1" applyFont="1" applyFill="1" applyBorder="1" applyAlignment="1" applyProtection="1">
      <protection hidden="1"/>
    </xf>
    <xf numFmtId="172" fontId="128" fillId="0" borderId="46" xfId="0" applyNumberFormat="1" applyFont="1" applyFill="1" applyBorder="1" applyAlignment="1" applyProtection="1">
      <protection hidden="1"/>
    </xf>
    <xf numFmtId="172" fontId="128" fillId="0" borderId="0" xfId="0" applyNumberFormat="1" applyFont="1" applyFill="1" applyBorder="1" applyAlignment="1" applyProtection="1">
      <alignment horizontal="right" vertical="center"/>
      <protection hidden="1"/>
    </xf>
    <xf numFmtId="178" fontId="130" fillId="0" borderId="0" xfId="612" applyNumberFormat="1" applyFont="1" applyFill="1" applyBorder="1" applyAlignment="1" applyProtection="1">
      <alignment horizontal="left" indent="5"/>
      <protection hidden="1"/>
    </xf>
    <xf numFmtId="172" fontId="128" fillId="0" borderId="0" xfId="0" applyNumberFormat="1" applyFont="1" applyFill="1" applyBorder="1" applyAlignment="1" applyProtection="1">
      <protection hidden="1"/>
    </xf>
    <xf numFmtId="172" fontId="209" fillId="0" borderId="0" xfId="0" applyNumberFormat="1" applyFont="1" applyFill="1" applyBorder="1" applyAlignment="1" applyProtection="1">
      <protection hidden="1"/>
    </xf>
    <xf numFmtId="172" fontId="127" fillId="0" borderId="0" xfId="0" applyNumberFormat="1" applyFont="1" applyFill="1" applyBorder="1" applyAlignment="1" applyProtection="1">
      <protection hidden="1"/>
    </xf>
    <xf numFmtId="172" fontId="128" fillId="0" borderId="0" xfId="0" applyNumberFormat="1" applyFont="1" applyFill="1" applyBorder="1" applyAlignment="1" applyProtection="1">
      <alignment horizontal="right"/>
      <protection hidden="1"/>
    </xf>
    <xf numFmtId="0" fontId="24" fillId="0" borderId="0" xfId="792" applyFont="1" applyFill="1" applyBorder="1" applyProtection="1">
      <protection hidden="1"/>
    </xf>
    <xf numFmtId="0" fontId="210" fillId="0" borderId="0" xfId="792" applyFont="1" applyFill="1" applyBorder="1" applyProtection="1">
      <protection hidden="1"/>
    </xf>
    <xf numFmtId="172" fontId="25" fillId="0" borderId="0" xfId="792" applyNumberFormat="1" applyFont="1" applyFill="1" applyBorder="1" applyProtection="1">
      <protection hidden="1"/>
    </xf>
    <xf numFmtId="172" fontId="24" fillId="0" borderId="0" xfId="792" applyNumberFormat="1" applyFont="1" applyFill="1" applyBorder="1" applyProtection="1">
      <protection hidden="1"/>
    </xf>
    <xf numFmtId="1" fontId="30" fillId="0" borderId="0" xfId="612" applyNumberFormat="1" applyFont="1" applyFill="1" applyBorder="1" applyAlignment="1" applyProtection="1">
      <alignment horizontal="left" indent="1"/>
      <protection hidden="1"/>
    </xf>
    <xf numFmtId="1" fontId="29" fillId="0" borderId="0" xfId="612" applyNumberFormat="1" applyFont="1" applyFill="1" applyBorder="1" applyAlignment="1" applyProtection="1">
      <alignment horizontal="left" indent="1"/>
      <protection hidden="1"/>
    </xf>
    <xf numFmtId="1" fontId="30" fillId="0" borderId="0" xfId="612" applyNumberFormat="1" applyFont="1" applyFill="1" applyBorder="1" applyAlignment="1" applyProtection="1">
      <alignment horizontal="left" indent="2"/>
      <protection hidden="1"/>
    </xf>
    <xf numFmtId="1" fontId="30" fillId="0" borderId="0" xfId="612" applyNumberFormat="1" applyFont="1" applyFill="1" applyBorder="1" applyAlignment="1" applyProtection="1">
      <alignment horizontal="left" indent="4"/>
      <protection hidden="1"/>
    </xf>
    <xf numFmtId="1" fontId="37" fillId="0" borderId="0" xfId="612" applyNumberFormat="1" applyFont="1" applyFill="1" applyBorder="1" applyAlignment="1" applyProtection="1">
      <alignment horizontal="left" indent="2"/>
      <protection hidden="1"/>
    </xf>
    <xf numFmtId="0" fontId="15" fillId="0" borderId="0" xfId="792" applyFont="1" applyFill="1" applyBorder="1" applyProtection="1">
      <protection hidden="1"/>
    </xf>
    <xf numFmtId="0" fontId="211" fillId="0" borderId="0" xfId="792" applyFont="1" applyFill="1" applyBorder="1" applyProtection="1">
      <protection hidden="1"/>
    </xf>
    <xf numFmtId="178" fontId="30" fillId="0" borderId="0" xfId="612" applyNumberFormat="1" applyFont="1" applyFill="1" applyBorder="1" applyAlignment="1" applyProtection="1">
      <alignment horizontal="left" indent="1"/>
      <protection hidden="1"/>
    </xf>
    <xf numFmtId="0" fontId="36" fillId="0" borderId="0" xfId="792" applyFont="1" applyFill="1" applyBorder="1" applyProtection="1">
      <protection hidden="1"/>
    </xf>
    <xf numFmtId="172" fontId="217" fillId="39" borderId="0" xfId="0" applyNumberFormat="1" applyFont="1" applyFill="1" applyBorder="1" applyAlignment="1" applyProtection="1">
      <alignment horizontal="right"/>
    </xf>
    <xf numFmtId="172" fontId="198" fillId="39" borderId="0" xfId="0" applyNumberFormat="1" applyFont="1" applyFill="1" applyBorder="1" applyProtection="1">
      <protection locked="0"/>
    </xf>
    <xf numFmtId="175" fontId="198" fillId="0" borderId="0" xfId="0" applyNumberFormat="1" applyFont="1" applyFill="1" applyBorder="1" applyProtection="1">
      <protection locked="0"/>
    </xf>
    <xf numFmtId="175" fontId="198" fillId="0" borderId="37" xfId="0" applyNumberFormat="1" applyFont="1" applyFill="1" applyBorder="1" applyProtection="1">
      <protection locked="0"/>
    </xf>
    <xf numFmtId="172" fontId="198" fillId="0" borderId="0" xfId="0" applyNumberFormat="1" applyFont="1" applyFill="1" applyBorder="1" applyAlignment="1" applyProtection="1">
      <alignment horizontal="right"/>
      <protection locked="0"/>
    </xf>
    <xf numFmtId="172" fontId="217" fillId="42" borderId="52" xfId="0" applyNumberFormat="1" applyFont="1" applyFill="1" applyBorder="1" applyProtection="1">
      <protection locked="0"/>
    </xf>
    <xf numFmtId="172" fontId="217" fillId="39" borderId="0" xfId="0" applyNumberFormat="1" applyFont="1" applyFill="1" applyBorder="1" applyProtection="1">
      <protection locked="0"/>
    </xf>
    <xf numFmtId="0" fontId="194" fillId="0" borderId="0" xfId="0" applyFont="1" applyFill="1" applyAlignment="1" applyProtection="1">
      <alignment horizontal="right" wrapText="1"/>
      <protection locked="0"/>
    </xf>
    <xf numFmtId="172" fontId="198" fillId="0" borderId="0" xfId="0" applyNumberFormat="1" applyFont="1" applyFill="1" applyProtection="1">
      <protection hidden="1"/>
    </xf>
    <xf numFmtId="3" fontId="198" fillId="0" borderId="0" xfId="0" applyNumberFormat="1" applyFont="1" applyFill="1" applyProtection="1">
      <protection hidden="1"/>
    </xf>
    <xf numFmtId="172" fontId="217" fillId="42" borderId="52" xfId="0" applyNumberFormat="1" applyFont="1" applyFill="1" applyBorder="1" applyAlignment="1" applyProtection="1">
      <alignment horizontal="right"/>
      <protection locked="0"/>
    </xf>
    <xf numFmtId="172" fontId="217" fillId="39" borderId="0" xfId="0" applyNumberFormat="1" applyFont="1" applyFill="1" applyBorder="1" applyProtection="1">
      <protection hidden="1"/>
    </xf>
    <xf numFmtId="175" fontId="198" fillId="0" borderId="0" xfId="0" applyNumberFormat="1" applyFont="1" applyFill="1" applyBorder="1" applyProtection="1">
      <protection hidden="1"/>
    </xf>
    <xf numFmtId="175" fontId="198" fillId="0" borderId="37" xfId="0" applyNumberFormat="1" applyFont="1" applyFill="1" applyBorder="1" applyProtection="1">
      <protection hidden="1"/>
    </xf>
    <xf numFmtId="0" fontId="0" fillId="0" borderId="0" xfId="0" applyFill="1" applyAlignment="1" applyProtection="1">
      <alignment horizontal="right"/>
      <protection locked="0"/>
    </xf>
    <xf numFmtId="172" fontId="217" fillId="39" borderId="0" xfId="0" applyNumberFormat="1" applyFont="1" applyFill="1" applyBorder="1" applyProtection="1">
      <protection hidden="1"/>
    </xf>
    <xf numFmtId="172" fontId="198" fillId="0" borderId="0" xfId="0" applyNumberFormat="1" applyFont="1" applyFill="1" applyBorder="1" applyAlignment="1" applyProtection="1">
      <alignment horizontal="right"/>
      <protection hidden="1"/>
    </xf>
    <xf numFmtId="175" fontId="198" fillId="0" borderId="0" xfId="0" applyNumberFormat="1" applyFont="1" applyFill="1" applyBorder="1" applyProtection="1">
      <protection hidden="1"/>
    </xf>
    <xf numFmtId="175" fontId="198" fillId="0" borderId="37" xfId="0" applyNumberFormat="1" applyFont="1" applyFill="1" applyBorder="1" applyProtection="1">
      <protection hidden="1"/>
    </xf>
    <xf numFmtId="0" fontId="204" fillId="39" borderId="33" xfId="0" applyFont="1" applyFill="1" applyBorder="1" applyAlignment="1" applyProtection="1">
      <alignment horizontal="center" vertical="center" wrapText="1"/>
      <protection hidden="1"/>
    </xf>
    <xf numFmtId="0" fontId="204" fillId="39" borderId="34" xfId="0" applyFont="1" applyFill="1" applyBorder="1" applyAlignment="1" applyProtection="1">
      <alignment horizontal="center" vertical="center" wrapText="1"/>
      <protection hidden="1"/>
    </xf>
    <xf numFmtId="0" fontId="204" fillId="39" borderId="35" xfId="0" applyFont="1" applyFill="1" applyBorder="1" applyAlignment="1" applyProtection="1">
      <alignment horizontal="center" vertical="center" wrapText="1"/>
      <protection hidden="1"/>
    </xf>
    <xf numFmtId="0" fontId="205" fillId="39" borderId="39" xfId="1825" applyFont="1" applyFill="1" applyBorder="1" applyAlignment="1" applyProtection="1">
      <alignment horizontal="center" vertical="center" wrapText="1"/>
      <protection hidden="1"/>
    </xf>
    <xf numFmtId="0" fontId="205" fillId="39" borderId="40" xfId="1825" applyFont="1" applyFill="1" applyBorder="1" applyAlignment="1" applyProtection="1">
      <alignment horizontal="center" vertical="center" wrapText="1"/>
      <protection hidden="1"/>
    </xf>
    <xf numFmtId="0" fontId="202" fillId="39" borderId="33" xfId="0" applyFont="1" applyFill="1" applyBorder="1" applyAlignment="1" applyProtection="1">
      <alignment horizontal="center" vertical="center" wrapText="1"/>
      <protection hidden="1"/>
    </xf>
    <xf numFmtId="0" fontId="202" fillId="39" borderId="34" xfId="0" applyFont="1" applyFill="1" applyBorder="1" applyAlignment="1" applyProtection="1">
      <alignment horizontal="center" vertical="center" wrapText="1"/>
      <protection hidden="1"/>
    </xf>
    <xf numFmtId="0" fontId="202" fillId="39" borderId="35" xfId="0" applyFont="1" applyFill="1" applyBorder="1" applyAlignment="1" applyProtection="1">
      <alignment horizontal="center" vertical="center" wrapText="1"/>
      <protection hidden="1"/>
    </xf>
    <xf numFmtId="0" fontId="18" fillId="0" borderId="0" xfId="792" applyFont="1" applyFill="1" applyBorder="1" applyAlignment="1" applyProtection="1">
      <alignment horizontal="center" vertical="center"/>
      <protection hidden="1"/>
    </xf>
    <xf numFmtId="0" fontId="202" fillId="0" borderId="33" xfId="0" applyFont="1" applyFill="1" applyBorder="1" applyAlignment="1" applyProtection="1">
      <alignment horizontal="center" vertical="center" wrapText="1"/>
      <protection hidden="1"/>
    </xf>
    <xf numFmtId="0" fontId="202" fillId="0" borderId="35" xfId="0" applyFont="1" applyFill="1" applyBorder="1" applyAlignment="1" applyProtection="1">
      <alignment horizontal="center" vertical="center" wrapText="1"/>
      <protection hidden="1"/>
    </xf>
    <xf numFmtId="0" fontId="202" fillId="0" borderId="33" xfId="792" applyFont="1" applyFill="1" applyBorder="1" applyAlignment="1" applyProtection="1">
      <alignment horizontal="center" vertical="center"/>
      <protection hidden="1"/>
    </xf>
    <xf numFmtId="0" fontId="202" fillId="0" borderId="35" xfId="792" applyFont="1" applyFill="1" applyBorder="1" applyAlignment="1" applyProtection="1">
      <alignment horizontal="center" vertical="center"/>
      <protection hidden="1"/>
    </xf>
    <xf numFmtId="0" fontId="205" fillId="39" borderId="33" xfId="792" applyFont="1" applyFill="1" applyBorder="1" applyAlignment="1" applyProtection="1">
      <alignment horizontal="center" vertical="center"/>
      <protection hidden="1"/>
    </xf>
    <xf numFmtId="0" fontId="205" fillId="39" borderId="35" xfId="792" applyFont="1" applyFill="1" applyBorder="1" applyAlignment="1" applyProtection="1">
      <alignment horizontal="center" vertical="center"/>
      <protection hidden="1"/>
    </xf>
    <xf numFmtId="0" fontId="202" fillId="0" borderId="48" xfId="0" applyFont="1" applyFill="1" applyBorder="1" applyAlignment="1" applyProtection="1">
      <alignment horizontal="center" vertical="center" wrapText="1"/>
      <protection hidden="1"/>
    </xf>
    <xf numFmtId="0" fontId="202" fillId="0" borderId="39" xfId="0" applyFont="1" applyFill="1" applyBorder="1" applyAlignment="1" applyProtection="1">
      <alignment horizontal="center" vertical="center" wrapText="1"/>
      <protection hidden="1"/>
    </xf>
    <xf numFmtId="0" fontId="202" fillId="0" borderId="46" xfId="0" applyFont="1" applyFill="1" applyBorder="1" applyAlignment="1" applyProtection="1">
      <alignment horizontal="center" vertical="center" wrapText="1"/>
      <protection hidden="1"/>
    </xf>
    <xf numFmtId="0" fontId="202" fillId="0" borderId="36" xfId="0" applyFont="1" applyFill="1" applyBorder="1" applyAlignment="1" applyProtection="1">
      <alignment horizontal="center" vertical="center" wrapText="1"/>
      <protection hidden="1"/>
    </xf>
    <xf numFmtId="0" fontId="202" fillId="0" borderId="49" xfId="0" applyFont="1" applyFill="1" applyBorder="1" applyAlignment="1" applyProtection="1">
      <alignment horizontal="center" vertical="center" wrapText="1"/>
      <protection hidden="1"/>
    </xf>
    <xf numFmtId="0" fontId="202" fillId="0" borderId="40" xfId="0" applyFont="1" applyFill="1" applyBorder="1" applyAlignment="1" applyProtection="1">
      <alignment horizontal="center" vertical="center" wrapText="1"/>
      <protection hidden="1"/>
    </xf>
    <xf numFmtId="0" fontId="212" fillId="40" borderId="44" xfId="1826" applyFont="1" applyFill="1" applyBorder="1" applyAlignment="1" applyProtection="1">
      <alignment horizontal="center" vertical="center" textRotation="90" wrapText="1"/>
      <protection hidden="1"/>
    </xf>
    <xf numFmtId="0" fontId="212" fillId="40" borderId="45" xfId="1826" applyFont="1" applyFill="1" applyBorder="1" applyAlignment="1" applyProtection="1">
      <alignment horizontal="center" vertical="center" textRotation="90" wrapText="1"/>
      <protection hidden="1"/>
    </xf>
  </cellXfs>
  <cellStyles count="2355">
    <cellStyle name=" 1" xfId="1898"/>
    <cellStyle name=" 1 2" xfId="1899"/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2 3" xfId="1900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1_П_1" xfId="1901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2 3" xfId="1902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2_П_1" xfId="1903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2 3" xfId="1904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3_П_1" xfId="1905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2 3" xfId="1906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4_П_1" xfId="1907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2 3" xfId="1908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5_П_1" xfId="1909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2 3" xfId="1910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Accent6_П_1" xfId="1911"/>
    <cellStyle name="20% - Акцент1" xfId="1912"/>
    <cellStyle name="20% - Акцент1 2" xfId="82"/>
    <cellStyle name="20% — акцент1 2" xfId="1915"/>
    <cellStyle name="20% - Акцент1 2 2" xfId="1914"/>
    <cellStyle name="20% - Акцент1 2 3" xfId="2318"/>
    <cellStyle name="20% - Акцент1 3" xfId="83"/>
    <cellStyle name="20% — акцент1 3" xfId="1917"/>
    <cellStyle name="20% - Акцент1 3 2" xfId="1916"/>
    <cellStyle name="20% - Акцент1 3 3" xfId="2319"/>
    <cellStyle name="20% - Акцент1 4" xfId="891"/>
    <cellStyle name="20% — акцент1 4" xfId="1913"/>
    <cellStyle name="20% - Акцент1 4 2" xfId="1918"/>
    <cellStyle name="20% - Акцент1 5" xfId="1919"/>
    <cellStyle name="20% - Акцент1_16 " xfId="1920"/>
    <cellStyle name="20% - Акцент2" xfId="1921"/>
    <cellStyle name="20% - Акцент2 2" xfId="84"/>
    <cellStyle name="20% — акцент2 2" xfId="1924"/>
    <cellStyle name="20% - Акцент2 2 2" xfId="1923"/>
    <cellStyle name="20% - Акцент2 2 3" xfId="2320"/>
    <cellStyle name="20% - Акцент2 3" xfId="85"/>
    <cellStyle name="20% — акцент2 3" xfId="1926"/>
    <cellStyle name="20% - Акцент2 3 2" xfId="1925"/>
    <cellStyle name="20% - Акцент2 3 3" xfId="2321"/>
    <cellStyle name="20% - Акцент2 4" xfId="892"/>
    <cellStyle name="20% — акцент2 4" xfId="1922"/>
    <cellStyle name="20% - Акцент2 4 2" xfId="1927"/>
    <cellStyle name="20% - Акцент2 5" xfId="1928"/>
    <cellStyle name="20% - Акцент2_16 " xfId="1929"/>
    <cellStyle name="20% - Акцент3" xfId="1930"/>
    <cellStyle name="20% - Акцент3 2" xfId="86"/>
    <cellStyle name="20% — акцент3 2" xfId="1933"/>
    <cellStyle name="20% - Акцент3 2 2" xfId="1932"/>
    <cellStyle name="20% - Акцент3 2 3" xfId="2322"/>
    <cellStyle name="20% - Акцент3 3" xfId="87"/>
    <cellStyle name="20% — акцент3 3" xfId="1935"/>
    <cellStyle name="20% - Акцент3 3 2" xfId="1934"/>
    <cellStyle name="20% - Акцент3 3 3" xfId="2323"/>
    <cellStyle name="20% - Акцент3 4" xfId="893"/>
    <cellStyle name="20% — акцент3 4" xfId="1931"/>
    <cellStyle name="20% - Акцент3 4 2" xfId="1936"/>
    <cellStyle name="20% - Акцент3 5" xfId="1937"/>
    <cellStyle name="20% - Акцент3_16 " xfId="1938"/>
    <cellStyle name="20% - Акцент4" xfId="1939"/>
    <cellStyle name="20% - Акцент4 2" xfId="88"/>
    <cellStyle name="20% — акцент4 2" xfId="1942"/>
    <cellStyle name="20% - Акцент4 2 2" xfId="1941"/>
    <cellStyle name="20% - Акцент4 2 3" xfId="2324"/>
    <cellStyle name="20% - Акцент4 3" xfId="89"/>
    <cellStyle name="20% — акцент4 3" xfId="1944"/>
    <cellStyle name="20% - Акцент4 3 2" xfId="1943"/>
    <cellStyle name="20% - Акцент4 3 3" xfId="2325"/>
    <cellStyle name="20% - Акцент4 4" xfId="894"/>
    <cellStyle name="20% — акцент4 4" xfId="1940"/>
    <cellStyle name="20% - Акцент4 4 2" xfId="1945"/>
    <cellStyle name="20% - Акцент4 5" xfId="1946"/>
    <cellStyle name="20% - Акцент4_16 " xfId="1947"/>
    <cellStyle name="20% - Акцент5" xfId="1948"/>
    <cellStyle name="20% - Акцент5 2" xfId="90"/>
    <cellStyle name="20% — акцент5 2" xfId="1951"/>
    <cellStyle name="20% - Акцент5 2 2" xfId="1950"/>
    <cellStyle name="20% - Акцент5 2 3" xfId="2326"/>
    <cellStyle name="20% - Акцент5 3" xfId="895"/>
    <cellStyle name="20% — акцент5 3" xfId="1949"/>
    <cellStyle name="20% - Акцент5 4" xfId="896"/>
    <cellStyle name="20% - Акцент5 4 2" xfId="1952"/>
    <cellStyle name="20% - Акцент5 5" xfId="1953"/>
    <cellStyle name="20% - Акцент6" xfId="1954"/>
    <cellStyle name="20% - Акцент6 2" xfId="91"/>
    <cellStyle name="20% — акцент6 2" xfId="1957"/>
    <cellStyle name="20% - Акцент6 2 2" xfId="1956"/>
    <cellStyle name="20% - Акцент6 2 3" xfId="2327"/>
    <cellStyle name="20% - Акцент6 3" xfId="897"/>
    <cellStyle name="20% — акцент6 3" xfId="1958"/>
    <cellStyle name="20% - Акцент6 4" xfId="898"/>
    <cellStyle name="20% — акцент6 4" xfId="1955"/>
    <cellStyle name="20% - Акцент6 4 2" xfId="1959"/>
    <cellStyle name="20% - Акцент6 5" xfId="1960"/>
    <cellStyle name="20% - Акцент6_16 " xfId="1961"/>
    <cellStyle name="20% – Акцентування1" xfId="92"/>
    <cellStyle name="20% – Акцентування1 2" xfId="899"/>
    <cellStyle name="20% – Акцентування1 2 2" xfId="1962"/>
    <cellStyle name="20% – Акцентування1_П_1" xfId="1963"/>
    <cellStyle name="20% – Акцентування2" xfId="93"/>
    <cellStyle name="20% – Акцентування2 2" xfId="900"/>
    <cellStyle name="20% – Акцентування2 2 2" xfId="1964"/>
    <cellStyle name="20% – Акцентування2_П_1" xfId="1965"/>
    <cellStyle name="20% – Акцентування3" xfId="94"/>
    <cellStyle name="20% – Акцентування3 2" xfId="901"/>
    <cellStyle name="20% – Акцентування3 2 2" xfId="1966"/>
    <cellStyle name="20% – Акцентування3_П_1" xfId="1967"/>
    <cellStyle name="20% – Акцентування4" xfId="95"/>
    <cellStyle name="20% – Акцентування4 2" xfId="902"/>
    <cellStyle name="20% – Акцентування4 2 2" xfId="1968"/>
    <cellStyle name="20% – Акцентування4_П_1" xfId="1969"/>
    <cellStyle name="20% – Акцентування5" xfId="96"/>
    <cellStyle name="20% – Акцентування5 2" xfId="903"/>
    <cellStyle name="20% – Акцентування5 2 2" xfId="1970"/>
    <cellStyle name="20% – Акцентування5_П_1" xfId="1971"/>
    <cellStyle name="20% – Акцентування6" xfId="97"/>
    <cellStyle name="20% – Акцентування6 2" xfId="904"/>
    <cellStyle name="20% – Акцентування6 2 2" xfId="1972"/>
    <cellStyle name="20% – Акцентування6_П_1" xfId="1973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2 3" xfId="1974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1_П_1" xfId="1975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2 3" xfId="1976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2_П_1" xfId="1977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2 3" xfId="197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3_П_1" xfId="1979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2 3" xfId="1980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4_П_1" xfId="1981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2 3" xfId="1982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5_П_1" xfId="198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2 3" xfId="1984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Accent6_П_1" xfId="1985"/>
    <cellStyle name="40% - Акцент1" xfId="1986"/>
    <cellStyle name="40% - Акцент1 2" xfId="160"/>
    <cellStyle name="40% — акцент1 2" xfId="1989"/>
    <cellStyle name="40% - Акцент1 2 2" xfId="1988"/>
    <cellStyle name="40% - Акцент1 2 3" xfId="2328"/>
    <cellStyle name="40% - Акцент1 3" xfId="963"/>
    <cellStyle name="40% — акцент1 3" xfId="1990"/>
    <cellStyle name="40% - Акцент1 4" xfId="964"/>
    <cellStyle name="40% — акцент1 4" xfId="1987"/>
    <cellStyle name="40% - Акцент1 4 2" xfId="1991"/>
    <cellStyle name="40% - Акцент1 5" xfId="1992"/>
    <cellStyle name="40% - Акцент1_16 " xfId="1993"/>
    <cellStyle name="40% - Акцент2" xfId="1994"/>
    <cellStyle name="40% - Акцент2 2" xfId="161"/>
    <cellStyle name="40% — акцент2 2" xfId="1997"/>
    <cellStyle name="40% - Акцент2 2 2" xfId="1996"/>
    <cellStyle name="40% - Акцент2 2 3" xfId="2329"/>
    <cellStyle name="40% - Акцент2 3" xfId="965"/>
    <cellStyle name="40% — акцент2 3" xfId="1995"/>
    <cellStyle name="40% - Акцент2 4" xfId="966"/>
    <cellStyle name="40% - Акцент2 4 2" xfId="1998"/>
    <cellStyle name="40% - Акцент2 5" xfId="1999"/>
    <cellStyle name="40% - Акцент3" xfId="2000"/>
    <cellStyle name="40% - Акцент3 2" xfId="162"/>
    <cellStyle name="40% — акцент3 2" xfId="2003"/>
    <cellStyle name="40% - Акцент3 2 2" xfId="2002"/>
    <cellStyle name="40% - Акцент3 2 3" xfId="2330"/>
    <cellStyle name="40% - Акцент3 3" xfId="163"/>
    <cellStyle name="40% — акцент3 3" xfId="2005"/>
    <cellStyle name="40% - Акцент3 3 2" xfId="2004"/>
    <cellStyle name="40% - Акцент3 3 3" xfId="2331"/>
    <cellStyle name="40% - Акцент3 4" xfId="967"/>
    <cellStyle name="40% — акцент3 4" xfId="2001"/>
    <cellStyle name="40% - Акцент3 4 2" xfId="2006"/>
    <cellStyle name="40% - Акцент3 5" xfId="2007"/>
    <cellStyle name="40% - Акцент3_16 " xfId="2008"/>
    <cellStyle name="40% - Акцент4" xfId="2009"/>
    <cellStyle name="40% - Акцент4 2" xfId="164"/>
    <cellStyle name="40% — акцент4 2" xfId="2012"/>
    <cellStyle name="40% - Акцент4 2 2" xfId="2011"/>
    <cellStyle name="40% - Акцент4 2 3" xfId="2332"/>
    <cellStyle name="40% - Акцент4 3" xfId="968"/>
    <cellStyle name="40% — акцент4 3" xfId="2013"/>
    <cellStyle name="40% - Акцент4 4" xfId="969"/>
    <cellStyle name="40% — акцент4 4" xfId="2010"/>
    <cellStyle name="40% - Акцент4 4 2" xfId="2014"/>
    <cellStyle name="40% - Акцент4 5" xfId="2015"/>
    <cellStyle name="40% - Акцент4_16 " xfId="2016"/>
    <cellStyle name="40% - Акцент5" xfId="2017"/>
    <cellStyle name="40% - Акцент5 2" xfId="165"/>
    <cellStyle name="40% — акцент5 2" xfId="2020"/>
    <cellStyle name="40% - Акцент5 2 2" xfId="2019"/>
    <cellStyle name="40% - Акцент5 2 3" xfId="2333"/>
    <cellStyle name="40% - Акцент5 3" xfId="970"/>
    <cellStyle name="40% — акцент5 3" xfId="2021"/>
    <cellStyle name="40% - Акцент5 4" xfId="971"/>
    <cellStyle name="40% — акцент5 4" xfId="2018"/>
    <cellStyle name="40% - Акцент5 4 2" xfId="2022"/>
    <cellStyle name="40% - Акцент5 5" xfId="2023"/>
    <cellStyle name="40% - Акцент5_16 " xfId="2024"/>
    <cellStyle name="40% - Акцент6" xfId="2025"/>
    <cellStyle name="40% - Акцент6 2" xfId="166"/>
    <cellStyle name="40% — акцент6 2" xfId="2028"/>
    <cellStyle name="40% - Акцент6 2 2" xfId="2027"/>
    <cellStyle name="40% - Акцент6 2 3" xfId="2334"/>
    <cellStyle name="40% - Акцент6 3" xfId="972"/>
    <cellStyle name="40% — акцент6 3" xfId="2029"/>
    <cellStyle name="40% - Акцент6 4" xfId="973"/>
    <cellStyle name="40% — акцент6 4" xfId="2026"/>
    <cellStyle name="40% - Акцент6 4 2" xfId="2030"/>
    <cellStyle name="40% - Акцент6 5" xfId="2031"/>
    <cellStyle name="40% - Акцент6_16 " xfId="2032"/>
    <cellStyle name="40% – Акцентування1" xfId="167"/>
    <cellStyle name="40% – Акцентування1 2" xfId="974"/>
    <cellStyle name="40% – Акцентування1 2 2" xfId="2033"/>
    <cellStyle name="40% – Акцентування1_П_1" xfId="2034"/>
    <cellStyle name="40% – Акцентування2" xfId="168"/>
    <cellStyle name="40% – Акцентування2 2" xfId="975"/>
    <cellStyle name="40% – Акцентування2 2 2" xfId="2035"/>
    <cellStyle name="40% – Акцентування2_П_1" xfId="2036"/>
    <cellStyle name="40% – Акцентування3" xfId="169"/>
    <cellStyle name="40% – Акцентування3 2" xfId="976"/>
    <cellStyle name="40% – Акцентування3 2 2" xfId="2037"/>
    <cellStyle name="40% – Акцентування3_П_1" xfId="2038"/>
    <cellStyle name="40% – Акцентування4" xfId="170"/>
    <cellStyle name="40% – Акцентування4 2" xfId="977"/>
    <cellStyle name="40% – Акцентування4 2 2" xfId="2039"/>
    <cellStyle name="40% – Акцентування4_П_1" xfId="2040"/>
    <cellStyle name="40% – Акцентування5" xfId="171"/>
    <cellStyle name="40% – Акцентування5 2" xfId="978"/>
    <cellStyle name="40% – Акцентування5 2 2" xfId="2041"/>
    <cellStyle name="40% – Акцентування5_П_1" xfId="2042"/>
    <cellStyle name="40% – Акцентування6" xfId="172"/>
    <cellStyle name="40% – Акцентування6 2" xfId="979"/>
    <cellStyle name="40% – Акцентування6 2 2" xfId="2043"/>
    <cellStyle name="40% – Акцентування6_П_1" xfId="2044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2 3" xfId="2045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1_П_1" xfId="2046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2 3" xfId="2047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2_П_1" xfId="2048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2 3" xfId="204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3_П_1" xfId="2050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2 3" xfId="2051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4_П_1" xfId="2052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2 3" xfId="2053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5_П_1" xfId="205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2 3" xfId="2055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Accent6_П_1" xfId="2056"/>
    <cellStyle name="60% - Акцент1" xfId="2057"/>
    <cellStyle name="60% - Акцент1 2" xfId="234"/>
    <cellStyle name="60% — акцент1 2" xfId="2060"/>
    <cellStyle name="60% - Акцент1 2 2" xfId="2059"/>
    <cellStyle name="60% - Акцент1 2 3" xfId="2335"/>
    <cellStyle name="60% - Акцент1 3" xfId="1034"/>
    <cellStyle name="60% — акцент1 3" xfId="2061"/>
    <cellStyle name="60% - Акцент1 4" xfId="1035"/>
    <cellStyle name="60% — акцент1 4" xfId="2058"/>
    <cellStyle name="60% - Акцент1 4 2" xfId="2062"/>
    <cellStyle name="60% - Акцент1 5" xfId="2063"/>
    <cellStyle name="60% - Акцент1_16 " xfId="2064"/>
    <cellStyle name="60% - Акцент2" xfId="2065"/>
    <cellStyle name="60% - Акцент2 2" xfId="235"/>
    <cellStyle name="60% — акцент2 2" xfId="2068"/>
    <cellStyle name="60% - Акцент2 2 2" xfId="2067"/>
    <cellStyle name="60% - Акцент2 2 3" xfId="2336"/>
    <cellStyle name="60% - Акцент2 3" xfId="1036"/>
    <cellStyle name="60% — акцент2 3" xfId="2069"/>
    <cellStyle name="60% - Акцент2 4" xfId="1037"/>
    <cellStyle name="60% — акцент2 4" xfId="2066"/>
    <cellStyle name="60% - Акцент2 4 2" xfId="2070"/>
    <cellStyle name="60% - Акцент2 5" xfId="2071"/>
    <cellStyle name="60% - Акцент2_16 " xfId="2072"/>
    <cellStyle name="60% - Акцент3" xfId="2073"/>
    <cellStyle name="60% - Акцент3 2" xfId="236"/>
    <cellStyle name="60% — акцент3 2" xfId="2076"/>
    <cellStyle name="60% - Акцент3 2 2" xfId="2075"/>
    <cellStyle name="60% - Акцент3 2 3" xfId="2337"/>
    <cellStyle name="60% - Акцент3 3" xfId="237"/>
    <cellStyle name="60% — акцент3 3" xfId="2078"/>
    <cellStyle name="60% - Акцент3 3 2" xfId="2077"/>
    <cellStyle name="60% - Акцент3 3 3" xfId="2338"/>
    <cellStyle name="60% - Акцент3 4" xfId="1038"/>
    <cellStyle name="60% — акцент3 4" xfId="2074"/>
    <cellStyle name="60% - Акцент3 4 2" xfId="2079"/>
    <cellStyle name="60% - Акцент3 5" xfId="2080"/>
    <cellStyle name="60% - Акцент3_16 " xfId="2081"/>
    <cellStyle name="60% - Акцент4" xfId="2082"/>
    <cellStyle name="60% - Акцент4 2" xfId="238"/>
    <cellStyle name="60% — акцент4 2" xfId="2085"/>
    <cellStyle name="60% - Акцент4 2 2" xfId="2084"/>
    <cellStyle name="60% - Акцент4 2 3" xfId="2339"/>
    <cellStyle name="60% - Акцент4 3" xfId="239"/>
    <cellStyle name="60% — акцент4 3" xfId="2087"/>
    <cellStyle name="60% - Акцент4 3 2" xfId="2086"/>
    <cellStyle name="60% - Акцент4 3 3" xfId="2340"/>
    <cellStyle name="60% - Акцент4 4" xfId="1039"/>
    <cellStyle name="60% — акцент4 4" xfId="2083"/>
    <cellStyle name="60% - Акцент4 4 2" xfId="2088"/>
    <cellStyle name="60% - Акцент4 5" xfId="2089"/>
    <cellStyle name="60% - Акцент4_16 " xfId="2090"/>
    <cellStyle name="60% - Акцент5" xfId="2091"/>
    <cellStyle name="60% - Акцент5 2" xfId="240"/>
    <cellStyle name="60% — акцент5 2" xfId="2094"/>
    <cellStyle name="60% - Акцент5 2 2" xfId="2093"/>
    <cellStyle name="60% - Акцент5 2 3" xfId="2341"/>
    <cellStyle name="60% - Акцент5 3" xfId="1040"/>
    <cellStyle name="60% — акцент5 3" xfId="2095"/>
    <cellStyle name="60% - Акцент5 4" xfId="1041"/>
    <cellStyle name="60% — акцент5 4" xfId="2092"/>
    <cellStyle name="60% - Акцент5 4 2" xfId="2096"/>
    <cellStyle name="60% - Акцент5 5" xfId="2097"/>
    <cellStyle name="60% - Акцент5_16 " xfId="2098"/>
    <cellStyle name="60% - Акцент6" xfId="2099"/>
    <cellStyle name="60% - Акцент6 2" xfId="241"/>
    <cellStyle name="60% — акцент6 2" xfId="2102"/>
    <cellStyle name="60% - Акцент6 2 2" xfId="2101"/>
    <cellStyle name="60% - Акцент6 2 3" xfId="2342"/>
    <cellStyle name="60% - Акцент6 3" xfId="242"/>
    <cellStyle name="60% — акцент6 3" xfId="2104"/>
    <cellStyle name="60% - Акцент6 3 2" xfId="2103"/>
    <cellStyle name="60% - Акцент6 3 3" xfId="2343"/>
    <cellStyle name="60% - Акцент6 4" xfId="1042"/>
    <cellStyle name="60% — акцент6 4" xfId="2100"/>
    <cellStyle name="60% - Акцент6 4 2" xfId="2105"/>
    <cellStyle name="60% - Акцент6 5" xfId="2106"/>
    <cellStyle name="60% - Акцент6_16 " xfId="2107"/>
    <cellStyle name="60% – Акцентування1" xfId="243"/>
    <cellStyle name="60% – Акцентування1 2" xfId="1043"/>
    <cellStyle name="60% – Акцентування1 2 2" xfId="2108"/>
    <cellStyle name="60% – Акцентування2" xfId="244"/>
    <cellStyle name="60% – Акцентування2 2" xfId="1044"/>
    <cellStyle name="60% – Акцентування2 2 2" xfId="2109"/>
    <cellStyle name="60% – Акцентування3" xfId="245"/>
    <cellStyle name="60% – Акцентування3 2" xfId="1045"/>
    <cellStyle name="60% – Акцентування3 2 2" xfId="2110"/>
    <cellStyle name="60% – Акцентування4" xfId="246"/>
    <cellStyle name="60% – Акцентування4 2" xfId="1046"/>
    <cellStyle name="60% – Акцентування4 2 2" xfId="2111"/>
    <cellStyle name="60% – Акцентування5" xfId="247"/>
    <cellStyle name="60% – Акцентування5 2" xfId="1047"/>
    <cellStyle name="60% – Акцентування5 2 2" xfId="2112"/>
    <cellStyle name="60% – Акцентування6" xfId="248"/>
    <cellStyle name="60% – Акцентування6 2" xfId="1048"/>
    <cellStyle name="60% – Акцентування6 2 2" xfId="2113"/>
    <cellStyle name="Accent1" xfId="249"/>
    <cellStyle name="Accent1 10" xfId="250"/>
    <cellStyle name="Accent1 10 2" xfId="1049"/>
    <cellStyle name="Accent1 2" xfId="251"/>
    <cellStyle name="Accent1 2 2" xfId="1050"/>
    <cellStyle name="Accent1 2 3" xfId="2114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1_П_1" xfId="2115"/>
    <cellStyle name="Accent2" xfId="259"/>
    <cellStyle name="Accent2 10" xfId="260"/>
    <cellStyle name="Accent2 10 2" xfId="1058"/>
    <cellStyle name="Accent2 2" xfId="261"/>
    <cellStyle name="Accent2 2 2" xfId="1059"/>
    <cellStyle name="Accent2 2 3" xfId="2116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2_П_1" xfId="2117"/>
    <cellStyle name="Accent3" xfId="269"/>
    <cellStyle name="Accent3 10" xfId="270"/>
    <cellStyle name="Accent3 10 2" xfId="1067"/>
    <cellStyle name="Accent3 2" xfId="271"/>
    <cellStyle name="Accent3 2 2" xfId="1068"/>
    <cellStyle name="Accent3 2 3" xfId="211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3_П_1" xfId="2119"/>
    <cellStyle name="Accent4" xfId="279"/>
    <cellStyle name="Accent4 10" xfId="280"/>
    <cellStyle name="Accent4 10 2" xfId="1076"/>
    <cellStyle name="Accent4 2" xfId="281"/>
    <cellStyle name="Accent4 2 2" xfId="1077"/>
    <cellStyle name="Accent4 2 3" xfId="2120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4_П_1" xfId="2121"/>
    <cellStyle name="Accent5" xfId="289"/>
    <cellStyle name="Accent5 10" xfId="290"/>
    <cellStyle name="Accent5 10 2" xfId="1085"/>
    <cellStyle name="Accent5 2" xfId="291"/>
    <cellStyle name="Accent5 2 2" xfId="1086"/>
    <cellStyle name="Accent5 2 3" xfId="2122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5_П_1" xfId="2123"/>
    <cellStyle name="Accent6" xfId="299"/>
    <cellStyle name="Accent6 10" xfId="300"/>
    <cellStyle name="Accent6 10 2" xfId="1094"/>
    <cellStyle name="Accent6 2" xfId="301"/>
    <cellStyle name="Accent6 2 2" xfId="1095"/>
    <cellStyle name="Accent6 2 3" xfId="2124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ccent6_П_1" xfId="2125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2 3" xfId="212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Bad_П_1" xfId="2127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2 3" xfId="2128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alculation_П_1" xfId="2129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2 3" xfId="2130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heck Cell_П_1" xfId="2131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2 2" xfId="1829"/>
    <cellStyle name="Comma [0] 3" xfId="372"/>
    <cellStyle name="Comma [0]_AUK2000" xfId="373"/>
    <cellStyle name="Comma [0]䧟Лист3" xfId="374"/>
    <cellStyle name="Comma 10" xfId="1165"/>
    <cellStyle name="Comma 10 2" xfId="1837"/>
    <cellStyle name="Comma 11" xfId="1166"/>
    <cellStyle name="Comma 12" xfId="1167"/>
    <cellStyle name="Comma 12 2" xfId="1838"/>
    <cellStyle name="Comma 2" xfId="375"/>
    <cellStyle name="Comma 2 2" xfId="1168"/>
    <cellStyle name="Comma 2 2 2" xfId="1839"/>
    <cellStyle name="Comma 2 3" xfId="1169"/>
    <cellStyle name="Comma 2 3 2" xfId="1840"/>
    <cellStyle name="Comma 2 4" xfId="1830"/>
    <cellStyle name="Comma 3" xfId="376"/>
    <cellStyle name="Comma 3 2" xfId="377"/>
    <cellStyle name="Comma 3 2 2" xfId="1832"/>
    <cellStyle name="Comma 3 3" xfId="378"/>
    <cellStyle name="Comma 3 3 2" xfId="1833"/>
    <cellStyle name="Comma 3 4" xfId="1831"/>
    <cellStyle name="Comma 4" xfId="379"/>
    <cellStyle name="Comma 5" xfId="1170"/>
    <cellStyle name="Comma 5 2" xfId="1841"/>
    <cellStyle name="Comma 6" xfId="1171"/>
    <cellStyle name="Comma 6 2" xfId="1842"/>
    <cellStyle name="Comma 7" xfId="1172"/>
    <cellStyle name="Comma 7 2" xfId="1843"/>
    <cellStyle name="Comma 8" xfId="1173"/>
    <cellStyle name="Comma 8 2" xfId="1844"/>
    <cellStyle name="Comma 9" xfId="1174"/>
    <cellStyle name="Comma 9 2" xfId="1845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 Built-in Normal" xfId="2132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Block" xfId="2133"/>
    <cellStyle name="fCmp" xfId="2134"/>
    <cellStyle name="Fecha" xfId="1226"/>
    <cellStyle name="fEr" xfId="2135"/>
    <cellStyle name="fHead" xfId="2136"/>
    <cellStyle name="fHead 2" xfId="2137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Name" xfId="2138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2 3" xfId="2139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ood_П_1" xfId="2140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2 3" xfId="2141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2 3" xfId="2142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2 3" xfId="2143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2 3" xfId="2144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2 3" xfId="214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nput_П_1" xfId="2146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2 3" xfId="2147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2 3" xfId="2148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eutral_П_1" xfId="2149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2 3" xfId="2150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ote_П_1" xfId="2151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2 3" xfId="2152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Output_П_1" xfId="2153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 3" xfId="2154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Da" xfId="2155"/>
    <cellStyle name="vDa 2" xfId="2156"/>
    <cellStyle name="vHl" xfId="2157"/>
    <cellStyle name="vHl 2" xfId="2158"/>
    <cellStyle name="Vírgula" xfId="1527"/>
    <cellStyle name="vN0" xfId="2159"/>
    <cellStyle name="vN0 2" xfId="2160"/>
    <cellStyle name="vN0 3" xfId="2161"/>
    <cellStyle name="vSt" xfId="2162"/>
    <cellStyle name="vSt 2" xfId="2163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2 2" xfId="2165"/>
    <cellStyle name="Акцент1 2 3" xfId="2164"/>
    <cellStyle name="Акцент1 3" xfId="1555"/>
    <cellStyle name="Акцент1 4" xfId="1556"/>
    <cellStyle name="Акцент1 4 2" xfId="2166"/>
    <cellStyle name="Акцент1 5" xfId="2167"/>
    <cellStyle name="Акцент2 2" xfId="684"/>
    <cellStyle name="Акцент2 2 2" xfId="2169"/>
    <cellStyle name="Акцент2 2 3" xfId="2168"/>
    <cellStyle name="Акцент2 3" xfId="1557"/>
    <cellStyle name="Акцент2 4" xfId="1558"/>
    <cellStyle name="Акцент2 4 2" xfId="2170"/>
    <cellStyle name="Акцент2 5" xfId="2171"/>
    <cellStyle name="Акцент3 2" xfId="685"/>
    <cellStyle name="Акцент3 2 2" xfId="2173"/>
    <cellStyle name="Акцент3 2 3" xfId="2172"/>
    <cellStyle name="Акцент3 3" xfId="1559"/>
    <cellStyle name="Акцент3 4" xfId="1560"/>
    <cellStyle name="Акцент3 4 2" xfId="2174"/>
    <cellStyle name="Акцент3 5" xfId="2175"/>
    <cellStyle name="Акцент4 2" xfId="686"/>
    <cellStyle name="Акцент4 2 2" xfId="2177"/>
    <cellStyle name="Акцент4 2 3" xfId="2176"/>
    <cellStyle name="Акцент4 3" xfId="1561"/>
    <cellStyle name="Акцент4 4" xfId="1562"/>
    <cellStyle name="Акцент4 4 2" xfId="2178"/>
    <cellStyle name="Акцент4 5" xfId="2179"/>
    <cellStyle name="Акцент5 2" xfId="687"/>
    <cellStyle name="Акцент5 2 2" xfId="2181"/>
    <cellStyle name="Акцент5 2 3" xfId="2180"/>
    <cellStyle name="Акцент5 3" xfId="1563"/>
    <cellStyle name="Акцент5 4" xfId="1564"/>
    <cellStyle name="Акцент5 4 2" xfId="2182"/>
    <cellStyle name="Акцент5 5" xfId="2183"/>
    <cellStyle name="Акцент6 2" xfId="688"/>
    <cellStyle name="Акцент6 2 2" xfId="2185"/>
    <cellStyle name="Акцент6 2 3" xfId="2184"/>
    <cellStyle name="Акцент6 3" xfId="1565"/>
    <cellStyle name="Акцент6 4" xfId="1566"/>
    <cellStyle name="Акцент6 4 2" xfId="2186"/>
    <cellStyle name="Акцент6 5" xfId="2187"/>
    <cellStyle name="Акцентування1" xfId="689"/>
    <cellStyle name="Акцентування1 2" xfId="1567"/>
    <cellStyle name="Акцентування1 2 2" xfId="2188"/>
    <cellStyle name="Акцентування2" xfId="690"/>
    <cellStyle name="Акцентування2 2" xfId="1568"/>
    <cellStyle name="Акцентування2 2 2" xfId="2189"/>
    <cellStyle name="Акцентування3" xfId="691"/>
    <cellStyle name="Акцентування3 2" xfId="1569"/>
    <cellStyle name="Акцентування3 2 2" xfId="2190"/>
    <cellStyle name="Акцентування4" xfId="692"/>
    <cellStyle name="Акцентування4 2" xfId="1570"/>
    <cellStyle name="Акцентування4 2 2" xfId="2191"/>
    <cellStyle name="Акцентування5" xfId="693"/>
    <cellStyle name="Акцентування5 2" xfId="1571"/>
    <cellStyle name="Акцентування5 2 2" xfId="2192"/>
    <cellStyle name="Акцентування6" xfId="694"/>
    <cellStyle name="Акцентування6 2" xfId="1572"/>
    <cellStyle name="Акцентування6 2 2" xfId="2193"/>
    <cellStyle name="Ввід" xfId="695"/>
    <cellStyle name="Ввід 2" xfId="1573"/>
    <cellStyle name="Ввід 2 2" xfId="2194"/>
    <cellStyle name="Ввод  2" xfId="696"/>
    <cellStyle name="Ввод  2 2" xfId="2196"/>
    <cellStyle name="Ввод  2 3" xfId="2195"/>
    <cellStyle name="Ввод  3" xfId="1574"/>
    <cellStyle name="Ввод  4" xfId="1575"/>
    <cellStyle name="Ввод  4 2" xfId="2197"/>
    <cellStyle name="Ввод  5" xfId="2198"/>
    <cellStyle name="Вывод 2" xfId="697"/>
    <cellStyle name="Вывод 2 2" xfId="2200"/>
    <cellStyle name="Вывод 2 3" xfId="2199"/>
    <cellStyle name="Вывод 3" xfId="1576"/>
    <cellStyle name="Вывод 4" xfId="1577"/>
    <cellStyle name="Вывод 4 2" xfId="2201"/>
    <cellStyle name="Вывод 5" xfId="2202"/>
    <cellStyle name="Вычисление 2" xfId="698"/>
    <cellStyle name="Вычисление 2 2" xfId="2204"/>
    <cellStyle name="Вычисление 2 3" xfId="2203"/>
    <cellStyle name="Вычисление 3" xfId="1578"/>
    <cellStyle name="Вычисление 4" xfId="1579"/>
    <cellStyle name="Вычисление 4 2" xfId="2205"/>
    <cellStyle name="Вычисление 5" xfId="2206"/>
    <cellStyle name="Гиперссылка 2" xfId="2207"/>
    <cellStyle name="Гиперссылка 3" xfId="2208"/>
    <cellStyle name="Гіперпосилання" xfId="1825" builtinId="8"/>
    <cellStyle name="Грошовий 2" xfId="2209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Добре 2 2" xfId="2210"/>
    <cellStyle name="Заголовки до таблиць в бюлетень" xfId="702"/>
    <cellStyle name="Заголовок 1 2" xfId="703"/>
    <cellStyle name="Заголовок 1 2 2" xfId="2211"/>
    <cellStyle name="Заголовок 1 3" xfId="1583"/>
    <cellStyle name="Заголовок 1 3 2" xfId="2212"/>
    <cellStyle name="Заголовок 1 4" xfId="1584"/>
    <cellStyle name="Заголовок 1 5" xfId="2213"/>
    <cellStyle name="Заголовок 2 2" xfId="704"/>
    <cellStyle name="Заголовок 2 2 2" xfId="2214"/>
    <cellStyle name="Заголовок 2 3" xfId="1585"/>
    <cellStyle name="Заголовок 2 3 2" xfId="2215"/>
    <cellStyle name="Заголовок 2 4" xfId="1586"/>
    <cellStyle name="Заголовок 2 5" xfId="2216"/>
    <cellStyle name="Заголовок 3 2" xfId="705"/>
    <cellStyle name="Заголовок 3 2 2" xfId="2217"/>
    <cellStyle name="Заголовок 3 3" xfId="1587"/>
    <cellStyle name="Заголовок 3 3 2" xfId="2218"/>
    <cellStyle name="Заголовок 3 4" xfId="1588"/>
    <cellStyle name="Заголовок 3 5" xfId="2219"/>
    <cellStyle name="Заголовок 4 2" xfId="706"/>
    <cellStyle name="Заголовок 4 2 2" xfId="2220"/>
    <cellStyle name="Заголовок 4 3" xfId="1589"/>
    <cellStyle name="Заголовок 4 3 2" xfId="2221"/>
    <cellStyle name="Заголовок 4 4" xfId="1590"/>
    <cellStyle name="Заголовок 4 5" xfId="2222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10" xfId="2301"/>
    <cellStyle name="Звичайний 11" xfId="2302"/>
    <cellStyle name="Звичайний 12" xfId="2303"/>
    <cellStyle name="Звичайний 13" xfId="2304"/>
    <cellStyle name="Звичайний 14" xfId="2306"/>
    <cellStyle name="Звичайний 2" xfId="709"/>
    <cellStyle name="Звичайний 2 2" xfId="2224"/>
    <cellStyle name="Звичайний 2 3" xfId="2225"/>
    <cellStyle name="Звичайний 2 4" xfId="2223"/>
    <cellStyle name="Звичайний 2_8.Блок_3 (1 ч)" xfId="2226"/>
    <cellStyle name="Звичайний 3" xfId="1828"/>
    <cellStyle name="Звичайний 3 2" xfId="2228"/>
    <cellStyle name="Звичайний 3 2 2" xfId="2229"/>
    <cellStyle name="Звичайний 3 3" xfId="2227"/>
    <cellStyle name="Звичайний 4" xfId="2230"/>
    <cellStyle name="Звичайний 4 2" xfId="2231"/>
    <cellStyle name="Звичайний 5" xfId="2232"/>
    <cellStyle name="Звичайний 5 2" xfId="2233"/>
    <cellStyle name="Звичайний 5 2 2" xfId="2344"/>
    <cellStyle name="Звичайний 5 3" xfId="2234"/>
    <cellStyle name="Звичайний 5 3 2" xfId="2345"/>
    <cellStyle name="Звичайний 6" xfId="2235"/>
    <cellStyle name="Звичайний 7" xfId="2236"/>
    <cellStyle name="Звичайний 7 2" xfId="2346"/>
    <cellStyle name="Звичайний 8" xfId="1897"/>
    <cellStyle name="Звичайний 9" xfId="2300"/>
    <cellStyle name="Зв'язана клітинка" xfId="710"/>
    <cellStyle name="Зв'язана клітинка 2" xfId="1593"/>
    <cellStyle name="Итог 2" xfId="711"/>
    <cellStyle name="Итог 2 2" xfId="2237"/>
    <cellStyle name="Итог 3" xfId="1594"/>
    <cellStyle name="Итог 3 2" xfId="2238"/>
    <cellStyle name="Итог 4" xfId="1595"/>
    <cellStyle name="Итог 5" xfId="2239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 клітинка 2 2" xfId="2240"/>
    <cellStyle name="Контрольная ячейка 2" xfId="714"/>
    <cellStyle name="Контрольная ячейка 2 2" xfId="2242"/>
    <cellStyle name="Контрольная ячейка 2 3" xfId="2241"/>
    <cellStyle name="Контрольная ячейка 3" xfId="1598"/>
    <cellStyle name="Контрольная ячейка 4" xfId="1599"/>
    <cellStyle name="Контрольная ячейка 4 2" xfId="2243"/>
    <cellStyle name="Контрольная ячейка 5" xfId="2244"/>
    <cellStyle name="Назва" xfId="715"/>
    <cellStyle name="Назва 2" xfId="1600"/>
    <cellStyle name="Название 2" xfId="716"/>
    <cellStyle name="Название 2 2" xfId="2245"/>
    <cellStyle name="Название 3" xfId="1601"/>
    <cellStyle name="Название 4" xfId="1602"/>
    <cellStyle name="Название 5" xfId="2246"/>
    <cellStyle name="Нейтральный 2" xfId="717"/>
    <cellStyle name="Нейтральный 2 2" xfId="2248"/>
    <cellStyle name="Нейтральный 2 3" xfId="2247"/>
    <cellStyle name="Нейтральный 3" xfId="1603"/>
    <cellStyle name="Нейтральный 4" xfId="1604"/>
    <cellStyle name="Нейтральный 4 2" xfId="2249"/>
    <cellStyle name="Нейтральный 5" xfId="2250"/>
    <cellStyle name="Обчислення" xfId="718"/>
    <cellStyle name="Обчислення 2" xfId="1605"/>
    <cellStyle name="Обчислення 2 2" xfId="2251"/>
    <cellStyle name="Обчислення_П_1" xfId="2252"/>
    <cellStyle name="Обычный 10" xfId="719"/>
    <cellStyle name="Обычный 10 2" xfId="1606"/>
    <cellStyle name="Обычный 10 3" xfId="2253"/>
    <cellStyle name="Обычный 11" xfId="720"/>
    <cellStyle name="Обычный 11 2" xfId="1607"/>
    <cellStyle name="Обычный 11 3" xfId="2254"/>
    <cellStyle name="Обычный 12" xfId="721"/>
    <cellStyle name="Обычный 12 2" xfId="1608"/>
    <cellStyle name="Обычный 12 3" xfId="2255"/>
    <cellStyle name="Обычный 13" xfId="722"/>
    <cellStyle name="Обычный 13 2" xfId="1609"/>
    <cellStyle name="Обычный 13 2 2" xfId="2257"/>
    <cellStyle name="Обычный 13 2 3" xfId="2348"/>
    <cellStyle name="Обычный 13 3" xfId="2258"/>
    <cellStyle name="Обычный 13 3 2" xfId="2259"/>
    <cellStyle name="Обычный 13 3 2 2" xfId="2350"/>
    <cellStyle name="Обычный 13 3 3" xfId="2349"/>
    <cellStyle name="Обычный 13 4" xfId="2256"/>
    <cellStyle name="Обычный 13 5" xfId="2347"/>
    <cellStyle name="Обычный 14" xfId="723"/>
    <cellStyle name="Обычный 14 2" xfId="1610"/>
    <cellStyle name="Обычный 14 3" xfId="2260"/>
    <cellStyle name="Обычный 14 4" xfId="2351"/>
    <cellStyle name="Обычный 15" xfId="724"/>
    <cellStyle name="Обычный 15 2" xfId="1611"/>
    <cellStyle name="Обычный 15 3" xfId="2261"/>
    <cellStyle name="Обычный 15 4" xfId="2352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3 2 2" xfId="2263"/>
    <cellStyle name="Обычный 2 3 3" xfId="2264"/>
    <cellStyle name="Обычный 2 3 4" xfId="2262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16" xfId="2265"/>
    <cellStyle name="Обычный 3 17" xfId="2305"/>
    <cellStyle name="Обычный 3 18" xfId="2307"/>
    <cellStyle name="Обычный 3 19" xfId="2308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20" xfId="2309"/>
    <cellStyle name="Обычный 3 21" xfId="2310"/>
    <cellStyle name="Обычный 3 22" xfId="2311"/>
    <cellStyle name="Обычный 3 23" xfId="2312"/>
    <cellStyle name="Обычный 3 24" xfId="2313"/>
    <cellStyle name="Обычный 3 25" xfId="2314"/>
    <cellStyle name="Обычный 3 26" xfId="2315"/>
    <cellStyle name="Обычный 3 27" xfId="2316"/>
    <cellStyle name="Обычный 3 28" xfId="2353"/>
    <cellStyle name="Обычный 3 29" xfId="1834"/>
    <cellStyle name="Обычный 3 3" xfId="1662"/>
    <cellStyle name="Обычный 3 3 2" xfId="2266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2 3" xfId="2267"/>
    <cellStyle name="Обычный 4 3" xfId="768"/>
    <cellStyle name="Обычный 4 4" xfId="769"/>
    <cellStyle name="Обычный 4 5" xfId="1835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4 2" xfId="1836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2 3" xfId="2269"/>
    <cellStyle name="Обычный 5 3" xfId="781"/>
    <cellStyle name="Обычный 5 3 2" xfId="2270"/>
    <cellStyle name="Обычный 5 4" xfId="2268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8 2" xfId="1846"/>
    <cellStyle name="Обычный 59" xfId="1699"/>
    <cellStyle name="Обычный 59 2" xfId="1847"/>
    <cellStyle name="Обычный 6" xfId="787"/>
    <cellStyle name="Обычный 6 2" xfId="788"/>
    <cellStyle name="Обычный 6 2 2" xfId="1700"/>
    <cellStyle name="Обычный 6 2 3" xfId="2272"/>
    <cellStyle name="Обычный 6 3" xfId="1701"/>
    <cellStyle name="Обычный 6 3 2" xfId="2273"/>
    <cellStyle name="Обычный 6 4" xfId="1702"/>
    <cellStyle name="Обычный 6 5" xfId="2271"/>
    <cellStyle name="Обычный 6_Баланс_газа_апарат_2011_2101" xfId="1703"/>
    <cellStyle name="Обычный 60" xfId="1704"/>
    <cellStyle name="Обычный 60 2" xfId="1848"/>
    <cellStyle name="Обычный 61" xfId="2317"/>
    <cellStyle name="Обычный 62" xfId="1827"/>
    <cellStyle name="Обычный 7" xfId="789"/>
    <cellStyle name="Обычный 7 2" xfId="1705"/>
    <cellStyle name="Обычный 7 3" xfId="2274"/>
    <cellStyle name="Обычный 8" xfId="790"/>
    <cellStyle name="Обычный 8 2" xfId="1706"/>
    <cellStyle name="Обычный 8 3" xfId="2275"/>
    <cellStyle name="Обычный 8 4" xfId="2354"/>
    <cellStyle name="Обычный 9" xfId="791"/>
    <cellStyle name="Обычный 9 2" xfId="1707"/>
    <cellStyle name="Обычный 9 3" xfId="2276"/>
    <cellStyle name="Обычный_Forec table IMF style 39" xfId="792"/>
    <cellStyle name="Обычный_OverAll Table 3" xfId="793"/>
    <cellStyle name="Обычный_VVP_new" xfId="1826"/>
    <cellStyle name="Підсумок" xfId="794"/>
    <cellStyle name="Підсумок 2" xfId="1708"/>
    <cellStyle name="Підсумок_П_1" xfId="2277"/>
    <cellStyle name="Плохой 2" xfId="795"/>
    <cellStyle name="Плохой 2 2" xfId="2279"/>
    <cellStyle name="Плохой 2 3" xfId="2278"/>
    <cellStyle name="Плохой 3" xfId="1709"/>
    <cellStyle name="Плохой 4" xfId="1710"/>
    <cellStyle name="Плохой 4 2" xfId="2280"/>
    <cellStyle name="Плохой 5" xfId="2281"/>
    <cellStyle name="Поганий" xfId="796"/>
    <cellStyle name="Поганий 2" xfId="1711"/>
    <cellStyle name="Поганий 2 2" xfId="2282"/>
    <cellStyle name="Пояснение 2" xfId="797"/>
    <cellStyle name="Пояснение 3" xfId="1712"/>
    <cellStyle name="Пояснение 4" xfId="1713"/>
    <cellStyle name="Пояснение 5" xfId="2283"/>
    <cellStyle name="Примечание 2" xfId="798"/>
    <cellStyle name="Примечание 2 2" xfId="2286"/>
    <cellStyle name="Примечание 2 3" xfId="2285"/>
    <cellStyle name="Примечание 3" xfId="1714"/>
    <cellStyle name="Примечание 3 2" xfId="2287"/>
    <cellStyle name="Примечание 4" xfId="799"/>
    <cellStyle name="Примечание 4 2" xfId="2288"/>
    <cellStyle name="Примечание 5" xfId="2289"/>
    <cellStyle name="Примечание 6" xfId="2284"/>
    <cellStyle name="Примітка" xfId="800"/>
    <cellStyle name="Примітка 2" xfId="1715"/>
    <cellStyle name="Примітка 2 2" xfId="2290"/>
    <cellStyle name="Примітка_П_1" xfId="2291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2 2" xfId="2292"/>
    <cellStyle name="Связанная ячейка 3" xfId="1734"/>
    <cellStyle name="Связанная ячейка 4" xfId="1735"/>
    <cellStyle name="Связанная ячейка 5" xfId="2293"/>
    <cellStyle name="Середній" xfId="811"/>
    <cellStyle name="Середній 2" xfId="1736"/>
    <cellStyle name="Середній 2 2" xfId="2294"/>
    <cellStyle name="Стиль 1" xfId="812"/>
    <cellStyle name="Стиль 1 2" xfId="1737"/>
    <cellStyle name="Стиль 1 2 2" xfId="2295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екст предупреждения 5" xfId="2296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2" xfId="818"/>
    <cellStyle name="Финансовый 2 10" xfId="1752"/>
    <cellStyle name="Финансовый 2 10 2" xfId="1753"/>
    <cellStyle name="Финансовый 2 10 2 2" xfId="1850"/>
    <cellStyle name="Финансовый 2 10 3" xfId="1754"/>
    <cellStyle name="Финансовый 2 10 3 2" xfId="1851"/>
    <cellStyle name="Финансовый 2 10 4" xfId="1849"/>
    <cellStyle name="Финансовый 2 11" xfId="1755"/>
    <cellStyle name="Финансовый 2 11 2" xfId="1756"/>
    <cellStyle name="Финансовый 2 11 2 2" xfId="1853"/>
    <cellStyle name="Финансовый 2 11 3" xfId="1757"/>
    <cellStyle name="Финансовый 2 11 3 2" xfId="1854"/>
    <cellStyle name="Финансовый 2 11 4" xfId="1852"/>
    <cellStyle name="Финансовый 2 12" xfId="1758"/>
    <cellStyle name="Финансовый 2 12 2" xfId="1759"/>
    <cellStyle name="Финансовый 2 12 2 2" xfId="1856"/>
    <cellStyle name="Финансовый 2 12 3" xfId="1760"/>
    <cellStyle name="Финансовый 2 12 3 2" xfId="1857"/>
    <cellStyle name="Финансовый 2 12 4" xfId="1855"/>
    <cellStyle name="Финансовый 2 13" xfId="1761"/>
    <cellStyle name="Финансовый 2 13 2" xfId="1762"/>
    <cellStyle name="Финансовый 2 13 2 2" xfId="1859"/>
    <cellStyle name="Финансовый 2 13 3" xfId="1763"/>
    <cellStyle name="Финансовый 2 13 3 2" xfId="1860"/>
    <cellStyle name="Финансовый 2 13 4" xfId="1858"/>
    <cellStyle name="Финансовый 2 14" xfId="1764"/>
    <cellStyle name="Финансовый 2 14 2" xfId="1765"/>
    <cellStyle name="Финансовый 2 14 2 2" xfId="1862"/>
    <cellStyle name="Финансовый 2 14 3" xfId="1766"/>
    <cellStyle name="Финансовый 2 14 3 2" xfId="1863"/>
    <cellStyle name="Финансовый 2 14 4" xfId="1861"/>
    <cellStyle name="Финансовый 2 15" xfId="1767"/>
    <cellStyle name="Финансовый 2 15 2" xfId="1768"/>
    <cellStyle name="Финансовый 2 15 2 2" xfId="1865"/>
    <cellStyle name="Финансовый 2 15 3" xfId="1769"/>
    <cellStyle name="Финансовый 2 15 3 2" xfId="1866"/>
    <cellStyle name="Финансовый 2 15 4" xfId="1864"/>
    <cellStyle name="Финансовый 2 16" xfId="1770"/>
    <cellStyle name="Финансовый 2 16 2" xfId="1771"/>
    <cellStyle name="Финансовый 2 16 2 2" xfId="1868"/>
    <cellStyle name="Финансовый 2 16 3" xfId="1772"/>
    <cellStyle name="Финансовый 2 16 3 2" xfId="1869"/>
    <cellStyle name="Финансовый 2 16 4" xfId="1867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8 2" xfId="1870"/>
    <cellStyle name="Финансовый 2 19" xfId="1777"/>
    <cellStyle name="Финансовый 2 19 2" xfId="1871"/>
    <cellStyle name="Финансовый 2 2" xfId="1778"/>
    <cellStyle name="Финансовый 2 2 2" xfId="1779"/>
    <cellStyle name="Финансовый 2 2 2 2" xfId="1873"/>
    <cellStyle name="Финансовый 2 2 3" xfId="1780"/>
    <cellStyle name="Финансовый 2 2 3 2" xfId="1874"/>
    <cellStyle name="Финансовый 2 2 4" xfId="1872"/>
    <cellStyle name="Финансовый 2 20" xfId="1781"/>
    <cellStyle name="Финансовый 2 20 2" xfId="1875"/>
    <cellStyle name="Финансовый 2 3" xfId="1782"/>
    <cellStyle name="Финансовый 2 3 2" xfId="1783"/>
    <cellStyle name="Финансовый 2 3 2 2" xfId="1877"/>
    <cellStyle name="Финансовый 2 3 3" xfId="1784"/>
    <cellStyle name="Финансовый 2 3 3 2" xfId="1878"/>
    <cellStyle name="Финансовый 2 3 4" xfId="1876"/>
    <cellStyle name="Финансовый 2 4" xfId="1785"/>
    <cellStyle name="Финансовый 2 4 2" xfId="1786"/>
    <cellStyle name="Финансовый 2 4 2 2" xfId="1880"/>
    <cellStyle name="Финансовый 2 4 3" xfId="1787"/>
    <cellStyle name="Финансовый 2 4 3 2" xfId="1881"/>
    <cellStyle name="Финансовый 2 4 4" xfId="1879"/>
    <cellStyle name="Финансовый 2 5" xfId="1788"/>
    <cellStyle name="Финансовый 2 5 2" xfId="1789"/>
    <cellStyle name="Финансовый 2 5 2 2" xfId="1883"/>
    <cellStyle name="Финансовый 2 5 3" xfId="1790"/>
    <cellStyle name="Финансовый 2 5 3 2" xfId="1884"/>
    <cellStyle name="Финансовый 2 5 4" xfId="1882"/>
    <cellStyle name="Финансовый 2 6" xfId="1791"/>
    <cellStyle name="Финансовый 2 6 2" xfId="1792"/>
    <cellStyle name="Финансовый 2 6 2 2" xfId="1886"/>
    <cellStyle name="Финансовый 2 6 3" xfId="1793"/>
    <cellStyle name="Финансовый 2 6 3 2" xfId="1887"/>
    <cellStyle name="Финансовый 2 6 4" xfId="1885"/>
    <cellStyle name="Финансовый 2 7" xfId="1794"/>
    <cellStyle name="Финансовый 2 7 2" xfId="1795"/>
    <cellStyle name="Финансовый 2 7 2 2" xfId="1889"/>
    <cellStyle name="Финансовый 2 7 3" xfId="1796"/>
    <cellStyle name="Финансовый 2 7 3 2" xfId="1890"/>
    <cellStyle name="Финансовый 2 7 4" xfId="1888"/>
    <cellStyle name="Финансовый 2 8" xfId="1797"/>
    <cellStyle name="Финансовый 2 8 2" xfId="1798"/>
    <cellStyle name="Финансовый 2 8 2 2" xfId="1892"/>
    <cellStyle name="Финансовый 2 8 3" xfId="1799"/>
    <cellStyle name="Финансовый 2 8 3 2" xfId="1893"/>
    <cellStyle name="Финансовый 2 8 4" xfId="1891"/>
    <cellStyle name="Финансовый 2 9" xfId="1800"/>
    <cellStyle name="Финансовый 2 9 2" xfId="1801"/>
    <cellStyle name="Финансовый 2 9 2 2" xfId="1895"/>
    <cellStyle name="Финансовый 2 9 3" xfId="1802"/>
    <cellStyle name="Финансовый 2 9 3 2" xfId="1896"/>
    <cellStyle name="Финансовый 2 9 4" xfId="1894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инᎰнсовый_Лист1 (3)_1" xfId="2297"/>
    <cellStyle name="Фінансовий [0]" xfId="1824" builtinId="6"/>
    <cellStyle name="Фᦸнансовый" xfId="819"/>
    <cellStyle name="Хороший 2" xfId="820"/>
    <cellStyle name="Хороший 2 2" xfId="2299"/>
    <cellStyle name="Хороший 2 3" xfId="2298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005B2B"/>
      <color rgb="FFC4D79B"/>
      <color rgb="FFF0FEE6"/>
      <color rgb="FF007236"/>
      <color rgb="FF008236"/>
      <color rgb="FF009B78"/>
      <color rgb="FF008278"/>
      <color rgb="FF00C878"/>
      <color rgb="FF006478"/>
      <color rgb="FF00B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7</xdr:row>
      <xdr:rowOff>251460</xdr:rowOff>
    </xdr:from>
    <xdr:to>
      <xdr:col>5</xdr:col>
      <xdr:colOff>0</xdr:colOff>
      <xdr:row>12</xdr:row>
      <xdr:rowOff>28575</xdr:rowOff>
    </xdr:to>
    <xdr:cxnSp macro="">
      <xdr:nvCxnSpPr>
        <xdr:cNvPr id="3" name="Пряма зі стрілкою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991225" y="2225040"/>
          <a:ext cx="1202055" cy="71437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6</xdr:row>
      <xdr:rowOff>9525</xdr:rowOff>
    </xdr:from>
    <xdr:to>
      <xdr:col>1</xdr:col>
      <xdr:colOff>590551</xdr:colOff>
      <xdr:row>12</xdr:row>
      <xdr:rowOff>76200</xdr:rowOff>
    </xdr:to>
    <xdr:cxnSp macro="">
      <xdr:nvCxnSpPr>
        <xdr:cNvPr id="7" name="Пряма сполучна лінія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676400" y="1800225"/>
          <a:ext cx="19051" cy="1228725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12</xdr:row>
      <xdr:rowOff>66675</xdr:rowOff>
    </xdr:from>
    <xdr:to>
      <xdr:col>3</xdr:col>
      <xdr:colOff>0</xdr:colOff>
      <xdr:row>12</xdr:row>
      <xdr:rowOff>76200</xdr:rowOff>
    </xdr:to>
    <xdr:cxnSp macro="">
      <xdr:nvCxnSpPr>
        <xdr:cNvPr id="10" name="Пряма зі стрілкою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897380" y="4173855"/>
          <a:ext cx="200406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12</xdr:row>
      <xdr:rowOff>34290</xdr:rowOff>
    </xdr:from>
    <xdr:to>
      <xdr:col>5</xdr:col>
      <xdr:colOff>0</xdr:colOff>
      <xdr:row>14</xdr:row>
      <xdr:rowOff>205740</xdr:rowOff>
    </xdr:to>
    <xdr:cxnSp macro="">
      <xdr:nvCxnSpPr>
        <xdr:cNvPr id="18" name="Пряма зі стрілкою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5991225" y="2945130"/>
          <a:ext cx="1202055" cy="79629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12</xdr:row>
      <xdr:rowOff>7620</xdr:rowOff>
    </xdr:from>
    <xdr:to>
      <xdr:col>5</xdr:col>
      <xdr:colOff>7620</xdr:colOff>
      <xdr:row>12</xdr:row>
      <xdr:rowOff>22861</xdr:rowOff>
    </xdr:to>
    <xdr:cxnSp macro="">
      <xdr:nvCxnSpPr>
        <xdr:cNvPr id="6" name="Пряма зі стрілкою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5501640" y="3345180"/>
          <a:ext cx="1181100" cy="1524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7</xdr:row>
      <xdr:rowOff>15240</xdr:rowOff>
    </xdr:from>
    <xdr:to>
      <xdr:col>8</xdr:col>
      <xdr:colOff>15240</xdr:colOff>
      <xdr:row>8</xdr:row>
      <xdr:rowOff>15241</xdr:rowOff>
    </xdr:to>
    <xdr:cxnSp macro="">
      <xdr:nvCxnSpPr>
        <xdr:cNvPr id="8" name="Пряма зі стрілкою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8641080" y="1912620"/>
          <a:ext cx="1181100" cy="25146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0</xdr:col>
          <xdr:colOff>485775</xdr:colOff>
          <xdr:row>1</xdr:row>
          <xdr:rowOff>161925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U33"/>
  <sheetViews>
    <sheetView showGridLines="0" tabSelected="1" showOutlineSymbols="0" zoomScaleNormal="100" zoomScaleSheetLayoutView="130" workbookViewId="0"/>
  </sheetViews>
  <sheetFormatPr defaultColWidth="9.33203125" defaultRowHeight="18.75"/>
  <cols>
    <col min="1" max="1" width="8.5" style="63" customWidth="1"/>
    <col min="2" max="2" width="28" style="88" customWidth="1"/>
    <col min="3" max="3" width="15.83203125" style="88" customWidth="1"/>
    <col min="4" max="4" width="30.33203125" style="88" customWidth="1"/>
    <col min="5" max="5" width="17.6640625" style="88" customWidth="1"/>
    <col min="6" max="6" width="9.83203125" style="88" customWidth="1"/>
    <col min="7" max="7" width="28.1640625" style="89" customWidth="1"/>
    <col min="8" max="8" width="17.1640625" style="88" customWidth="1"/>
    <col min="9" max="9" width="10" style="88" customWidth="1"/>
    <col min="10" max="10" width="8.5" style="88" customWidth="1"/>
    <col min="11" max="11" width="28.1640625" style="88" customWidth="1"/>
    <col min="12" max="12" width="7.6640625" style="88" customWidth="1"/>
    <col min="13" max="14" width="7.6640625" style="62" customWidth="1"/>
    <col min="15" max="15" width="9" style="62" customWidth="1"/>
    <col min="16" max="17" width="7.6640625" style="62" customWidth="1"/>
    <col min="18" max="19" width="7.1640625" style="62" customWidth="1"/>
    <col min="20" max="21" width="9.33203125" style="62"/>
    <col min="22" max="16384" width="9.33203125" style="63"/>
  </cols>
  <sheetData>
    <row r="1" spans="1:21">
      <c r="A1" s="61">
        <v>1</v>
      </c>
    </row>
    <row r="2" spans="1:21" ht="24" customHeight="1">
      <c r="B2" s="90"/>
      <c r="C2" s="90"/>
      <c r="D2" s="91"/>
      <c r="E2" s="91"/>
      <c r="F2" s="91"/>
      <c r="G2" s="92"/>
      <c r="H2" s="93"/>
      <c r="I2" s="93"/>
      <c r="J2" s="93"/>
      <c r="K2" s="93"/>
      <c r="L2" s="91"/>
      <c r="M2" s="64"/>
      <c r="N2" s="64"/>
      <c r="O2" s="64"/>
      <c r="P2" s="64"/>
      <c r="Q2" s="64"/>
      <c r="R2" s="64"/>
      <c r="S2" s="64"/>
    </row>
    <row r="3" spans="1:21" ht="21" thickBot="1">
      <c r="A3" s="65" t="s">
        <v>0</v>
      </c>
      <c r="B3" s="94"/>
      <c r="C3" s="94"/>
      <c r="D3" s="94"/>
      <c r="E3" s="94"/>
      <c r="F3" s="94"/>
      <c r="G3" s="95"/>
      <c r="H3" s="94"/>
    </row>
    <row r="4" spans="1:21" ht="33.75" thickTop="1">
      <c r="A4" s="65" t="s">
        <v>1</v>
      </c>
      <c r="B4" s="183" t="str">
        <f>IF(A1=1,"РИНОК ПРАЦІ","LABOR MARKET")</f>
        <v>РИНОК ПРАЦІ</v>
      </c>
      <c r="C4" s="96"/>
      <c r="D4" s="191"/>
      <c r="E4" s="97"/>
      <c r="F4" s="97"/>
      <c r="G4" s="97"/>
      <c r="H4" s="98"/>
      <c r="I4" s="99"/>
      <c r="J4" s="100"/>
      <c r="K4" s="97"/>
      <c r="L4" s="97"/>
      <c r="M4" s="86"/>
      <c r="N4" s="86"/>
      <c r="O4" s="87"/>
      <c r="P4" s="86"/>
      <c r="Q4" s="86"/>
      <c r="R4" s="86"/>
      <c r="S4" s="86"/>
    </row>
    <row r="5" spans="1:21" ht="15.75" customHeight="1">
      <c r="B5" s="184"/>
      <c r="C5" s="96"/>
      <c r="D5" s="191"/>
      <c r="E5" s="98"/>
      <c r="F5" s="98"/>
      <c r="G5" s="101"/>
      <c r="H5" s="98"/>
      <c r="I5" s="99"/>
      <c r="J5" s="98"/>
      <c r="K5" s="98"/>
      <c r="L5" s="98"/>
      <c r="M5" s="66"/>
      <c r="N5" s="66"/>
      <c r="O5" s="87"/>
      <c r="P5" s="66"/>
      <c r="Q5" s="66"/>
      <c r="R5" s="66"/>
      <c r="S5" s="66"/>
    </row>
    <row r="6" spans="1:21" ht="33.75" thickBot="1">
      <c r="B6" s="185"/>
      <c r="C6" s="96"/>
      <c r="D6" s="191"/>
      <c r="E6" s="102"/>
      <c r="F6" s="103"/>
      <c r="G6" s="104"/>
      <c r="H6" s="102"/>
      <c r="I6" s="99"/>
      <c r="J6" s="102"/>
      <c r="K6" s="102"/>
      <c r="L6" s="105"/>
      <c r="M6" s="67"/>
      <c r="N6" s="67"/>
      <c r="O6" s="87"/>
      <c r="P6" s="67"/>
      <c r="Q6" s="67"/>
      <c r="R6" s="67"/>
      <c r="S6" s="67"/>
    </row>
    <row r="7" spans="1:21" ht="19.899999999999999" customHeight="1" thickTop="1" thickBot="1">
      <c r="B7" s="106"/>
      <c r="C7" s="107"/>
      <c r="D7" s="108"/>
      <c r="E7" s="109"/>
      <c r="F7" s="198" t="str">
        <f>IF(A1=1,"Місяць","Month")</f>
        <v>Місяць</v>
      </c>
      <c r="G7" s="199"/>
      <c r="H7" s="110"/>
      <c r="I7" s="111">
        <v>1</v>
      </c>
      <c r="J7" s="112" t="str">
        <f>IF(A1=1,"на кінець звітного періоду","at the end of reporting period")</f>
        <v>на кінець звітного періоду</v>
      </c>
      <c r="K7" s="113"/>
      <c r="L7" s="114"/>
      <c r="M7" s="68"/>
      <c r="N7" s="68"/>
      <c r="O7" s="68"/>
      <c r="P7" s="68"/>
      <c r="Q7" s="69"/>
      <c r="R7" s="69"/>
      <c r="S7" s="69"/>
    </row>
    <row r="8" spans="1:21" s="70" customFormat="1" ht="19.899999999999999" customHeight="1" thickTop="1" thickBot="1">
      <c r="B8" s="115"/>
      <c r="C8" s="115"/>
      <c r="D8" s="188" t="str">
        <f>IF(A1=1,"Безробіття","Unemployment")</f>
        <v>Безробіття</v>
      </c>
      <c r="E8" s="116"/>
      <c r="F8" s="200"/>
      <c r="G8" s="201"/>
      <c r="H8" s="117"/>
      <c r="I8" s="118">
        <v>2</v>
      </c>
      <c r="J8" s="119" t="str">
        <f>IF(A1=1,"протягом звітного періоду","during the reporting period")</f>
        <v>протягом звітного періоду</v>
      </c>
      <c r="K8" s="120"/>
      <c r="L8" s="121"/>
      <c r="M8" s="71"/>
      <c r="N8" s="71"/>
      <c r="O8" s="72"/>
      <c r="P8" s="71"/>
      <c r="Q8" s="71"/>
      <c r="R8" s="71"/>
      <c r="S8" s="71"/>
      <c r="T8" s="73"/>
      <c r="U8" s="73"/>
    </row>
    <row r="9" spans="1:21" ht="19.899999999999999" customHeight="1" thickTop="1">
      <c r="B9" s="122"/>
      <c r="C9" s="122"/>
      <c r="D9" s="189"/>
      <c r="E9" s="123"/>
      <c r="F9" s="200"/>
      <c r="G9" s="201"/>
      <c r="H9" s="124"/>
      <c r="I9" s="125"/>
      <c r="J9" s="126"/>
      <c r="K9" s="127"/>
      <c r="L9" s="128"/>
      <c r="M9" s="74"/>
      <c r="N9" s="74"/>
      <c r="O9" s="72"/>
      <c r="P9" s="74"/>
      <c r="Q9" s="74"/>
      <c r="R9" s="74"/>
      <c r="S9" s="74"/>
    </row>
    <row r="10" spans="1:21" ht="19.899999999999999" customHeight="1" thickBot="1">
      <c r="B10" s="129"/>
      <c r="C10" s="129"/>
      <c r="D10" s="189"/>
      <c r="E10" s="116"/>
      <c r="F10" s="202"/>
      <c r="G10" s="203"/>
      <c r="H10" s="130"/>
      <c r="I10" s="125"/>
      <c r="J10" s="131"/>
      <c r="K10" s="127"/>
      <c r="L10" s="128"/>
      <c r="M10" s="74"/>
      <c r="N10" s="74"/>
      <c r="O10" s="72"/>
      <c r="P10" s="74"/>
      <c r="Q10" s="74"/>
      <c r="R10" s="74"/>
      <c r="S10" s="74"/>
    </row>
    <row r="11" spans="1:21" ht="19.899999999999999" customHeight="1" thickTop="1" thickBot="1">
      <c r="B11" s="129"/>
      <c r="C11" s="129"/>
      <c r="D11" s="189"/>
      <c r="E11" s="130"/>
      <c r="F11" s="130"/>
      <c r="G11" s="132"/>
      <c r="H11" s="130"/>
      <c r="I11" s="127"/>
      <c r="J11" s="127"/>
      <c r="K11" s="127"/>
      <c r="L11" s="128"/>
      <c r="M11" s="74"/>
      <c r="N11" s="74"/>
      <c r="O11" s="72"/>
      <c r="P11" s="74"/>
      <c r="Q11" s="74"/>
      <c r="R11" s="74"/>
      <c r="S11" s="74"/>
    </row>
    <row r="12" spans="1:21" ht="19.899999999999999" customHeight="1" thickTop="1">
      <c r="B12" s="129"/>
      <c r="C12" s="129"/>
      <c r="D12" s="189"/>
      <c r="E12" s="117"/>
      <c r="F12" s="194">
        <v>1</v>
      </c>
      <c r="G12" s="192" t="str">
        <f>IF(A1=1,"Квартал","Quarter")</f>
        <v>Квартал</v>
      </c>
      <c r="H12" s="130"/>
      <c r="I12" s="127"/>
      <c r="J12" s="127"/>
      <c r="K12" s="127"/>
      <c r="L12" s="128"/>
      <c r="M12" s="74"/>
      <c r="N12" s="74"/>
      <c r="O12" s="72"/>
      <c r="P12" s="74"/>
      <c r="Q12" s="74"/>
      <c r="R12" s="74"/>
      <c r="S12" s="74"/>
    </row>
    <row r="13" spans="1:21" s="70" customFormat="1" ht="19.899999999999999" customHeight="1" thickBot="1">
      <c r="B13" s="133"/>
      <c r="C13" s="133"/>
      <c r="D13" s="189"/>
      <c r="E13" s="134"/>
      <c r="F13" s="195"/>
      <c r="G13" s="193"/>
      <c r="H13" s="135"/>
      <c r="I13" s="136"/>
      <c r="J13" s="127"/>
      <c r="K13" s="127"/>
      <c r="L13" s="137"/>
      <c r="M13" s="75"/>
      <c r="N13" s="75"/>
      <c r="O13" s="75"/>
      <c r="P13" s="75"/>
      <c r="Q13" s="75"/>
      <c r="R13" s="75"/>
      <c r="S13" s="75"/>
      <c r="T13" s="73"/>
      <c r="U13" s="73"/>
    </row>
    <row r="14" spans="1:21" s="70" customFormat="1" ht="19.899999999999999" customHeight="1" thickTop="1" thickBot="1">
      <c r="B14" s="133"/>
      <c r="C14" s="133"/>
      <c r="D14" s="189"/>
      <c r="E14" s="135"/>
      <c r="F14" s="135"/>
      <c r="G14" s="138"/>
      <c r="H14" s="135"/>
      <c r="I14" s="136"/>
      <c r="J14" s="127"/>
      <c r="K14" s="127"/>
      <c r="L14" s="137"/>
      <c r="M14" s="75"/>
      <c r="N14" s="75"/>
      <c r="O14" s="75"/>
      <c r="P14" s="75"/>
      <c r="Q14" s="75"/>
      <c r="R14" s="75"/>
      <c r="S14" s="75"/>
      <c r="T14" s="73"/>
      <c r="U14" s="73"/>
    </row>
    <row r="15" spans="1:21" s="70" customFormat="1" ht="19.899999999999999" customHeight="1" thickTop="1" thickBot="1">
      <c r="B15" s="139"/>
      <c r="C15" s="139"/>
      <c r="D15" s="190"/>
      <c r="E15" s="140"/>
      <c r="F15" s="196">
        <v>1</v>
      </c>
      <c r="G15" s="186" t="str">
        <f>IF(A1=1,"Рік ","Year")</f>
        <v xml:space="preserve">Рік </v>
      </c>
      <c r="H15" s="141"/>
      <c r="I15" s="136"/>
      <c r="J15" s="127"/>
      <c r="K15" s="127"/>
      <c r="L15" s="137"/>
      <c r="M15" s="75"/>
      <c r="N15" s="75"/>
      <c r="O15" s="75"/>
      <c r="P15" s="75"/>
      <c r="Q15" s="75"/>
      <c r="R15" s="75"/>
      <c r="S15" s="75"/>
      <c r="T15" s="73"/>
      <c r="U15" s="73"/>
    </row>
    <row r="16" spans="1:21" s="76" customFormat="1" ht="16.5" customHeight="1" thickTop="1" thickBot="1">
      <c r="B16" s="139"/>
      <c r="C16" s="139"/>
      <c r="D16" s="142"/>
      <c r="E16" s="143"/>
      <c r="F16" s="197"/>
      <c r="G16" s="187"/>
      <c r="H16" s="144"/>
      <c r="I16" s="136"/>
      <c r="J16" s="127"/>
      <c r="K16" s="127"/>
      <c r="L16" s="145"/>
      <c r="M16" s="77"/>
      <c r="N16" s="77"/>
      <c r="O16" s="78"/>
      <c r="P16" s="79"/>
      <c r="Q16" s="79"/>
      <c r="R16" s="79"/>
      <c r="S16" s="79"/>
      <c r="T16" s="80"/>
      <c r="U16" s="80"/>
    </row>
    <row r="17" spans="1:21" s="76" customFormat="1" ht="15.75" customHeight="1" thickTop="1">
      <c r="B17" s="146"/>
      <c r="C17" s="146"/>
      <c r="D17" s="142"/>
      <c r="E17" s="147"/>
      <c r="F17" s="147"/>
      <c r="G17" s="148"/>
      <c r="H17" s="147"/>
      <c r="I17" s="149"/>
      <c r="J17" s="150"/>
      <c r="K17" s="150"/>
      <c r="L17" s="145"/>
      <c r="M17" s="77"/>
      <c r="N17" s="77"/>
      <c r="O17" s="78"/>
      <c r="P17" s="79"/>
      <c r="Q17" s="79"/>
      <c r="R17" s="79"/>
      <c r="S17" s="79"/>
      <c r="T17" s="80"/>
      <c r="U17" s="80"/>
    </row>
    <row r="18" spans="1:21">
      <c r="B18" s="133"/>
      <c r="C18" s="133"/>
      <c r="D18" s="151"/>
      <c r="E18" s="151"/>
      <c r="F18" s="151"/>
      <c r="G18" s="152"/>
      <c r="H18" s="151"/>
      <c r="I18" s="153"/>
      <c r="J18" s="154"/>
      <c r="K18" s="154"/>
      <c r="L18" s="154"/>
      <c r="M18" s="82"/>
      <c r="N18" s="82"/>
      <c r="O18" s="81"/>
      <c r="P18" s="82"/>
      <c r="Q18" s="82"/>
      <c r="R18" s="82"/>
      <c r="S18" s="82"/>
    </row>
    <row r="19" spans="1:21">
      <c r="A19" s="70"/>
      <c r="B19" s="122"/>
      <c r="C19" s="122"/>
    </row>
    <row r="20" spans="1:21">
      <c r="B20" s="155"/>
      <c r="C20" s="155"/>
      <c r="O20" s="83"/>
      <c r="P20" s="83"/>
      <c r="Q20" s="83"/>
      <c r="R20" s="83"/>
      <c r="S20" s="83"/>
    </row>
    <row r="21" spans="1:21">
      <c r="B21" s="155"/>
      <c r="C21" s="155"/>
    </row>
    <row r="22" spans="1:21">
      <c r="B22" s="156"/>
      <c r="C22" s="156"/>
      <c r="O22" s="83"/>
      <c r="P22" s="83"/>
      <c r="Q22" s="83"/>
      <c r="R22" s="83"/>
      <c r="S22" s="83"/>
    </row>
    <row r="23" spans="1:21">
      <c r="B23" s="157"/>
      <c r="C23" s="157"/>
    </row>
    <row r="24" spans="1:21">
      <c r="B24" s="157"/>
      <c r="C24" s="157"/>
    </row>
    <row r="25" spans="1:21">
      <c r="B25" s="158"/>
      <c r="C25" s="158"/>
    </row>
    <row r="26" spans="1:21">
      <c r="B26" s="159"/>
      <c r="C26" s="159"/>
      <c r="D26" s="160"/>
      <c r="E26" s="160"/>
      <c r="F26" s="160"/>
      <c r="G26" s="161"/>
      <c r="H26" s="160"/>
      <c r="I26" s="160"/>
      <c r="J26" s="160"/>
      <c r="K26" s="160"/>
      <c r="L26" s="160"/>
      <c r="M26" s="84"/>
      <c r="N26" s="84"/>
      <c r="O26" s="84"/>
      <c r="P26" s="84"/>
      <c r="Q26" s="84"/>
      <c r="R26" s="84"/>
      <c r="S26" s="84"/>
      <c r="U26" s="85"/>
    </row>
    <row r="27" spans="1:21">
      <c r="B27" s="159"/>
      <c r="C27" s="159"/>
      <c r="D27" s="160"/>
      <c r="E27" s="160"/>
      <c r="F27" s="160"/>
      <c r="G27" s="161"/>
      <c r="H27" s="160"/>
      <c r="I27" s="160"/>
      <c r="J27" s="160"/>
      <c r="K27" s="160"/>
      <c r="L27" s="160"/>
      <c r="M27" s="84"/>
      <c r="N27" s="84"/>
      <c r="O27" s="84"/>
      <c r="P27" s="84"/>
      <c r="Q27" s="84"/>
      <c r="R27" s="84"/>
      <c r="S27" s="84"/>
    </row>
    <row r="28" spans="1:21">
      <c r="B28" s="159"/>
      <c r="C28" s="159"/>
      <c r="D28" s="160"/>
      <c r="E28" s="160"/>
      <c r="F28" s="160"/>
      <c r="G28" s="161"/>
      <c r="H28" s="160"/>
      <c r="I28" s="160"/>
      <c r="J28" s="160"/>
      <c r="K28" s="160"/>
      <c r="L28" s="160"/>
      <c r="M28" s="84"/>
      <c r="N28" s="84"/>
      <c r="O28" s="84"/>
      <c r="P28" s="84"/>
      <c r="Q28" s="84"/>
      <c r="R28" s="84"/>
      <c r="S28" s="84"/>
    </row>
    <row r="29" spans="1:21">
      <c r="B29" s="156"/>
      <c r="C29" s="156"/>
    </row>
    <row r="30" spans="1:21">
      <c r="B30" s="162"/>
      <c r="C30" s="162"/>
    </row>
    <row r="31" spans="1:21">
      <c r="B31" s="162"/>
      <c r="C31" s="162"/>
    </row>
    <row r="32" spans="1:21" ht="15.75" customHeight="1">
      <c r="B32" s="162"/>
      <c r="C32" s="162"/>
    </row>
    <row r="33" spans="2:3">
      <c r="B33" s="163"/>
      <c r="C33" s="163"/>
    </row>
  </sheetData>
  <sheetProtection algorithmName="SHA-512" hashValue="zDfrvMSJ2OC6IYbg6ytoP9dWZ3oIY93CudPZ5nRQf2mRdc0k7f5D5bvggBtTBwP7SBgk7ynmz8ECutk8yimK+w==" saltValue="Jc0ZRemGRfm2Xh2eCxFaXQ==" spinCount="100000" sheet="1" objects="1" scenarios="1"/>
  <mergeCells count="8">
    <mergeCell ref="B4:B6"/>
    <mergeCell ref="G15:G16"/>
    <mergeCell ref="D8:D15"/>
    <mergeCell ref="D4:D6"/>
    <mergeCell ref="G12:G13"/>
    <mergeCell ref="F12:F13"/>
    <mergeCell ref="F15:F16"/>
    <mergeCell ref="F7:G10"/>
  </mergeCells>
  <phoneticPr fontId="20" type="noConversion"/>
  <hyperlinks>
    <hyperlink ref="G15:G16" location="'1'!A1" display="'1'!A1"/>
  </hyperlinks>
  <pageMargins left="0.55118110236220474" right="0.11811023622047245" top="3.937007874015748E-2" bottom="7.874015748031496E-2" header="0.15748031496062992" footer="0.19685039370078741"/>
  <pageSetup paperSize="9" scale="59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19050</xdr:rowOff>
                  </from>
                  <to>
                    <xdr:col>0</xdr:col>
                    <xdr:colOff>485775</xdr:colOff>
                    <xdr:row>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R80"/>
  <sheetViews>
    <sheetView showGridLines="0" showRowColHeaders="0" zoomScale="87" zoomScaleNormal="87" workbookViewId="0">
      <pane xSplit="2" topLeftCell="Q1" activePane="topRight" state="frozen"/>
      <selection pane="topRight" activeCell="AC4" sqref="AC4"/>
    </sheetView>
  </sheetViews>
  <sheetFormatPr defaultColWidth="9.33203125" defaultRowHeight="15" outlineLevelRow="1"/>
  <cols>
    <col min="1" max="1" width="9.33203125" style="12"/>
    <col min="2" max="2" width="47.33203125" style="12" customWidth="1"/>
    <col min="3" max="3" width="12.1640625" style="12" customWidth="1"/>
    <col min="4" max="17" width="10.83203125" style="9" customWidth="1"/>
    <col min="18" max="19" width="10.83203125" style="11" customWidth="1"/>
    <col min="20" max="56" width="10.83203125" style="12" customWidth="1"/>
    <col min="57" max="16384" width="9.33203125" style="12"/>
  </cols>
  <sheetData>
    <row r="1" spans="1:45" ht="24" customHeight="1">
      <c r="A1" s="20" t="str">
        <f>IF('0'!A1=1,"до змісту","to title")</f>
        <v>до змісту</v>
      </c>
      <c r="B1" s="21"/>
      <c r="C1" s="8"/>
      <c r="D1" s="7"/>
      <c r="E1" s="7"/>
      <c r="F1" s="7"/>
      <c r="G1" s="7"/>
      <c r="H1" s="7"/>
      <c r="I1" s="7"/>
      <c r="J1" s="7"/>
      <c r="K1" s="7"/>
      <c r="M1" s="7"/>
      <c r="N1" s="7"/>
      <c r="O1" s="7"/>
      <c r="P1" s="10"/>
    </row>
    <row r="2" spans="1:45" s="14" customFormat="1" ht="15.75" customHeight="1">
      <c r="A2" s="22"/>
      <c r="B2" s="23"/>
      <c r="C2" s="13">
        <v>1995</v>
      </c>
      <c r="D2" s="13">
        <v>1996</v>
      </c>
      <c r="E2" s="13">
        <v>1997</v>
      </c>
      <c r="F2" s="13">
        <v>1998</v>
      </c>
      <c r="G2" s="13">
        <v>1999</v>
      </c>
      <c r="H2" s="13">
        <v>2000</v>
      </c>
      <c r="I2" s="13">
        <v>2001</v>
      </c>
      <c r="J2" s="13">
        <v>2002</v>
      </c>
      <c r="K2" s="13">
        <v>2003</v>
      </c>
      <c r="L2" s="13">
        <v>2004</v>
      </c>
      <c r="M2" s="13">
        <v>2005</v>
      </c>
      <c r="N2" s="13">
        <v>2006</v>
      </c>
      <c r="O2" s="13">
        <v>2007</v>
      </c>
      <c r="P2" s="13">
        <v>2008</v>
      </c>
      <c r="Q2" s="13">
        <v>2009</v>
      </c>
      <c r="R2" s="13">
        <v>2010</v>
      </c>
      <c r="S2" s="13">
        <v>2011</v>
      </c>
      <c r="T2" s="13">
        <v>2012</v>
      </c>
      <c r="U2" s="13">
        <v>2013</v>
      </c>
      <c r="V2" s="13">
        <v>2014</v>
      </c>
      <c r="W2" s="13">
        <v>2015</v>
      </c>
      <c r="X2" s="13">
        <v>2016</v>
      </c>
      <c r="Y2" s="13">
        <v>2017</v>
      </c>
      <c r="Z2" s="13">
        <v>2018</v>
      </c>
      <c r="AA2" s="13">
        <v>2019</v>
      </c>
      <c r="AB2" s="13">
        <v>2020</v>
      </c>
      <c r="AC2" s="13">
        <v>2021</v>
      </c>
    </row>
    <row r="3" spans="1:45" s="15" customFormat="1" ht="52.15" customHeight="1" thickBot="1">
      <c r="A3" s="24"/>
      <c r="B3" s="25" t="str">
        <f>IF('0'!A1=1,"Рівень зареєстрованого безробіття (за методологією ДССУ), %","Unemployment rate (State Statistic Service of Ukraine), %")</f>
        <v>Рівень зареєстрованого безробіття (за методологією ДССУ), %</v>
      </c>
      <c r="C3" s="43" t="s">
        <v>3</v>
      </c>
      <c r="D3" s="44">
        <v>1.27</v>
      </c>
      <c r="E3" s="44">
        <v>2.33</v>
      </c>
      <c r="F3" s="44">
        <v>3.69</v>
      </c>
      <c r="G3" s="44">
        <v>4.3</v>
      </c>
      <c r="H3" s="44">
        <v>4.2</v>
      </c>
      <c r="I3" s="44">
        <v>3.8</v>
      </c>
      <c r="J3" s="44">
        <v>3.7</v>
      </c>
      <c r="K3" s="44">
        <v>3.6</v>
      </c>
      <c r="L3" s="44">
        <v>3.5</v>
      </c>
      <c r="M3" s="44">
        <v>3.2</v>
      </c>
      <c r="N3" s="44">
        <v>2.7</v>
      </c>
      <c r="O3" s="44">
        <v>2.2999999999999998</v>
      </c>
      <c r="P3" s="44">
        <v>3</v>
      </c>
      <c r="Q3" s="44">
        <v>1.9</v>
      </c>
      <c r="R3" s="44">
        <v>2</v>
      </c>
      <c r="S3" s="44">
        <v>1.8</v>
      </c>
      <c r="T3" s="44">
        <v>1.8</v>
      </c>
      <c r="U3" s="44">
        <v>1.8</v>
      </c>
      <c r="V3" s="44">
        <v>1.9</v>
      </c>
      <c r="W3" s="45">
        <v>1.9</v>
      </c>
      <c r="X3" s="45">
        <v>1.5</v>
      </c>
      <c r="Y3" s="169">
        <v>1.4</v>
      </c>
      <c r="Z3" s="174">
        <v>1.3</v>
      </c>
      <c r="AA3" s="174" t="s">
        <v>2</v>
      </c>
      <c r="AB3" s="174" t="s">
        <v>2</v>
      </c>
      <c r="AC3" s="174" t="s">
        <v>2</v>
      </c>
    </row>
    <row r="4" spans="1:45" ht="48" thickTop="1">
      <c r="A4" s="26"/>
      <c r="B4" s="27" t="str">
        <f>IF('0'!A1=1,"Безробітне населення (за методологією МОП) у віці 15-70 років (усього, тис. осіб)","ILO unemployed aged 15-70 (thousands person)")</f>
        <v>Безробітне населення (за методологією МОП) у віці 15-70 років (усього, тис. осіб)</v>
      </c>
      <c r="C4" s="46">
        <v>1437</v>
      </c>
      <c r="D4" s="46">
        <v>1997.5</v>
      </c>
      <c r="E4" s="46">
        <v>2330.1</v>
      </c>
      <c r="F4" s="46">
        <v>2937.1</v>
      </c>
      <c r="G4" s="46">
        <v>2698.8</v>
      </c>
      <c r="H4" s="46">
        <v>2655.8</v>
      </c>
      <c r="I4" s="46">
        <v>2455</v>
      </c>
      <c r="J4" s="46">
        <v>2140.6999999999998</v>
      </c>
      <c r="K4" s="46">
        <v>2008</v>
      </c>
      <c r="L4" s="46">
        <v>1906.7</v>
      </c>
      <c r="M4" s="46">
        <v>1600.8</v>
      </c>
      <c r="N4" s="46">
        <v>1515</v>
      </c>
      <c r="O4" s="46">
        <v>1417.6</v>
      </c>
      <c r="P4" s="46">
        <v>1425.1</v>
      </c>
      <c r="Q4" s="46">
        <v>1958.8</v>
      </c>
      <c r="R4" s="46">
        <v>1785.6</v>
      </c>
      <c r="S4" s="46">
        <v>1732.7</v>
      </c>
      <c r="T4" s="46">
        <v>1657.2</v>
      </c>
      <c r="U4" s="46">
        <v>1576.5</v>
      </c>
      <c r="V4" s="46">
        <v>1847.6</v>
      </c>
      <c r="W4" s="46">
        <v>1654.7</v>
      </c>
      <c r="X4" s="46">
        <v>1678.2</v>
      </c>
      <c r="Y4" s="165">
        <v>1698</v>
      </c>
      <c r="Z4" s="165">
        <v>1578.6</v>
      </c>
      <c r="AA4" s="165">
        <v>1487.7</v>
      </c>
      <c r="AB4" s="165">
        <v>1674.2</v>
      </c>
      <c r="AC4" s="165">
        <v>1711.6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</row>
    <row r="5" spans="1:45" s="15" customFormat="1" ht="15.75">
      <c r="A5" s="24"/>
      <c r="B5" s="28" t="str">
        <f>IF('0'!A1=1,"Жінки","Females")</f>
        <v>Жінки</v>
      </c>
      <c r="C5" s="47">
        <v>631.29999999999995</v>
      </c>
      <c r="D5" s="47">
        <v>940.3</v>
      </c>
      <c r="E5" s="47">
        <v>1113.2</v>
      </c>
      <c r="F5" s="47">
        <v>1422</v>
      </c>
      <c r="G5" s="47">
        <v>1263.3</v>
      </c>
      <c r="H5" s="47">
        <v>1315.4</v>
      </c>
      <c r="I5" s="47">
        <v>1213.0999999999999</v>
      </c>
      <c r="J5" s="48">
        <v>1104.5999999999999</v>
      </c>
      <c r="K5" s="49">
        <v>952.3</v>
      </c>
      <c r="L5" s="48">
        <v>905.1</v>
      </c>
      <c r="M5" s="48">
        <v>738.3</v>
      </c>
      <c r="N5" s="48">
        <v>710.9</v>
      </c>
      <c r="O5" s="48">
        <v>646.9</v>
      </c>
      <c r="P5" s="48">
        <v>656.2</v>
      </c>
      <c r="Q5" s="48">
        <v>786.8</v>
      </c>
      <c r="R5" s="49">
        <v>729.2</v>
      </c>
      <c r="S5" s="50">
        <v>725.7</v>
      </c>
      <c r="T5" s="50">
        <v>678.5</v>
      </c>
      <c r="U5" s="49">
        <v>653.29999999999995</v>
      </c>
      <c r="V5" s="2">
        <v>709.4</v>
      </c>
      <c r="W5" s="2">
        <v>692.2</v>
      </c>
      <c r="X5" s="2">
        <v>652</v>
      </c>
      <c r="Y5" s="166">
        <v>652.6</v>
      </c>
      <c r="Z5" s="166">
        <v>635.4</v>
      </c>
      <c r="AA5" s="166">
        <v>679.8</v>
      </c>
      <c r="AB5" s="166">
        <v>763.2</v>
      </c>
      <c r="AC5" s="166">
        <v>841.6</v>
      </c>
    </row>
    <row r="6" spans="1:45" s="15" customFormat="1" ht="15.75">
      <c r="A6" s="24"/>
      <c r="B6" s="28" t="str">
        <f>IF('0'!A1=1,"Чоловіки","Males")</f>
        <v>Чоловіки</v>
      </c>
      <c r="C6" s="47">
        <v>805.7</v>
      </c>
      <c r="D6" s="47">
        <v>1057.2</v>
      </c>
      <c r="E6" s="47">
        <v>1216.9000000000001</v>
      </c>
      <c r="F6" s="47">
        <v>1515.1</v>
      </c>
      <c r="G6" s="47">
        <v>1435.5</v>
      </c>
      <c r="H6" s="47">
        <v>1392.2</v>
      </c>
      <c r="I6" s="47">
        <v>1303.8</v>
      </c>
      <c r="J6" s="48">
        <v>1196.4000000000001</v>
      </c>
      <c r="K6" s="47">
        <v>1055.7</v>
      </c>
      <c r="L6" s="48">
        <v>1001.6</v>
      </c>
      <c r="M6" s="48">
        <v>862.5</v>
      </c>
      <c r="N6" s="48">
        <v>804.1</v>
      </c>
      <c r="O6" s="48">
        <v>770.7</v>
      </c>
      <c r="P6" s="48">
        <v>768.9</v>
      </c>
      <c r="Q6" s="48">
        <v>1172</v>
      </c>
      <c r="R6" s="49">
        <v>1056.4000000000001</v>
      </c>
      <c r="S6" s="51">
        <v>1007</v>
      </c>
      <c r="T6" s="50">
        <v>978.7</v>
      </c>
      <c r="U6" s="49">
        <v>923.2</v>
      </c>
      <c r="V6" s="2">
        <v>1138.2</v>
      </c>
      <c r="W6" s="2">
        <v>962.5</v>
      </c>
      <c r="X6" s="2">
        <v>1026.2</v>
      </c>
      <c r="Y6" s="166">
        <v>1045.4000000000001</v>
      </c>
      <c r="Z6" s="166">
        <v>943.2</v>
      </c>
      <c r="AA6" s="166">
        <v>807.9</v>
      </c>
      <c r="AB6" s="166">
        <v>911</v>
      </c>
      <c r="AC6" s="166">
        <v>870</v>
      </c>
    </row>
    <row r="7" spans="1:45" s="15" customFormat="1" ht="15.75">
      <c r="A7" s="24"/>
      <c r="B7" s="28" t="str">
        <f>IF('0'!A1=1,"Міські поселення ","Urban settlements")</f>
        <v xml:space="preserve">Міські поселення </v>
      </c>
      <c r="C7" s="52" t="s">
        <v>3</v>
      </c>
      <c r="D7" s="52" t="s">
        <v>3</v>
      </c>
      <c r="E7" s="52" t="s">
        <v>3</v>
      </c>
      <c r="F7" s="52" t="s">
        <v>3</v>
      </c>
      <c r="G7" s="52" t="s">
        <v>3</v>
      </c>
      <c r="H7" s="52" t="s">
        <v>3</v>
      </c>
      <c r="I7" s="52" t="s">
        <v>3</v>
      </c>
      <c r="J7" s="49">
        <v>1868.2</v>
      </c>
      <c r="K7" s="48">
        <v>1552</v>
      </c>
      <c r="L7" s="48">
        <v>1346</v>
      </c>
      <c r="M7" s="48">
        <v>1199.9000000000001</v>
      </c>
      <c r="N7" s="48">
        <v>1113.5</v>
      </c>
      <c r="O7" s="48">
        <v>1038.2</v>
      </c>
      <c r="P7" s="48">
        <v>1027.5</v>
      </c>
      <c r="Q7" s="48">
        <v>1456.8</v>
      </c>
      <c r="R7" s="49">
        <v>1292.0999999999999</v>
      </c>
      <c r="S7" s="50">
        <v>1211.0999999999999</v>
      </c>
      <c r="T7" s="50">
        <v>1149.3</v>
      </c>
      <c r="U7" s="49">
        <v>1074.4000000000001</v>
      </c>
      <c r="V7" s="2">
        <v>1289.4000000000001</v>
      </c>
      <c r="W7" s="2">
        <v>1121.4000000000001</v>
      </c>
      <c r="X7" s="2">
        <v>1127.9000000000001</v>
      </c>
      <c r="Y7" s="166">
        <v>1142.9000000000001</v>
      </c>
      <c r="Z7" s="166">
        <v>1063.0999999999999</v>
      </c>
      <c r="AA7" s="166">
        <v>994.8</v>
      </c>
      <c r="AB7" s="166">
        <v>1101</v>
      </c>
      <c r="AC7" s="166">
        <v>1132.2</v>
      </c>
    </row>
    <row r="8" spans="1:45" s="15" customFormat="1" ht="16.5" thickBot="1">
      <c r="A8" s="29"/>
      <c r="B8" s="30" t="str">
        <f>IF('0'!A1=1,"Сільська місцевість","Rural areas")</f>
        <v>Сільська місцевість</v>
      </c>
      <c r="C8" s="53" t="s">
        <v>3</v>
      </c>
      <c r="D8" s="54" t="s">
        <v>3</v>
      </c>
      <c r="E8" s="54" t="s">
        <v>3</v>
      </c>
      <c r="F8" s="54" t="s">
        <v>3</v>
      </c>
      <c r="G8" s="54" t="s">
        <v>3</v>
      </c>
      <c r="H8" s="54" t="s">
        <v>3</v>
      </c>
      <c r="I8" s="54" t="s">
        <v>3</v>
      </c>
      <c r="J8" s="55">
        <v>432.8</v>
      </c>
      <c r="K8" s="6">
        <v>456</v>
      </c>
      <c r="L8" s="6">
        <v>560.70000000000005</v>
      </c>
      <c r="M8" s="6">
        <v>400.9</v>
      </c>
      <c r="N8" s="6">
        <v>401.5</v>
      </c>
      <c r="O8" s="6">
        <v>379.4</v>
      </c>
      <c r="P8" s="6">
        <v>397.6</v>
      </c>
      <c r="Q8" s="6">
        <v>502</v>
      </c>
      <c r="R8" s="55">
        <v>493.5</v>
      </c>
      <c r="S8" s="56">
        <v>521.6</v>
      </c>
      <c r="T8" s="56">
        <v>507.9</v>
      </c>
      <c r="U8" s="55">
        <v>502.1</v>
      </c>
      <c r="V8" s="3">
        <v>558.20000000000005</v>
      </c>
      <c r="W8" s="3">
        <v>533.29999999999995</v>
      </c>
      <c r="X8" s="3">
        <v>550.29999999999995</v>
      </c>
      <c r="Y8" s="167">
        <v>555.1</v>
      </c>
      <c r="Z8" s="167">
        <v>515.5</v>
      </c>
      <c r="AA8" s="167">
        <v>492.9</v>
      </c>
      <c r="AB8" s="167">
        <v>573.20000000000005</v>
      </c>
      <c r="AC8" s="167">
        <v>579.4</v>
      </c>
    </row>
    <row r="9" spans="1:45" ht="16.5" outlineLevel="1" thickTop="1">
      <c r="A9" s="204" t="str">
        <f>IF('0'!A1=1,"РЕГІОНИ*","OBLAST*")</f>
        <v>РЕГІОНИ*</v>
      </c>
      <c r="B9" s="31" t="str">
        <f>IF('0'!A1=1,"АР Крим","AR Crimea")</f>
        <v>АР Крим</v>
      </c>
      <c r="C9" s="52" t="s">
        <v>3</v>
      </c>
      <c r="D9" s="52" t="s">
        <v>3</v>
      </c>
      <c r="E9" s="52" t="s">
        <v>3</v>
      </c>
      <c r="F9" s="52" t="s">
        <v>3</v>
      </c>
      <c r="G9" s="52" t="s">
        <v>3</v>
      </c>
      <c r="H9" s="52" t="s">
        <v>3</v>
      </c>
      <c r="I9" s="52" t="s">
        <v>3</v>
      </c>
      <c r="J9" s="52" t="s">
        <v>3</v>
      </c>
      <c r="K9" s="52" t="s">
        <v>3</v>
      </c>
      <c r="L9" s="52" t="s">
        <v>3</v>
      </c>
      <c r="M9" s="52" t="s">
        <v>3</v>
      </c>
      <c r="N9" s="52" t="s">
        <v>3</v>
      </c>
      <c r="O9" s="52" t="s">
        <v>3</v>
      </c>
      <c r="P9" s="2">
        <v>45.7</v>
      </c>
      <c r="Q9" s="2">
        <v>66.5</v>
      </c>
      <c r="R9" s="2">
        <v>60.2</v>
      </c>
      <c r="S9" s="2">
        <v>58.9</v>
      </c>
      <c r="T9" s="2">
        <v>56.1</v>
      </c>
      <c r="U9" s="2">
        <v>55.2</v>
      </c>
      <c r="V9" s="4" t="s">
        <v>2</v>
      </c>
      <c r="W9" s="4" t="s">
        <v>2</v>
      </c>
      <c r="X9" s="4" t="s">
        <v>2</v>
      </c>
      <c r="Y9" s="168" t="s">
        <v>2</v>
      </c>
      <c r="Z9" s="168" t="s">
        <v>2</v>
      </c>
      <c r="AA9" s="180" t="s">
        <v>2</v>
      </c>
      <c r="AB9" s="180" t="s">
        <v>2</v>
      </c>
      <c r="AC9" s="180" t="s">
        <v>2</v>
      </c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pans="1:45" ht="15.75" outlineLevel="1">
      <c r="A10" s="205"/>
      <c r="B10" s="31" t="str">
        <f>IF('0'!A1=1,"Вінницька","Vinnytsya")</f>
        <v>Вінницька</v>
      </c>
      <c r="C10" s="52" t="s">
        <v>3</v>
      </c>
      <c r="D10" s="52" t="s">
        <v>3</v>
      </c>
      <c r="E10" s="52" t="s">
        <v>3</v>
      </c>
      <c r="F10" s="52" t="s">
        <v>3</v>
      </c>
      <c r="G10" s="52" t="s">
        <v>3</v>
      </c>
      <c r="H10" s="52" t="s">
        <v>3</v>
      </c>
      <c r="I10" s="52" t="s">
        <v>3</v>
      </c>
      <c r="J10" s="52" t="s">
        <v>3</v>
      </c>
      <c r="K10" s="52" t="s">
        <v>3</v>
      </c>
      <c r="L10" s="52" t="s">
        <v>3</v>
      </c>
      <c r="M10" s="52" t="s">
        <v>3</v>
      </c>
      <c r="N10" s="52" t="s">
        <v>3</v>
      </c>
      <c r="O10" s="52" t="s">
        <v>3</v>
      </c>
      <c r="P10" s="2">
        <v>49.7</v>
      </c>
      <c r="Q10" s="2">
        <v>82.6</v>
      </c>
      <c r="R10" s="2">
        <v>76.900000000000006</v>
      </c>
      <c r="S10" s="2">
        <v>75.2</v>
      </c>
      <c r="T10" s="2">
        <v>67.3</v>
      </c>
      <c r="U10" s="2">
        <v>64.400000000000006</v>
      </c>
      <c r="V10" s="2">
        <v>77.599999999999994</v>
      </c>
      <c r="W10" s="2">
        <v>66.3</v>
      </c>
      <c r="X10" s="2">
        <v>71</v>
      </c>
      <c r="Y10" s="166">
        <v>76.5</v>
      </c>
      <c r="Z10" s="166">
        <v>71.599999999999994</v>
      </c>
      <c r="AA10" s="181">
        <v>68.7</v>
      </c>
      <c r="AB10" s="181">
        <v>75.8</v>
      </c>
      <c r="AC10" s="181">
        <v>77.099999999999994</v>
      </c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5" ht="15.75" outlineLevel="1">
      <c r="A11" s="205"/>
      <c r="B11" s="31" t="str">
        <f>IF('0'!A1=1,"Волинська","Volyn")</f>
        <v>Волинська</v>
      </c>
      <c r="C11" s="52" t="s">
        <v>3</v>
      </c>
      <c r="D11" s="52" t="s">
        <v>3</v>
      </c>
      <c r="E11" s="52" t="s">
        <v>3</v>
      </c>
      <c r="F11" s="52" t="s">
        <v>3</v>
      </c>
      <c r="G11" s="52" t="s">
        <v>3</v>
      </c>
      <c r="H11" s="52" t="s">
        <v>3</v>
      </c>
      <c r="I11" s="52" t="s">
        <v>3</v>
      </c>
      <c r="J11" s="52" t="s">
        <v>3</v>
      </c>
      <c r="K11" s="52" t="s">
        <v>3</v>
      </c>
      <c r="L11" s="52" t="s">
        <v>3</v>
      </c>
      <c r="M11" s="52" t="s">
        <v>3</v>
      </c>
      <c r="N11" s="52" t="s">
        <v>3</v>
      </c>
      <c r="O11" s="52" t="s">
        <v>3</v>
      </c>
      <c r="P11" s="2">
        <v>39.6</v>
      </c>
      <c r="Q11" s="2">
        <v>44.5</v>
      </c>
      <c r="R11" s="2">
        <v>40.5</v>
      </c>
      <c r="S11" s="2">
        <v>39.9</v>
      </c>
      <c r="T11" s="2">
        <v>39</v>
      </c>
      <c r="U11" s="2">
        <v>37.9</v>
      </c>
      <c r="V11" s="2">
        <v>44.9</v>
      </c>
      <c r="W11" s="2">
        <v>43.1</v>
      </c>
      <c r="X11" s="2">
        <v>49.7</v>
      </c>
      <c r="Y11" s="166">
        <v>52.1</v>
      </c>
      <c r="Z11" s="166">
        <v>47.9</v>
      </c>
      <c r="AA11" s="181">
        <v>45.2</v>
      </c>
      <c r="AB11" s="181">
        <v>51.9</v>
      </c>
      <c r="AC11" s="181">
        <v>52.4</v>
      </c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  <row r="12" spans="1:45" ht="15.75" outlineLevel="1">
      <c r="A12" s="205"/>
      <c r="B12" s="31" t="str">
        <f>IF('0'!A1=1,"Дніпропетровська","Dnipropetrovsk")</f>
        <v>Дніпропетровська</v>
      </c>
      <c r="C12" s="52" t="s">
        <v>3</v>
      </c>
      <c r="D12" s="52" t="s">
        <v>3</v>
      </c>
      <c r="E12" s="52" t="s">
        <v>3</v>
      </c>
      <c r="F12" s="52" t="s">
        <v>3</v>
      </c>
      <c r="G12" s="52" t="s">
        <v>3</v>
      </c>
      <c r="H12" s="52" t="s">
        <v>3</v>
      </c>
      <c r="I12" s="52" t="s">
        <v>3</v>
      </c>
      <c r="J12" s="52" t="s">
        <v>3</v>
      </c>
      <c r="K12" s="52" t="s">
        <v>3</v>
      </c>
      <c r="L12" s="52" t="s">
        <v>3</v>
      </c>
      <c r="M12" s="52" t="s">
        <v>3</v>
      </c>
      <c r="N12" s="52" t="s">
        <v>3</v>
      </c>
      <c r="O12" s="52" t="s">
        <v>3</v>
      </c>
      <c r="P12" s="2">
        <v>84.1</v>
      </c>
      <c r="Q12" s="2">
        <v>129.4</v>
      </c>
      <c r="R12" s="2">
        <v>117.7</v>
      </c>
      <c r="S12" s="2">
        <v>112.3</v>
      </c>
      <c r="T12" s="2">
        <v>108.5</v>
      </c>
      <c r="U12" s="2">
        <v>106.8</v>
      </c>
      <c r="V12" s="2">
        <v>128.9</v>
      </c>
      <c r="W12" s="2">
        <v>115.3</v>
      </c>
      <c r="X12" s="2">
        <v>121.7</v>
      </c>
      <c r="Y12" s="166">
        <v>129.19999999999999</v>
      </c>
      <c r="Z12" s="166">
        <v>121.5</v>
      </c>
      <c r="AA12" s="181">
        <v>118.7</v>
      </c>
      <c r="AB12" s="181">
        <v>129</v>
      </c>
      <c r="AC12" s="181">
        <v>131</v>
      </c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</row>
    <row r="13" spans="1:45" ht="15.75" outlineLevel="1">
      <c r="A13" s="205"/>
      <c r="B13" s="31" t="str">
        <f>IF('0'!A1=1,"Донецька**","Donetsk**")</f>
        <v>Донецька**</v>
      </c>
      <c r="C13" s="52" t="s">
        <v>3</v>
      </c>
      <c r="D13" s="52" t="s">
        <v>3</v>
      </c>
      <c r="E13" s="52" t="s">
        <v>3</v>
      </c>
      <c r="F13" s="52" t="s">
        <v>3</v>
      </c>
      <c r="G13" s="52" t="s">
        <v>3</v>
      </c>
      <c r="H13" s="52" t="s">
        <v>3</v>
      </c>
      <c r="I13" s="52" t="s">
        <v>3</v>
      </c>
      <c r="J13" s="52" t="s">
        <v>3</v>
      </c>
      <c r="K13" s="52" t="s">
        <v>3</v>
      </c>
      <c r="L13" s="52" t="s">
        <v>3</v>
      </c>
      <c r="M13" s="52" t="s">
        <v>3</v>
      </c>
      <c r="N13" s="52" t="s">
        <v>3</v>
      </c>
      <c r="O13" s="52" t="s">
        <v>3</v>
      </c>
      <c r="P13" s="2">
        <v>128.5</v>
      </c>
      <c r="Q13" s="2">
        <v>205.6</v>
      </c>
      <c r="R13" s="2">
        <v>182.9</v>
      </c>
      <c r="S13" s="2">
        <v>177.7</v>
      </c>
      <c r="T13" s="2">
        <v>171.8</v>
      </c>
      <c r="U13" s="2">
        <v>165.6</v>
      </c>
      <c r="V13" s="2">
        <v>216.4</v>
      </c>
      <c r="W13" s="2">
        <v>121.4</v>
      </c>
      <c r="X13" s="2">
        <v>122.9</v>
      </c>
      <c r="Y13" s="166">
        <v>125.3</v>
      </c>
      <c r="Z13" s="166">
        <v>120.4</v>
      </c>
      <c r="AA13" s="181">
        <v>117.5</v>
      </c>
      <c r="AB13" s="181">
        <v>125.1</v>
      </c>
      <c r="AC13" s="181">
        <v>127</v>
      </c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</row>
    <row r="14" spans="1:45" ht="15.75" outlineLevel="1">
      <c r="A14" s="205"/>
      <c r="B14" s="31" t="str">
        <f>IF('0'!A1=1,"Житомирська","Zhytomyr")</f>
        <v>Житомирська</v>
      </c>
      <c r="C14" s="52" t="s">
        <v>3</v>
      </c>
      <c r="D14" s="52" t="s">
        <v>3</v>
      </c>
      <c r="E14" s="52" t="s">
        <v>3</v>
      </c>
      <c r="F14" s="52" t="s">
        <v>3</v>
      </c>
      <c r="G14" s="52" t="s">
        <v>3</v>
      </c>
      <c r="H14" s="52" t="s">
        <v>3</v>
      </c>
      <c r="I14" s="52" t="s">
        <v>3</v>
      </c>
      <c r="J14" s="52" t="s">
        <v>3</v>
      </c>
      <c r="K14" s="52" t="s">
        <v>3</v>
      </c>
      <c r="L14" s="52" t="s">
        <v>3</v>
      </c>
      <c r="M14" s="52" t="s">
        <v>3</v>
      </c>
      <c r="N14" s="52" t="s">
        <v>3</v>
      </c>
      <c r="O14" s="52" t="s">
        <v>3</v>
      </c>
      <c r="P14" s="2">
        <v>53.9</v>
      </c>
      <c r="Q14" s="2">
        <v>66.599999999999994</v>
      </c>
      <c r="R14" s="2">
        <v>60.8</v>
      </c>
      <c r="S14" s="2">
        <v>61.4</v>
      </c>
      <c r="T14" s="2">
        <v>58.9</v>
      </c>
      <c r="U14" s="2">
        <v>56.8</v>
      </c>
      <c r="V14" s="2">
        <v>66.599999999999994</v>
      </c>
      <c r="W14" s="2">
        <v>64.599999999999994</v>
      </c>
      <c r="X14" s="2">
        <v>63.7</v>
      </c>
      <c r="Y14" s="166">
        <v>62</v>
      </c>
      <c r="Z14" s="166">
        <v>59.8</v>
      </c>
      <c r="AA14" s="181">
        <v>55.5</v>
      </c>
      <c r="AB14" s="181">
        <v>60.1</v>
      </c>
      <c r="AC14" s="181">
        <v>60.7</v>
      </c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</row>
    <row r="15" spans="1:45" ht="15.75" outlineLevel="1">
      <c r="A15" s="205"/>
      <c r="B15" s="31" t="str">
        <f>IF('0'!A1=1,"Закарпатська","Zakarpattya")</f>
        <v>Закарпатська</v>
      </c>
      <c r="C15" s="52" t="s">
        <v>3</v>
      </c>
      <c r="D15" s="52" t="s">
        <v>3</v>
      </c>
      <c r="E15" s="52" t="s">
        <v>3</v>
      </c>
      <c r="F15" s="52" t="s">
        <v>3</v>
      </c>
      <c r="G15" s="52" t="s">
        <v>3</v>
      </c>
      <c r="H15" s="52" t="s">
        <v>3</v>
      </c>
      <c r="I15" s="52" t="s">
        <v>3</v>
      </c>
      <c r="J15" s="52" t="s">
        <v>3</v>
      </c>
      <c r="K15" s="52" t="s">
        <v>3</v>
      </c>
      <c r="L15" s="52" t="s">
        <v>3</v>
      </c>
      <c r="M15" s="52" t="s">
        <v>3</v>
      </c>
      <c r="N15" s="52" t="s">
        <v>3</v>
      </c>
      <c r="O15" s="52" t="s">
        <v>3</v>
      </c>
      <c r="P15" s="2">
        <v>37.799999999999997</v>
      </c>
      <c r="Q15" s="2">
        <v>57.9</v>
      </c>
      <c r="R15" s="2">
        <v>50.4</v>
      </c>
      <c r="S15" s="2">
        <v>55.2</v>
      </c>
      <c r="T15" s="2">
        <v>50.6</v>
      </c>
      <c r="U15" s="2">
        <v>45.6</v>
      </c>
      <c r="V15" s="2">
        <v>53.1</v>
      </c>
      <c r="W15" s="2">
        <v>52.5</v>
      </c>
      <c r="X15" s="2">
        <v>56.3</v>
      </c>
      <c r="Y15" s="166">
        <v>58.2</v>
      </c>
      <c r="Z15" s="166">
        <v>56.1</v>
      </c>
      <c r="AA15" s="181">
        <v>50.9</v>
      </c>
      <c r="AB15" s="181">
        <v>58.7</v>
      </c>
      <c r="AC15" s="181">
        <v>60.6</v>
      </c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</row>
    <row r="16" spans="1:45" ht="15.75" outlineLevel="1">
      <c r="A16" s="205"/>
      <c r="B16" s="31" t="str">
        <f>IF('0'!A1=1,"Запорізька","Zaporizhzhya")</f>
        <v>Запорізька</v>
      </c>
      <c r="C16" s="52" t="s">
        <v>3</v>
      </c>
      <c r="D16" s="52" t="s">
        <v>3</v>
      </c>
      <c r="E16" s="52" t="s">
        <v>3</v>
      </c>
      <c r="F16" s="52" t="s">
        <v>3</v>
      </c>
      <c r="G16" s="52" t="s">
        <v>3</v>
      </c>
      <c r="H16" s="52" t="s">
        <v>3</v>
      </c>
      <c r="I16" s="52" t="s">
        <v>3</v>
      </c>
      <c r="J16" s="52" t="s">
        <v>3</v>
      </c>
      <c r="K16" s="52" t="s">
        <v>3</v>
      </c>
      <c r="L16" s="52" t="s">
        <v>3</v>
      </c>
      <c r="M16" s="52" t="s">
        <v>3</v>
      </c>
      <c r="N16" s="52" t="s">
        <v>3</v>
      </c>
      <c r="O16" s="52" t="s">
        <v>3</v>
      </c>
      <c r="P16" s="2">
        <v>53.9</v>
      </c>
      <c r="Q16" s="2">
        <v>73</v>
      </c>
      <c r="R16" s="2">
        <v>66.900000000000006</v>
      </c>
      <c r="S16" s="2">
        <v>64.5</v>
      </c>
      <c r="T16" s="2">
        <v>61.4</v>
      </c>
      <c r="U16" s="2">
        <v>57.7</v>
      </c>
      <c r="V16" s="2">
        <v>71.3</v>
      </c>
      <c r="W16" s="2">
        <v>80.400000000000006</v>
      </c>
      <c r="X16" s="2">
        <v>81.400000000000006</v>
      </c>
      <c r="Y16" s="166">
        <v>86.2</v>
      </c>
      <c r="Z16" s="166">
        <v>80.400000000000006</v>
      </c>
      <c r="AA16" s="181">
        <v>77.5</v>
      </c>
      <c r="AB16" s="181">
        <v>84.4</v>
      </c>
      <c r="AC16" s="181">
        <v>86.3</v>
      </c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ht="15.75" outlineLevel="1">
      <c r="A17" s="205"/>
      <c r="B17" s="31" t="str">
        <f>IF('0'!A1=1,"Івано-Франківська","Ivano-Frankivsk")</f>
        <v>Івано-Франківська</v>
      </c>
      <c r="C17" s="52" t="s">
        <v>3</v>
      </c>
      <c r="D17" s="52" t="s">
        <v>3</v>
      </c>
      <c r="E17" s="52" t="s">
        <v>3</v>
      </c>
      <c r="F17" s="52" t="s">
        <v>3</v>
      </c>
      <c r="G17" s="52" t="s">
        <v>3</v>
      </c>
      <c r="H17" s="52" t="s">
        <v>3</v>
      </c>
      <c r="I17" s="52" t="s">
        <v>3</v>
      </c>
      <c r="J17" s="52" t="s">
        <v>3</v>
      </c>
      <c r="K17" s="52" t="s">
        <v>3</v>
      </c>
      <c r="L17" s="52" t="s">
        <v>3</v>
      </c>
      <c r="M17" s="52" t="s">
        <v>3</v>
      </c>
      <c r="N17" s="52" t="s">
        <v>3</v>
      </c>
      <c r="O17" s="52" t="s">
        <v>3</v>
      </c>
      <c r="P17" s="2">
        <v>46.5</v>
      </c>
      <c r="Q17" s="2">
        <v>51.8</v>
      </c>
      <c r="R17" s="2">
        <v>47.5</v>
      </c>
      <c r="S17" s="2">
        <v>50.5</v>
      </c>
      <c r="T17" s="2">
        <v>46.9</v>
      </c>
      <c r="U17" s="2">
        <v>43.8</v>
      </c>
      <c r="V17" s="2">
        <v>48.1</v>
      </c>
      <c r="W17" s="2">
        <v>51.2</v>
      </c>
      <c r="X17" s="2">
        <v>53.5</v>
      </c>
      <c r="Y17" s="166">
        <v>51.9</v>
      </c>
      <c r="Z17" s="166">
        <v>47.9</v>
      </c>
      <c r="AA17" s="181">
        <v>44.6</v>
      </c>
      <c r="AB17" s="181">
        <v>50.5</v>
      </c>
      <c r="AC17" s="181">
        <v>51.5</v>
      </c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ht="15.75" outlineLevel="1">
      <c r="A18" s="205"/>
      <c r="B18" s="31" t="str">
        <f>IF('0'!A1=1,"Київська","Kyiv")</f>
        <v>Київська</v>
      </c>
      <c r="C18" s="52" t="s">
        <v>3</v>
      </c>
      <c r="D18" s="52" t="s">
        <v>3</v>
      </c>
      <c r="E18" s="52" t="s">
        <v>3</v>
      </c>
      <c r="F18" s="52" t="s">
        <v>3</v>
      </c>
      <c r="G18" s="52" t="s">
        <v>3</v>
      </c>
      <c r="H18" s="52" t="s">
        <v>3</v>
      </c>
      <c r="I18" s="52" t="s">
        <v>3</v>
      </c>
      <c r="J18" s="52" t="s">
        <v>3</v>
      </c>
      <c r="K18" s="52" t="s">
        <v>3</v>
      </c>
      <c r="L18" s="52" t="s">
        <v>3</v>
      </c>
      <c r="M18" s="52" t="s">
        <v>3</v>
      </c>
      <c r="N18" s="52" t="s">
        <v>3</v>
      </c>
      <c r="O18" s="52" t="s">
        <v>3</v>
      </c>
      <c r="P18" s="2">
        <v>49.2</v>
      </c>
      <c r="Q18" s="2">
        <v>66.2</v>
      </c>
      <c r="R18" s="2">
        <v>59.7</v>
      </c>
      <c r="S18" s="2">
        <v>54.1</v>
      </c>
      <c r="T18" s="2">
        <v>50.8</v>
      </c>
      <c r="U18" s="2">
        <v>49.4</v>
      </c>
      <c r="V18" s="2">
        <v>62.6</v>
      </c>
      <c r="W18" s="2">
        <v>50.7</v>
      </c>
      <c r="X18" s="2">
        <v>53.5</v>
      </c>
      <c r="Y18" s="166">
        <v>51.9</v>
      </c>
      <c r="Z18" s="166">
        <v>51.1</v>
      </c>
      <c r="AA18" s="181">
        <v>48.4</v>
      </c>
      <c r="AB18" s="181">
        <v>55.9</v>
      </c>
      <c r="AC18" s="181">
        <v>57.5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ht="15.75" outlineLevel="1">
      <c r="A19" s="205"/>
      <c r="B19" s="31" t="str">
        <f>IF('0'!A1=1,"Кіровоградська","Kirovohrad")</f>
        <v>Кіровоградська</v>
      </c>
      <c r="C19" s="52" t="s">
        <v>3</v>
      </c>
      <c r="D19" s="52" t="s">
        <v>3</v>
      </c>
      <c r="E19" s="52" t="s">
        <v>3</v>
      </c>
      <c r="F19" s="52" t="s">
        <v>3</v>
      </c>
      <c r="G19" s="52" t="s">
        <v>3</v>
      </c>
      <c r="H19" s="52" t="s">
        <v>3</v>
      </c>
      <c r="I19" s="52" t="s">
        <v>3</v>
      </c>
      <c r="J19" s="52" t="s">
        <v>3</v>
      </c>
      <c r="K19" s="52" t="s">
        <v>3</v>
      </c>
      <c r="L19" s="52" t="s">
        <v>3</v>
      </c>
      <c r="M19" s="52" t="s">
        <v>3</v>
      </c>
      <c r="N19" s="52" t="s">
        <v>3</v>
      </c>
      <c r="O19" s="52" t="s">
        <v>3</v>
      </c>
      <c r="P19" s="2">
        <v>40.1</v>
      </c>
      <c r="Q19" s="2">
        <v>47.6</v>
      </c>
      <c r="R19" s="2">
        <v>42.3</v>
      </c>
      <c r="S19" s="2">
        <v>40.9</v>
      </c>
      <c r="T19" s="2">
        <v>40</v>
      </c>
      <c r="U19" s="2">
        <v>37</v>
      </c>
      <c r="V19" s="2">
        <v>49.2</v>
      </c>
      <c r="W19" s="2">
        <v>49.8</v>
      </c>
      <c r="X19" s="2">
        <v>53.1</v>
      </c>
      <c r="Y19" s="166">
        <v>52.6</v>
      </c>
      <c r="Z19" s="166">
        <v>49.9</v>
      </c>
      <c r="AA19" s="181">
        <v>47.3</v>
      </c>
      <c r="AB19" s="181">
        <v>52.7</v>
      </c>
      <c r="AC19" s="181">
        <v>53.6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15.75" outlineLevel="1">
      <c r="A20" s="205"/>
      <c r="B20" s="31" t="str">
        <f>IF('0'!A1=1,"Луганська**","Luhansk**")</f>
        <v>Луганська**</v>
      </c>
      <c r="C20" s="52" t="s">
        <v>3</v>
      </c>
      <c r="D20" s="52" t="s">
        <v>3</v>
      </c>
      <c r="E20" s="52" t="s">
        <v>3</v>
      </c>
      <c r="F20" s="52" t="s">
        <v>3</v>
      </c>
      <c r="G20" s="52" t="s">
        <v>3</v>
      </c>
      <c r="H20" s="52" t="s">
        <v>3</v>
      </c>
      <c r="I20" s="52" t="s">
        <v>3</v>
      </c>
      <c r="J20" s="52" t="s">
        <v>3</v>
      </c>
      <c r="K20" s="52" t="s">
        <v>3</v>
      </c>
      <c r="L20" s="52" t="s">
        <v>3</v>
      </c>
      <c r="M20" s="52" t="s">
        <v>3</v>
      </c>
      <c r="N20" s="52" t="s">
        <v>3</v>
      </c>
      <c r="O20" s="52" t="s">
        <v>3</v>
      </c>
      <c r="P20" s="2">
        <v>75.2</v>
      </c>
      <c r="Q20" s="2">
        <v>85.4</v>
      </c>
      <c r="R20" s="2">
        <v>78.7</v>
      </c>
      <c r="S20" s="2">
        <v>70.3</v>
      </c>
      <c r="T20" s="2">
        <v>68.5</v>
      </c>
      <c r="U20" s="2">
        <v>66.3</v>
      </c>
      <c r="V20" s="2">
        <v>112.7</v>
      </c>
      <c r="W20" s="2">
        <v>56.4</v>
      </c>
      <c r="X20" s="2">
        <v>57</v>
      </c>
      <c r="Y20" s="166">
        <v>58.3</v>
      </c>
      <c r="Z20" s="166">
        <v>53.2</v>
      </c>
      <c r="AA20" s="181">
        <v>48.3</v>
      </c>
      <c r="AB20" s="181">
        <v>52.3</v>
      </c>
      <c r="AC20" s="181">
        <v>53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15.75" outlineLevel="1">
      <c r="A21" s="205"/>
      <c r="B21" s="31" t="str">
        <f>IF('0'!A1=1,"Львівська","Lviv")</f>
        <v>Львівська</v>
      </c>
      <c r="C21" s="52" t="s">
        <v>3</v>
      </c>
      <c r="D21" s="52" t="s">
        <v>3</v>
      </c>
      <c r="E21" s="52" t="s">
        <v>3</v>
      </c>
      <c r="F21" s="52" t="s">
        <v>3</v>
      </c>
      <c r="G21" s="52" t="s">
        <v>3</v>
      </c>
      <c r="H21" s="52" t="s">
        <v>3</v>
      </c>
      <c r="I21" s="52" t="s">
        <v>3</v>
      </c>
      <c r="J21" s="52" t="s">
        <v>3</v>
      </c>
      <c r="K21" s="52" t="s">
        <v>3</v>
      </c>
      <c r="L21" s="52" t="s">
        <v>3</v>
      </c>
      <c r="M21" s="52" t="s">
        <v>3</v>
      </c>
      <c r="N21" s="52" t="s">
        <v>3</v>
      </c>
      <c r="O21" s="52" t="s">
        <v>3</v>
      </c>
      <c r="P21" s="2">
        <v>89.7</v>
      </c>
      <c r="Q21" s="2">
        <v>100.5</v>
      </c>
      <c r="R21" s="2">
        <v>93.3</v>
      </c>
      <c r="S21" s="2">
        <v>92.1</v>
      </c>
      <c r="T21" s="2">
        <v>89.1</v>
      </c>
      <c r="U21" s="2">
        <v>84.3</v>
      </c>
      <c r="V21" s="2">
        <v>97.2</v>
      </c>
      <c r="W21" s="2">
        <v>92.7</v>
      </c>
      <c r="X21" s="2">
        <v>87.9</v>
      </c>
      <c r="Y21" s="166">
        <v>85.8</v>
      </c>
      <c r="Z21" s="166">
        <v>78.7</v>
      </c>
      <c r="AA21" s="181">
        <v>75.099999999999994</v>
      </c>
      <c r="AB21" s="181">
        <v>84.9</v>
      </c>
      <c r="AC21" s="181">
        <v>85.7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15.75" outlineLevel="1">
      <c r="A22" s="205"/>
      <c r="B22" s="31" t="str">
        <f>IF('0'!A1=1,"Миколаївська","Mykolayiv")</f>
        <v>Миколаївська</v>
      </c>
      <c r="C22" s="52" t="s">
        <v>3</v>
      </c>
      <c r="D22" s="52" t="s">
        <v>3</v>
      </c>
      <c r="E22" s="52" t="s">
        <v>3</v>
      </c>
      <c r="F22" s="52" t="s">
        <v>3</v>
      </c>
      <c r="G22" s="52" t="s">
        <v>3</v>
      </c>
      <c r="H22" s="52" t="s">
        <v>3</v>
      </c>
      <c r="I22" s="52" t="s">
        <v>3</v>
      </c>
      <c r="J22" s="52" t="s">
        <v>3</v>
      </c>
      <c r="K22" s="52" t="s">
        <v>3</v>
      </c>
      <c r="L22" s="52" t="s">
        <v>3</v>
      </c>
      <c r="M22" s="52" t="s">
        <v>3</v>
      </c>
      <c r="N22" s="52" t="s">
        <v>3</v>
      </c>
      <c r="O22" s="52" t="s">
        <v>3</v>
      </c>
      <c r="P22" s="2">
        <v>49.7</v>
      </c>
      <c r="Q22" s="2">
        <v>54.8</v>
      </c>
      <c r="R22" s="2">
        <v>49.4</v>
      </c>
      <c r="S22" s="2">
        <v>47.4</v>
      </c>
      <c r="T22" s="2">
        <v>45.6</v>
      </c>
      <c r="U22" s="2">
        <v>42.6</v>
      </c>
      <c r="V22" s="2">
        <v>50.1</v>
      </c>
      <c r="W22" s="2">
        <v>49.5</v>
      </c>
      <c r="X22" s="2">
        <v>53.3</v>
      </c>
      <c r="Y22" s="166">
        <v>56.3</v>
      </c>
      <c r="Z22" s="166">
        <v>52.8</v>
      </c>
      <c r="AA22" s="181">
        <v>51.1</v>
      </c>
      <c r="AB22" s="181">
        <v>57.4</v>
      </c>
      <c r="AC22" s="181">
        <v>59.5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5.75" outlineLevel="1">
      <c r="A23" s="205"/>
      <c r="B23" s="31" t="str">
        <f>IF('0'!A1=1,"Одеська","Odesa")</f>
        <v>Одеська</v>
      </c>
      <c r="C23" s="52" t="s">
        <v>3</v>
      </c>
      <c r="D23" s="52" t="s">
        <v>3</v>
      </c>
      <c r="E23" s="52" t="s">
        <v>3</v>
      </c>
      <c r="F23" s="52" t="s">
        <v>3</v>
      </c>
      <c r="G23" s="52" t="s">
        <v>3</v>
      </c>
      <c r="H23" s="52" t="s">
        <v>3</v>
      </c>
      <c r="I23" s="52" t="s">
        <v>3</v>
      </c>
      <c r="J23" s="52" t="s">
        <v>3</v>
      </c>
      <c r="K23" s="52" t="s">
        <v>3</v>
      </c>
      <c r="L23" s="52" t="s">
        <v>3</v>
      </c>
      <c r="M23" s="52" t="s">
        <v>3</v>
      </c>
      <c r="N23" s="52" t="s">
        <v>3</v>
      </c>
      <c r="O23" s="52" t="s">
        <v>3</v>
      </c>
      <c r="P23" s="2">
        <v>50.6</v>
      </c>
      <c r="Q23" s="2">
        <v>75.3</v>
      </c>
      <c r="R23" s="2">
        <v>68</v>
      </c>
      <c r="S23" s="2">
        <v>66.7</v>
      </c>
      <c r="T23" s="2">
        <v>65.599999999999994</v>
      </c>
      <c r="U23" s="2">
        <v>59.5</v>
      </c>
      <c r="V23" s="2">
        <v>72.5</v>
      </c>
      <c r="W23" s="2">
        <v>70.099999999999994</v>
      </c>
      <c r="X23" s="2">
        <v>72.5</v>
      </c>
      <c r="Y23" s="166">
        <v>77.2</v>
      </c>
      <c r="Z23" s="166">
        <v>68.7</v>
      </c>
      <c r="AA23" s="181">
        <v>64.099999999999994</v>
      </c>
      <c r="AB23" s="181">
        <v>75.900000000000006</v>
      </c>
      <c r="AC23" s="181">
        <v>76.599999999999994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15.75" outlineLevel="1">
      <c r="A24" s="205"/>
      <c r="B24" s="31" t="str">
        <f>IF('0'!A1=1,"Полтавська","Poltava")</f>
        <v>Полтавська</v>
      </c>
      <c r="C24" s="52" t="s">
        <v>3</v>
      </c>
      <c r="D24" s="52" t="s">
        <v>3</v>
      </c>
      <c r="E24" s="52" t="s">
        <v>3</v>
      </c>
      <c r="F24" s="52" t="s">
        <v>3</v>
      </c>
      <c r="G24" s="52" t="s">
        <v>3</v>
      </c>
      <c r="H24" s="52" t="s">
        <v>3</v>
      </c>
      <c r="I24" s="52" t="s">
        <v>3</v>
      </c>
      <c r="J24" s="52" t="s">
        <v>3</v>
      </c>
      <c r="K24" s="52" t="s">
        <v>3</v>
      </c>
      <c r="L24" s="52" t="s">
        <v>3</v>
      </c>
      <c r="M24" s="52" t="s">
        <v>3</v>
      </c>
      <c r="N24" s="52" t="s">
        <v>3</v>
      </c>
      <c r="O24" s="52" t="s">
        <v>3</v>
      </c>
      <c r="P24" s="2">
        <v>47.7</v>
      </c>
      <c r="Q24" s="2">
        <v>73.900000000000006</v>
      </c>
      <c r="R24" s="2">
        <v>69.2</v>
      </c>
      <c r="S24" s="2">
        <v>66</v>
      </c>
      <c r="T24" s="2">
        <v>61.2</v>
      </c>
      <c r="U24" s="2">
        <v>57.7</v>
      </c>
      <c r="V24" s="2">
        <v>78.3</v>
      </c>
      <c r="W24" s="2">
        <v>80.7</v>
      </c>
      <c r="X24" s="2">
        <v>82.6</v>
      </c>
      <c r="Y24" s="166">
        <v>78.3</v>
      </c>
      <c r="Z24" s="166">
        <v>73.3</v>
      </c>
      <c r="AA24" s="181">
        <v>70.2</v>
      </c>
      <c r="AB24" s="181">
        <v>77</v>
      </c>
      <c r="AC24" s="181">
        <v>78.099999999999994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ht="15.75" outlineLevel="1">
      <c r="A25" s="205"/>
      <c r="B25" s="31" t="str">
        <f>IF('0'!A1=1,"Рівненська","Rivne")</f>
        <v>Рівненська</v>
      </c>
      <c r="C25" s="52" t="s">
        <v>3</v>
      </c>
      <c r="D25" s="52" t="s">
        <v>3</v>
      </c>
      <c r="E25" s="52" t="s">
        <v>3</v>
      </c>
      <c r="F25" s="52" t="s">
        <v>3</v>
      </c>
      <c r="G25" s="52" t="s">
        <v>3</v>
      </c>
      <c r="H25" s="52" t="s">
        <v>3</v>
      </c>
      <c r="I25" s="52" t="s">
        <v>3</v>
      </c>
      <c r="J25" s="52" t="s">
        <v>3</v>
      </c>
      <c r="K25" s="52" t="s">
        <v>3</v>
      </c>
      <c r="L25" s="52" t="s">
        <v>3</v>
      </c>
      <c r="M25" s="52" t="s">
        <v>3</v>
      </c>
      <c r="N25" s="52" t="s">
        <v>3</v>
      </c>
      <c r="O25" s="52" t="s">
        <v>3</v>
      </c>
      <c r="P25" s="2">
        <v>46.2</v>
      </c>
      <c r="Q25" s="2">
        <v>66.900000000000006</v>
      </c>
      <c r="R25" s="2">
        <v>60.8</v>
      </c>
      <c r="S25" s="2">
        <v>56.8</v>
      </c>
      <c r="T25" s="2">
        <v>53.3</v>
      </c>
      <c r="U25" s="2">
        <v>51.4</v>
      </c>
      <c r="V25" s="2">
        <v>56.7</v>
      </c>
      <c r="W25" s="2">
        <v>53.7</v>
      </c>
      <c r="X25" s="2">
        <v>56.3</v>
      </c>
      <c r="Y25" s="166">
        <v>60.1</v>
      </c>
      <c r="Z25" s="166">
        <v>50.6</v>
      </c>
      <c r="AA25" s="181">
        <v>44</v>
      </c>
      <c r="AB25" s="181">
        <v>48</v>
      </c>
      <c r="AC25" s="181">
        <v>48.6</v>
      </c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ht="15.75" outlineLevel="1">
      <c r="A26" s="205"/>
      <c r="B26" s="31" t="str">
        <f>IF('0'!A1=1,"Сумська","Sumy")</f>
        <v>Сумська</v>
      </c>
      <c r="C26" s="52" t="s">
        <v>3</v>
      </c>
      <c r="D26" s="52" t="s">
        <v>3</v>
      </c>
      <c r="E26" s="52" t="s">
        <v>3</v>
      </c>
      <c r="F26" s="52" t="s">
        <v>3</v>
      </c>
      <c r="G26" s="52" t="s">
        <v>3</v>
      </c>
      <c r="H26" s="52" t="s">
        <v>3</v>
      </c>
      <c r="I26" s="52" t="s">
        <v>3</v>
      </c>
      <c r="J26" s="52" t="s">
        <v>3</v>
      </c>
      <c r="K26" s="52" t="s">
        <v>3</v>
      </c>
      <c r="L26" s="52" t="s">
        <v>3</v>
      </c>
      <c r="M26" s="52" t="s">
        <v>3</v>
      </c>
      <c r="N26" s="52" t="s">
        <v>3</v>
      </c>
      <c r="O26" s="52" t="s">
        <v>3</v>
      </c>
      <c r="P26" s="2">
        <v>43.7</v>
      </c>
      <c r="Q26" s="2">
        <v>62.2</v>
      </c>
      <c r="R26" s="2">
        <v>59.2</v>
      </c>
      <c r="S26" s="2">
        <v>52</v>
      </c>
      <c r="T26" s="2">
        <v>49</v>
      </c>
      <c r="U26" s="2">
        <v>42.8</v>
      </c>
      <c r="V26" s="2">
        <v>50.6</v>
      </c>
      <c r="W26" s="2">
        <v>52.8</v>
      </c>
      <c r="X26" s="2">
        <v>48.8</v>
      </c>
      <c r="Y26" s="166">
        <v>48</v>
      </c>
      <c r="Z26" s="166">
        <v>46.4</v>
      </c>
      <c r="AA26" s="181">
        <v>41.2</v>
      </c>
      <c r="AB26" s="181">
        <v>47.8</v>
      </c>
      <c r="AC26" s="181">
        <v>49.8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ht="15.75" outlineLevel="1">
      <c r="A27" s="205"/>
      <c r="B27" s="31" t="str">
        <f>IF('0'!A1=1,"Тернопільська","Ternopyl")</f>
        <v>Тернопільська</v>
      </c>
      <c r="C27" s="52" t="s">
        <v>3</v>
      </c>
      <c r="D27" s="52" t="s">
        <v>3</v>
      </c>
      <c r="E27" s="52" t="s">
        <v>3</v>
      </c>
      <c r="F27" s="52" t="s">
        <v>3</v>
      </c>
      <c r="G27" s="52" t="s">
        <v>3</v>
      </c>
      <c r="H27" s="52" t="s">
        <v>3</v>
      </c>
      <c r="I27" s="52" t="s">
        <v>3</v>
      </c>
      <c r="J27" s="52" t="s">
        <v>3</v>
      </c>
      <c r="K27" s="52" t="s">
        <v>3</v>
      </c>
      <c r="L27" s="52" t="s">
        <v>3</v>
      </c>
      <c r="M27" s="52" t="s">
        <v>3</v>
      </c>
      <c r="N27" s="52" t="s">
        <v>3</v>
      </c>
      <c r="O27" s="52" t="s">
        <v>3</v>
      </c>
      <c r="P27" s="2">
        <v>41.1</v>
      </c>
      <c r="Q27" s="2">
        <v>53.8</v>
      </c>
      <c r="R27" s="2">
        <v>50.8</v>
      </c>
      <c r="S27" s="2">
        <v>50.2</v>
      </c>
      <c r="T27" s="2">
        <v>48</v>
      </c>
      <c r="U27" s="2">
        <v>46.2</v>
      </c>
      <c r="V27" s="2">
        <v>53.1</v>
      </c>
      <c r="W27" s="2">
        <v>54.1</v>
      </c>
      <c r="X27" s="2">
        <v>52.8</v>
      </c>
      <c r="Y27" s="166">
        <v>53.9</v>
      </c>
      <c r="Z27" s="166">
        <v>47.8</v>
      </c>
      <c r="AA27" s="181">
        <v>46.3</v>
      </c>
      <c r="AB27" s="181">
        <v>52</v>
      </c>
      <c r="AC27" s="181">
        <v>52.8</v>
      </c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ht="15.75" outlineLevel="1">
      <c r="A28" s="205"/>
      <c r="B28" s="31" t="str">
        <f>IF('0'!A1=1,"Харківська","Kharkiv")</f>
        <v>Харківська</v>
      </c>
      <c r="C28" s="52" t="s">
        <v>3</v>
      </c>
      <c r="D28" s="52" t="s">
        <v>3</v>
      </c>
      <c r="E28" s="52" t="s">
        <v>3</v>
      </c>
      <c r="F28" s="52" t="s">
        <v>3</v>
      </c>
      <c r="G28" s="52" t="s">
        <v>3</v>
      </c>
      <c r="H28" s="52" t="s">
        <v>3</v>
      </c>
      <c r="I28" s="52" t="s">
        <v>3</v>
      </c>
      <c r="J28" s="52" t="s">
        <v>3</v>
      </c>
      <c r="K28" s="52" t="s">
        <v>3</v>
      </c>
      <c r="L28" s="52" t="s">
        <v>3</v>
      </c>
      <c r="M28" s="52" t="s">
        <v>3</v>
      </c>
      <c r="N28" s="52" t="s">
        <v>3</v>
      </c>
      <c r="O28" s="52" t="s">
        <v>3</v>
      </c>
      <c r="P28" s="2">
        <v>73.599999999999994</v>
      </c>
      <c r="Q28" s="2">
        <v>105.5</v>
      </c>
      <c r="R28" s="2">
        <v>97.9</v>
      </c>
      <c r="S28" s="2">
        <v>96.2</v>
      </c>
      <c r="T28" s="2">
        <v>93</v>
      </c>
      <c r="U28" s="2">
        <v>87.8</v>
      </c>
      <c r="V28" s="2">
        <v>103.5</v>
      </c>
      <c r="W28" s="2">
        <v>93.4</v>
      </c>
      <c r="X28" s="2">
        <v>84.6</v>
      </c>
      <c r="Y28" s="166">
        <v>80.400000000000006</v>
      </c>
      <c r="Z28" s="166">
        <v>70.7</v>
      </c>
      <c r="AA28" s="181">
        <v>67.2</v>
      </c>
      <c r="AB28" s="181">
        <v>79.599999999999994</v>
      </c>
      <c r="AC28" s="181">
        <v>85</v>
      </c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ht="15.75" outlineLevel="1">
      <c r="A29" s="205"/>
      <c r="B29" s="31" t="str">
        <f>IF('0'!A1=1,"Херсонська","Kherson")</f>
        <v>Херсонська</v>
      </c>
      <c r="C29" s="52" t="s">
        <v>3</v>
      </c>
      <c r="D29" s="52" t="s">
        <v>3</v>
      </c>
      <c r="E29" s="52" t="s">
        <v>3</v>
      </c>
      <c r="F29" s="52" t="s">
        <v>3</v>
      </c>
      <c r="G29" s="52" t="s">
        <v>3</v>
      </c>
      <c r="H29" s="52" t="s">
        <v>3</v>
      </c>
      <c r="I29" s="52" t="s">
        <v>3</v>
      </c>
      <c r="J29" s="52" t="s">
        <v>3</v>
      </c>
      <c r="K29" s="52" t="s">
        <v>3</v>
      </c>
      <c r="L29" s="52" t="s">
        <v>3</v>
      </c>
      <c r="M29" s="52" t="s">
        <v>3</v>
      </c>
      <c r="N29" s="52" t="s">
        <v>3</v>
      </c>
      <c r="O29" s="52" t="s">
        <v>3</v>
      </c>
      <c r="P29" s="2">
        <v>46.1</v>
      </c>
      <c r="Q29" s="2">
        <v>51.1</v>
      </c>
      <c r="R29" s="2">
        <v>46.1</v>
      </c>
      <c r="S29" s="2">
        <v>47.8</v>
      </c>
      <c r="T29" s="2">
        <v>45.7</v>
      </c>
      <c r="U29" s="2">
        <v>44.4</v>
      </c>
      <c r="V29" s="2">
        <v>49.6</v>
      </c>
      <c r="W29" s="2">
        <v>50.8</v>
      </c>
      <c r="X29" s="2">
        <v>55.9</v>
      </c>
      <c r="Y29" s="166">
        <v>55</v>
      </c>
      <c r="Z29" s="166">
        <v>51.3</v>
      </c>
      <c r="AA29" s="181">
        <v>48.5</v>
      </c>
      <c r="AB29" s="181">
        <v>55.6</v>
      </c>
      <c r="AC29" s="181">
        <v>56.5</v>
      </c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ht="15.75" outlineLevel="1">
      <c r="A30" s="205"/>
      <c r="B30" s="31" t="str">
        <f>IF('0'!A1=1,"Хмельницька","Khmelnytskiy")</f>
        <v>Хмельницька</v>
      </c>
      <c r="C30" s="52" t="s">
        <v>3</v>
      </c>
      <c r="D30" s="52" t="s">
        <v>3</v>
      </c>
      <c r="E30" s="52" t="s">
        <v>3</v>
      </c>
      <c r="F30" s="52" t="s">
        <v>3</v>
      </c>
      <c r="G30" s="52" t="s">
        <v>3</v>
      </c>
      <c r="H30" s="52" t="s">
        <v>3</v>
      </c>
      <c r="I30" s="52" t="s">
        <v>3</v>
      </c>
      <c r="J30" s="52" t="s">
        <v>3</v>
      </c>
      <c r="K30" s="52" t="s">
        <v>3</v>
      </c>
      <c r="L30" s="52" t="s">
        <v>3</v>
      </c>
      <c r="M30" s="52" t="s">
        <v>3</v>
      </c>
      <c r="N30" s="52" t="s">
        <v>3</v>
      </c>
      <c r="O30" s="52" t="s">
        <v>3</v>
      </c>
      <c r="P30" s="2">
        <v>51.6</v>
      </c>
      <c r="Q30" s="2">
        <v>61.1</v>
      </c>
      <c r="R30" s="2">
        <v>54.9</v>
      </c>
      <c r="S30" s="2">
        <v>55.4</v>
      </c>
      <c r="T30" s="2">
        <v>53.7</v>
      </c>
      <c r="U30" s="2">
        <v>49.9</v>
      </c>
      <c r="V30" s="2">
        <v>54</v>
      </c>
      <c r="W30" s="2">
        <v>56.6</v>
      </c>
      <c r="X30" s="2">
        <v>53</v>
      </c>
      <c r="Y30" s="166">
        <v>50.2</v>
      </c>
      <c r="Z30" s="166">
        <v>48</v>
      </c>
      <c r="AA30" s="181">
        <v>45.8</v>
      </c>
      <c r="AB30" s="181">
        <v>55.6</v>
      </c>
      <c r="AC30" s="181">
        <v>56.6</v>
      </c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ht="15.75" outlineLevel="1">
      <c r="A31" s="205"/>
      <c r="B31" s="31" t="str">
        <f>IF('0'!A1=1,"Черкаська","Cherkasy")</f>
        <v>Черкаська</v>
      </c>
      <c r="C31" s="52" t="s">
        <v>3</v>
      </c>
      <c r="D31" s="52" t="s">
        <v>3</v>
      </c>
      <c r="E31" s="52" t="s">
        <v>3</v>
      </c>
      <c r="F31" s="52" t="s">
        <v>3</v>
      </c>
      <c r="G31" s="52" t="s">
        <v>3</v>
      </c>
      <c r="H31" s="52" t="s">
        <v>3</v>
      </c>
      <c r="I31" s="52" t="s">
        <v>3</v>
      </c>
      <c r="J31" s="52" t="s">
        <v>3</v>
      </c>
      <c r="K31" s="52" t="s">
        <v>3</v>
      </c>
      <c r="L31" s="52" t="s">
        <v>3</v>
      </c>
      <c r="M31" s="52" t="s">
        <v>3</v>
      </c>
      <c r="N31" s="52" t="s">
        <v>3</v>
      </c>
      <c r="O31" s="52" t="s">
        <v>3</v>
      </c>
      <c r="P31" s="2">
        <v>51.9</v>
      </c>
      <c r="Q31" s="2">
        <v>68.099999999999994</v>
      </c>
      <c r="R31" s="2">
        <v>62.4</v>
      </c>
      <c r="S31" s="2">
        <v>57.7</v>
      </c>
      <c r="T31" s="2">
        <v>55.8</v>
      </c>
      <c r="U31" s="2">
        <v>55.2</v>
      </c>
      <c r="V31" s="2">
        <v>59.8</v>
      </c>
      <c r="W31" s="2">
        <v>56.7</v>
      </c>
      <c r="X31" s="2">
        <v>59.8</v>
      </c>
      <c r="Y31" s="166">
        <v>59.2</v>
      </c>
      <c r="Z31" s="166">
        <v>55.8</v>
      </c>
      <c r="AA31" s="181">
        <v>48.3</v>
      </c>
      <c r="AB31" s="181">
        <v>53.1</v>
      </c>
      <c r="AC31" s="181">
        <v>54.8</v>
      </c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ht="15.75" outlineLevel="1">
      <c r="A32" s="205"/>
      <c r="B32" s="31" t="str">
        <f>IF('0'!A1=1,"Чернівецька","Chernivtsi")</f>
        <v>Чернівецька</v>
      </c>
      <c r="C32" s="52" t="s">
        <v>3</v>
      </c>
      <c r="D32" s="52" t="s">
        <v>3</v>
      </c>
      <c r="E32" s="52" t="s">
        <v>3</v>
      </c>
      <c r="F32" s="52" t="s">
        <v>3</v>
      </c>
      <c r="G32" s="52" t="s">
        <v>3</v>
      </c>
      <c r="H32" s="52" t="s">
        <v>3</v>
      </c>
      <c r="I32" s="52" t="s">
        <v>3</v>
      </c>
      <c r="J32" s="52" t="s">
        <v>3</v>
      </c>
      <c r="K32" s="52" t="s">
        <v>3</v>
      </c>
      <c r="L32" s="52" t="s">
        <v>3</v>
      </c>
      <c r="M32" s="52" t="s">
        <v>3</v>
      </c>
      <c r="N32" s="52" t="s">
        <v>3</v>
      </c>
      <c r="O32" s="52" t="s">
        <v>3</v>
      </c>
      <c r="P32" s="2">
        <v>34.9</v>
      </c>
      <c r="Q32" s="2">
        <v>38.9</v>
      </c>
      <c r="R32" s="2">
        <v>35.6</v>
      </c>
      <c r="S32" s="2">
        <v>34.200000000000003</v>
      </c>
      <c r="T32" s="2">
        <v>33.5</v>
      </c>
      <c r="U32" s="2">
        <v>31.4</v>
      </c>
      <c r="V32" s="2">
        <v>36.799999999999997</v>
      </c>
      <c r="W32" s="2">
        <v>37.700000000000003</v>
      </c>
      <c r="X32" s="2">
        <v>35.700000000000003</v>
      </c>
      <c r="Y32" s="166">
        <v>34.799999999999997</v>
      </c>
      <c r="Z32" s="166">
        <v>33</v>
      </c>
      <c r="AA32" s="181">
        <v>29.3</v>
      </c>
      <c r="AB32" s="181">
        <v>36.799999999999997</v>
      </c>
      <c r="AC32" s="181">
        <v>37.9</v>
      </c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1:45" ht="15.75" outlineLevel="1">
      <c r="A33" s="205"/>
      <c r="B33" s="31" t="str">
        <f>IF('0'!A1=1,"Чернігівська","Chernihiv")</f>
        <v>Чернігівська</v>
      </c>
      <c r="C33" s="52" t="s">
        <v>3</v>
      </c>
      <c r="D33" s="52" t="s">
        <v>3</v>
      </c>
      <c r="E33" s="52" t="s">
        <v>3</v>
      </c>
      <c r="F33" s="52" t="s">
        <v>3</v>
      </c>
      <c r="G33" s="52" t="s">
        <v>3</v>
      </c>
      <c r="H33" s="52" t="s">
        <v>3</v>
      </c>
      <c r="I33" s="52" t="s">
        <v>3</v>
      </c>
      <c r="J33" s="52" t="s">
        <v>3</v>
      </c>
      <c r="K33" s="52" t="s">
        <v>3</v>
      </c>
      <c r="L33" s="52" t="s">
        <v>3</v>
      </c>
      <c r="M33" s="52" t="s">
        <v>3</v>
      </c>
      <c r="N33" s="52" t="s">
        <v>3</v>
      </c>
      <c r="O33" s="52" t="s">
        <v>3</v>
      </c>
      <c r="P33" s="2">
        <v>41.5</v>
      </c>
      <c r="Q33" s="2">
        <v>60.2</v>
      </c>
      <c r="R33" s="2">
        <v>56.1</v>
      </c>
      <c r="S33" s="2">
        <v>54.9</v>
      </c>
      <c r="T33" s="2">
        <v>51.6</v>
      </c>
      <c r="U33" s="2">
        <v>48.4</v>
      </c>
      <c r="V33" s="2">
        <v>55.3</v>
      </c>
      <c r="W33" s="2">
        <v>51.6</v>
      </c>
      <c r="X33" s="2">
        <v>53.9</v>
      </c>
      <c r="Y33" s="166">
        <v>53.5</v>
      </c>
      <c r="Z33" s="166">
        <v>51</v>
      </c>
      <c r="AA33" s="181">
        <v>49.3</v>
      </c>
      <c r="AB33" s="181">
        <v>55.4</v>
      </c>
      <c r="AC33" s="181">
        <v>56.2</v>
      </c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1:45" ht="15.75" outlineLevel="1">
      <c r="A34" s="205"/>
      <c r="B34" s="31" t="str">
        <f>IF('0'!A1=1,"м. Київ","Kyiv city")</f>
        <v>м. Київ</v>
      </c>
      <c r="C34" s="52" t="s">
        <v>3</v>
      </c>
      <c r="D34" s="52" t="s">
        <v>3</v>
      </c>
      <c r="E34" s="52" t="s">
        <v>3</v>
      </c>
      <c r="F34" s="52" t="s">
        <v>3</v>
      </c>
      <c r="G34" s="52" t="s">
        <v>3</v>
      </c>
      <c r="H34" s="52" t="s">
        <v>3</v>
      </c>
      <c r="I34" s="52" t="s">
        <v>3</v>
      </c>
      <c r="J34" s="52" t="s">
        <v>3</v>
      </c>
      <c r="K34" s="52" t="s">
        <v>3</v>
      </c>
      <c r="L34" s="52" t="s">
        <v>3</v>
      </c>
      <c r="M34" s="52" t="s">
        <v>3</v>
      </c>
      <c r="N34" s="52" t="s">
        <v>3</v>
      </c>
      <c r="O34" s="52" t="s">
        <v>3</v>
      </c>
      <c r="P34" s="2">
        <v>45.5</v>
      </c>
      <c r="Q34" s="2">
        <v>96.5</v>
      </c>
      <c r="R34" s="2">
        <v>85.9</v>
      </c>
      <c r="S34" s="2">
        <v>82.5</v>
      </c>
      <c r="T34" s="2">
        <v>81</v>
      </c>
      <c r="U34" s="2">
        <v>77.5</v>
      </c>
      <c r="V34" s="2">
        <v>98.7</v>
      </c>
      <c r="W34" s="2">
        <v>102.6</v>
      </c>
      <c r="X34" s="2">
        <v>97.3</v>
      </c>
      <c r="Y34" s="166">
        <v>101.1</v>
      </c>
      <c r="Z34" s="166">
        <v>90.7</v>
      </c>
      <c r="AA34" s="181">
        <v>84.7</v>
      </c>
      <c r="AB34" s="181">
        <v>98.7</v>
      </c>
      <c r="AC34" s="181">
        <v>102.8</v>
      </c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1:45" ht="15.75" outlineLevel="1">
      <c r="A35" s="205"/>
      <c r="B35" s="32" t="str">
        <f>IF('0'!A1=1,"м. Севастополь","Sevastopol city")</f>
        <v>м. Севастополь</v>
      </c>
      <c r="C35" s="52" t="s">
        <v>3</v>
      </c>
      <c r="D35" s="52" t="s">
        <v>3</v>
      </c>
      <c r="E35" s="52" t="s">
        <v>3</v>
      </c>
      <c r="F35" s="52" t="s">
        <v>3</v>
      </c>
      <c r="G35" s="52" t="s">
        <v>3</v>
      </c>
      <c r="H35" s="52" t="s">
        <v>3</v>
      </c>
      <c r="I35" s="52" t="s">
        <v>3</v>
      </c>
      <c r="J35" s="52" t="s">
        <v>3</v>
      </c>
      <c r="K35" s="52" t="s">
        <v>3</v>
      </c>
      <c r="L35" s="52" t="s">
        <v>3</v>
      </c>
      <c r="M35" s="52" t="s">
        <v>3</v>
      </c>
      <c r="N35" s="52" t="s">
        <v>3</v>
      </c>
      <c r="O35" s="52" t="s">
        <v>3</v>
      </c>
      <c r="P35" s="2">
        <v>7.1</v>
      </c>
      <c r="Q35" s="2">
        <v>12.9</v>
      </c>
      <c r="R35" s="2">
        <v>11.5</v>
      </c>
      <c r="S35" s="2">
        <v>11.9</v>
      </c>
      <c r="T35" s="2">
        <v>11.3</v>
      </c>
      <c r="U35" s="2">
        <v>10.9</v>
      </c>
      <c r="V35" s="4" t="s">
        <v>2</v>
      </c>
      <c r="W35" s="4" t="s">
        <v>2</v>
      </c>
      <c r="X35" s="4" t="s">
        <v>2</v>
      </c>
      <c r="Y35" s="168" t="s">
        <v>2</v>
      </c>
      <c r="Z35" s="168" t="s">
        <v>2</v>
      </c>
      <c r="AA35" s="168" t="s">
        <v>2</v>
      </c>
      <c r="AB35" s="168" t="s">
        <v>2</v>
      </c>
      <c r="AC35" s="168" t="s">
        <v>2</v>
      </c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1:45" ht="63">
      <c r="A36" s="26"/>
      <c r="B36" s="33" t="str">
        <f>IF('0'!A1=1,"Рівень безробіття населення (за методологією МОП), у % до економічно активного населення  у віці 15-70 років","ILO unemployment rate (percent of the total population aged 15-70)")</f>
        <v>Рівень безробіття населення (за методологією МОП), у % до економічно активного населення  у віці 15-70 років</v>
      </c>
      <c r="C36" s="164" t="s">
        <v>3</v>
      </c>
      <c r="D36" s="164" t="s">
        <v>3</v>
      </c>
      <c r="E36" s="164" t="s">
        <v>3</v>
      </c>
      <c r="F36" s="164" t="s">
        <v>3</v>
      </c>
      <c r="G36" s="164" t="s">
        <v>3</v>
      </c>
      <c r="H36" s="1">
        <v>11.6</v>
      </c>
      <c r="I36" s="1">
        <v>10.9</v>
      </c>
      <c r="J36" s="1">
        <v>9.6</v>
      </c>
      <c r="K36" s="1">
        <v>9.1</v>
      </c>
      <c r="L36" s="1">
        <v>8.6</v>
      </c>
      <c r="M36" s="1">
        <v>7.2</v>
      </c>
      <c r="N36" s="1">
        <v>6.8</v>
      </c>
      <c r="O36" s="1">
        <v>6.4</v>
      </c>
      <c r="P36" s="1">
        <v>6.4</v>
      </c>
      <c r="Q36" s="1">
        <v>8.8000000000000007</v>
      </c>
      <c r="R36" s="1">
        <v>8.1</v>
      </c>
      <c r="S36" s="1">
        <v>7.9</v>
      </c>
      <c r="T36" s="1">
        <v>7.5</v>
      </c>
      <c r="U36" s="1">
        <v>7.2</v>
      </c>
      <c r="V36" s="1">
        <v>9.3000000000000007</v>
      </c>
      <c r="W36" s="1">
        <v>9.1</v>
      </c>
      <c r="X36" s="1">
        <v>9.3000000000000007</v>
      </c>
      <c r="Y36" s="170">
        <v>9.5</v>
      </c>
      <c r="Z36" s="175">
        <v>8.8000000000000007</v>
      </c>
      <c r="AA36" s="179">
        <v>8.1999999999999993</v>
      </c>
      <c r="AB36" s="179">
        <v>9.5</v>
      </c>
      <c r="AC36" s="179">
        <v>9.9</v>
      </c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1:45" s="15" customFormat="1" ht="15.75">
      <c r="A37" s="24"/>
      <c r="B37" s="28" t="str">
        <f>IF('0'!A1=1,"Жінки","Females")</f>
        <v>Жінки</v>
      </c>
      <c r="C37" s="52" t="s">
        <v>3</v>
      </c>
      <c r="D37" s="52" t="s">
        <v>3</v>
      </c>
      <c r="E37" s="52" t="s">
        <v>3</v>
      </c>
      <c r="F37" s="52" t="s">
        <v>3</v>
      </c>
      <c r="G37" s="52" t="s">
        <v>3</v>
      </c>
      <c r="H37" s="52" t="s">
        <v>3</v>
      </c>
      <c r="I37" s="52" t="s">
        <v>3</v>
      </c>
      <c r="J37" s="48">
        <v>10</v>
      </c>
      <c r="K37" s="48">
        <v>8.6999999999999993</v>
      </c>
      <c r="L37" s="48">
        <v>8.3000000000000007</v>
      </c>
      <c r="M37" s="48">
        <v>6.8</v>
      </c>
      <c r="N37" s="48">
        <v>6.6</v>
      </c>
      <c r="O37" s="48">
        <v>6</v>
      </c>
      <c r="P37" s="48">
        <v>6.1</v>
      </c>
      <c r="Q37" s="48">
        <v>7.3</v>
      </c>
      <c r="R37" s="49">
        <v>6.8</v>
      </c>
      <c r="S37" s="50">
        <v>6.8</v>
      </c>
      <c r="T37" s="50">
        <v>6.4</v>
      </c>
      <c r="U37" s="49">
        <v>6.2</v>
      </c>
      <c r="V37" s="2">
        <v>7.524155998430258</v>
      </c>
      <c r="W37" s="2">
        <v>8.1</v>
      </c>
      <c r="X37" s="2">
        <v>7.7</v>
      </c>
      <c r="Y37" s="166">
        <v>7.7</v>
      </c>
      <c r="Z37" s="176">
        <v>7.4</v>
      </c>
      <c r="AA37" s="181">
        <v>7.9</v>
      </c>
      <c r="AB37" s="181">
        <v>9.1</v>
      </c>
      <c r="AC37" s="181">
        <v>10.199999999999999</v>
      </c>
    </row>
    <row r="38" spans="1:45" s="15" customFormat="1" ht="15.75">
      <c r="A38" s="24"/>
      <c r="B38" s="28" t="str">
        <f>IF('0'!A1=1,"Чоловіки","Males")</f>
        <v>Чоловіки</v>
      </c>
      <c r="C38" s="52" t="s">
        <v>3</v>
      </c>
      <c r="D38" s="52" t="s">
        <v>3</v>
      </c>
      <c r="E38" s="52" t="s">
        <v>3</v>
      </c>
      <c r="F38" s="52" t="s">
        <v>3</v>
      </c>
      <c r="G38" s="52" t="s">
        <v>3</v>
      </c>
      <c r="H38" s="52" t="s">
        <v>3</v>
      </c>
      <c r="I38" s="52" t="s">
        <v>3</v>
      </c>
      <c r="J38" s="49">
        <v>10.3</v>
      </c>
      <c r="K38" s="48">
        <v>9.4</v>
      </c>
      <c r="L38" s="48">
        <v>8.9</v>
      </c>
      <c r="M38" s="48">
        <v>7.5</v>
      </c>
      <c r="N38" s="48">
        <v>7</v>
      </c>
      <c r="O38" s="48">
        <v>6.7</v>
      </c>
      <c r="P38" s="48">
        <v>6.6</v>
      </c>
      <c r="Q38" s="48">
        <v>10.3</v>
      </c>
      <c r="R38" s="49">
        <v>9.3000000000000007</v>
      </c>
      <c r="S38" s="50">
        <v>8.8000000000000007</v>
      </c>
      <c r="T38" s="50">
        <v>8.5</v>
      </c>
      <c r="U38" s="48">
        <v>8</v>
      </c>
      <c r="V38" s="2">
        <v>10.847645006957283</v>
      </c>
      <c r="W38" s="2">
        <v>10.1</v>
      </c>
      <c r="X38" s="2">
        <v>10.8</v>
      </c>
      <c r="Y38" s="166">
        <v>11.1</v>
      </c>
      <c r="Z38" s="176">
        <v>10</v>
      </c>
      <c r="AA38" s="181">
        <v>8.5</v>
      </c>
      <c r="AB38" s="181">
        <v>9.9</v>
      </c>
      <c r="AC38" s="181">
        <v>9.6</v>
      </c>
    </row>
    <row r="39" spans="1:45" s="15" customFormat="1" ht="15.75">
      <c r="A39" s="24"/>
      <c r="B39" s="28" t="str">
        <f>IF('0'!A1=1,"Міські поселення ","Urban settlements")</f>
        <v xml:space="preserve">Міські поселення </v>
      </c>
      <c r="C39" s="52" t="s">
        <v>3</v>
      </c>
      <c r="D39" s="52" t="s">
        <v>3</v>
      </c>
      <c r="E39" s="52" t="s">
        <v>3</v>
      </c>
      <c r="F39" s="52" t="s">
        <v>3</v>
      </c>
      <c r="G39" s="52" t="s">
        <v>3</v>
      </c>
      <c r="H39" s="52" t="s">
        <v>3</v>
      </c>
      <c r="I39" s="52" t="s">
        <v>3</v>
      </c>
      <c r="J39" s="49">
        <v>11.6</v>
      </c>
      <c r="K39" s="48">
        <v>9.9</v>
      </c>
      <c r="L39" s="48">
        <v>8.6999999999999993</v>
      </c>
      <c r="M39" s="48">
        <v>7.8</v>
      </c>
      <c r="N39" s="48">
        <v>7.3</v>
      </c>
      <c r="O39" s="48">
        <v>6.8</v>
      </c>
      <c r="P39" s="48">
        <v>6.7</v>
      </c>
      <c r="Q39" s="48">
        <v>9.6</v>
      </c>
      <c r="R39" s="49">
        <v>8.6</v>
      </c>
      <c r="S39" s="51">
        <v>8</v>
      </c>
      <c r="T39" s="50">
        <v>7.6</v>
      </c>
      <c r="U39" s="49">
        <v>7.1</v>
      </c>
      <c r="V39" s="2">
        <v>9.163983710368651</v>
      </c>
      <c r="W39" s="2">
        <v>9</v>
      </c>
      <c r="X39" s="2">
        <v>9.1999999999999993</v>
      </c>
      <c r="Y39" s="166">
        <v>9.3000000000000007</v>
      </c>
      <c r="Z39" s="176">
        <v>8.6</v>
      </c>
      <c r="AA39" s="181">
        <v>8</v>
      </c>
      <c r="AB39" s="181">
        <v>9.1</v>
      </c>
      <c r="AC39" s="181">
        <v>9.5</v>
      </c>
    </row>
    <row r="40" spans="1:45" s="15" customFormat="1" ht="16.5" thickBot="1">
      <c r="A40" s="24"/>
      <c r="B40" s="30" t="str">
        <f>IF('0'!A1=1,"Сільська місцевість","Rural areas")</f>
        <v>Сільська місцевість</v>
      </c>
      <c r="C40" s="53" t="s">
        <v>3</v>
      </c>
      <c r="D40" s="54" t="s">
        <v>3</v>
      </c>
      <c r="E40" s="54" t="s">
        <v>3</v>
      </c>
      <c r="F40" s="54" t="s">
        <v>3</v>
      </c>
      <c r="G40" s="54" t="s">
        <v>3</v>
      </c>
      <c r="H40" s="54" t="s">
        <v>3</v>
      </c>
      <c r="I40" s="54" t="s">
        <v>3</v>
      </c>
      <c r="J40" s="55">
        <v>6.6</v>
      </c>
      <c r="K40" s="6">
        <v>7</v>
      </c>
      <c r="L40" s="6">
        <v>8.4</v>
      </c>
      <c r="M40" s="6">
        <v>5.7</v>
      </c>
      <c r="N40" s="6">
        <v>5.8</v>
      </c>
      <c r="O40" s="6">
        <v>5.4</v>
      </c>
      <c r="P40" s="6">
        <v>5.7</v>
      </c>
      <c r="Q40" s="6">
        <v>7.2</v>
      </c>
      <c r="R40" s="55">
        <v>7.1</v>
      </c>
      <c r="S40" s="56">
        <v>7.5</v>
      </c>
      <c r="T40" s="56">
        <v>7.4</v>
      </c>
      <c r="U40" s="55">
        <v>7.3</v>
      </c>
      <c r="V40" s="3">
        <v>9.5409017878508191</v>
      </c>
      <c r="W40" s="3">
        <v>9.4</v>
      </c>
      <c r="X40" s="3">
        <v>9.6999999999999993</v>
      </c>
      <c r="Y40" s="167">
        <v>9.9</v>
      </c>
      <c r="Z40" s="177">
        <v>9.1999999999999993</v>
      </c>
      <c r="AA40" s="182">
        <v>8.3000000000000007</v>
      </c>
      <c r="AB40" s="182">
        <v>10.4</v>
      </c>
      <c r="AC40" s="182">
        <v>10.7</v>
      </c>
    </row>
    <row r="41" spans="1:45" ht="16.5" outlineLevel="1" thickTop="1">
      <c r="A41" s="204" t="str">
        <f>IF('0'!A1=1,"РЕГІОНИ*","OBLAST*")</f>
        <v>РЕГІОНИ*</v>
      </c>
      <c r="B41" s="31" t="str">
        <f>IF('0'!A1=1,"АР Крим","AR Crimea")</f>
        <v>АР Крим</v>
      </c>
      <c r="C41" s="52" t="s">
        <v>3</v>
      </c>
      <c r="D41" s="52" t="s">
        <v>3</v>
      </c>
      <c r="E41" s="52" t="s">
        <v>3</v>
      </c>
      <c r="F41" s="52" t="s">
        <v>3</v>
      </c>
      <c r="G41" s="52" t="s">
        <v>3</v>
      </c>
      <c r="H41" s="52" t="s">
        <v>3</v>
      </c>
      <c r="I41" s="52" t="s">
        <v>3</v>
      </c>
      <c r="J41" s="52" t="s">
        <v>3</v>
      </c>
      <c r="K41" s="52" t="s">
        <v>3</v>
      </c>
      <c r="L41" s="52" t="s">
        <v>3</v>
      </c>
      <c r="M41" s="52" t="s">
        <v>3</v>
      </c>
      <c r="N41" s="52" t="s">
        <v>3</v>
      </c>
      <c r="O41" s="52" t="s">
        <v>3</v>
      </c>
      <c r="P41" s="2">
        <v>4.7</v>
      </c>
      <c r="Q41" s="2">
        <v>6.8</v>
      </c>
      <c r="R41" s="2">
        <v>6.2</v>
      </c>
      <c r="S41" s="2">
        <v>6.1</v>
      </c>
      <c r="T41" s="2">
        <v>5.8</v>
      </c>
      <c r="U41" s="2">
        <v>5.7</v>
      </c>
      <c r="V41" s="4" t="s">
        <v>2</v>
      </c>
      <c r="W41" s="4" t="s">
        <v>2</v>
      </c>
      <c r="X41" s="4" t="s">
        <v>2</v>
      </c>
      <c r="Y41" s="168" t="s">
        <v>2</v>
      </c>
      <c r="Z41" s="178" t="s">
        <v>2</v>
      </c>
      <c r="AA41" s="178" t="s">
        <v>2</v>
      </c>
      <c r="AB41" s="178" t="s">
        <v>2</v>
      </c>
      <c r="AC41" s="178" t="s">
        <v>2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1:45" ht="15.6" customHeight="1" outlineLevel="1">
      <c r="A42" s="205"/>
      <c r="B42" s="31" t="str">
        <f>IF('0'!A1=1,"Вінницька","Vinnytsya")</f>
        <v>Вінницька</v>
      </c>
      <c r="C42" s="52" t="s">
        <v>3</v>
      </c>
      <c r="D42" s="52" t="s">
        <v>3</v>
      </c>
      <c r="E42" s="52" t="s">
        <v>3</v>
      </c>
      <c r="F42" s="52" t="s">
        <v>3</v>
      </c>
      <c r="G42" s="52" t="s">
        <v>3</v>
      </c>
      <c r="H42" s="52" t="s">
        <v>3</v>
      </c>
      <c r="I42" s="52" t="s">
        <v>3</v>
      </c>
      <c r="J42" s="52" t="s">
        <v>3</v>
      </c>
      <c r="K42" s="52" t="s">
        <v>3</v>
      </c>
      <c r="L42" s="52" t="s">
        <v>3</v>
      </c>
      <c r="M42" s="52" t="s">
        <v>3</v>
      </c>
      <c r="N42" s="52" t="s">
        <v>3</v>
      </c>
      <c r="O42" s="52" t="s">
        <v>3</v>
      </c>
      <c r="P42" s="2">
        <v>6.4</v>
      </c>
      <c r="Q42" s="2">
        <v>10.6</v>
      </c>
      <c r="R42" s="2">
        <v>10</v>
      </c>
      <c r="S42" s="2">
        <v>9.6999999999999993</v>
      </c>
      <c r="T42" s="2">
        <v>8.8000000000000007</v>
      </c>
      <c r="U42" s="2">
        <v>8.4</v>
      </c>
      <c r="V42" s="2">
        <v>10.497835497835496</v>
      </c>
      <c r="W42" s="5">
        <v>8.9</v>
      </c>
      <c r="X42" s="5">
        <v>9.6999999999999993</v>
      </c>
      <c r="Y42" s="171">
        <v>10.7</v>
      </c>
      <c r="Z42" s="171">
        <v>9.9</v>
      </c>
      <c r="AA42" s="171">
        <v>9.4</v>
      </c>
      <c r="AB42" s="171">
        <v>10.7</v>
      </c>
      <c r="AC42" s="171">
        <v>11</v>
      </c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1:45" ht="15.6" customHeight="1" outlineLevel="1">
      <c r="A43" s="205"/>
      <c r="B43" s="31" t="str">
        <f>IF('0'!A1=1,"Волинська","Volyn")</f>
        <v>Волинська</v>
      </c>
      <c r="C43" s="52" t="s">
        <v>3</v>
      </c>
      <c r="D43" s="52" t="s">
        <v>3</v>
      </c>
      <c r="E43" s="52" t="s">
        <v>3</v>
      </c>
      <c r="F43" s="52" t="s">
        <v>3</v>
      </c>
      <c r="G43" s="52" t="s">
        <v>3</v>
      </c>
      <c r="H43" s="52" t="s">
        <v>3</v>
      </c>
      <c r="I43" s="52" t="s">
        <v>3</v>
      </c>
      <c r="J43" s="52" t="s">
        <v>3</v>
      </c>
      <c r="K43" s="52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2">
        <v>8.3000000000000007</v>
      </c>
      <c r="Q43" s="2">
        <v>9.4</v>
      </c>
      <c r="R43" s="2">
        <v>8.5</v>
      </c>
      <c r="S43" s="2">
        <v>8.3000000000000007</v>
      </c>
      <c r="T43" s="2">
        <v>8.1</v>
      </c>
      <c r="U43" s="2">
        <v>7.8</v>
      </c>
      <c r="V43" s="2">
        <v>9.8594642072902943</v>
      </c>
      <c r="W43" s="5">
        <v>9.8000000000000007</v>
      </c>
      <c r="X43" s="5">
        <v>11.5</v>
      </c>
      <c r="Y43" s="171">
        <v>12.5</v>
      </c>
      <c r="Z43" s="171">
        <v>11.4</v>
      </c>
      <c r="AA43" s="171">
        <v>10.6</v>
      </c>
      <c r="AB43" s="171">
        <v>12.5</v>
      </c>
      <c r="AC43" s="171">
        <v>12.7</v>
      </c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1:45" ht="15.6" customHeight="1" outlineLevel="1">
      <c r="A44" s="205"/>
      <c r="B44" s="31" t="str">
        <f>IF('0'!A1=1,"Дніпропетровська","Dnipropetrovsk")</f>
        <v>Дніпропетровська</v>
      </c>
      <c r="C44" s="52" t="s">
        <v>3</v>
      </c>
      <c r="D44" s="52" t="s">
        <v>3</v>
      </c>
      <c r="E44" s="52" t="s">
        <v>3</v>
      </c>
      <c r="F44" s="52" t="s">
        <v>3</v>
      </c>
      <c r="G44" s="52" t="s">
        <v>3</v>
      </c>
      <c r="H44" s="52" t="s">
        <v>3</v>
      </c>
      <c r="I44" s="52" t="s">
        <v>3</v>
      </c>
      <c r="J44" s="52" t="s">
        <v>3</v>
      </c>
      <c r="K44" s="52" t="s">
        <v>3</v>
      </c>
      <c r="L44" s="52" t="s">
        <v>3</v>
      </c>
      <c r="M44" s="52" t="s">
        <v>3</v>
      </c>
      <c r="N44" s="52" t="s">
        <v>3</v>
      </c>
      <c r="O44" s="52" t="s">
        <v>3</v>
      </c>
      <c r="P44" s="2">
        <v>5.0999999999999996</v>
      </c>
      <c r="Q44" s="2">
        <v>7.8</v>
      </c>
      <c r="R44" s="2">
        <v>7.1</v>
      </c>
      <c r="S44" s="2">
        <v>6.8</v>
      </c>
      <c r="T44" s="2">
        <v>6.6</v>
      </c>
      <c r="U44" s="2">
        <v>6.5</v>
      </c>
      <c r="V44" s="2">
        <v>8.0476993194730611</v>
      </c>
      <c r="W44" s="5">
        <v>7.2</v>
      </c>
      <c r="X44" s="5">
        <v>7.9</v>
      </c>
      <c r="Y44" s="171">
        <v>8.5</v>
      </c>
      <c r="Z44" s="171">
        <v>8</v>
      </c>
      <c r="AA44" s="171">
        <v>7.7</v>
      </c>
      <c r="AB44" s="171">
        <v>8.6</v>
      </c>
      <c r="AC44" s="171">
        <v>8.9</v>
      </c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</row>
    <row r="45" spans="1:45" ht="15.6" customHeight="1" outlineLevel="1">
      <c r="A45" s="205"/>
      <c r="B45" s="31" t="str">
        <f>IF('0'!A1=1,"Донецька**","Donetsk**")</f>
        <v>Донецька**</v>
      </c>
      <c r="C45" s="52" t="s">
        <v>3</v>
      </c>
      <c r="D45" s="52" t="s">
        <v>3</v>
      </c>
      <c r="E45" s="52" t="s">
        <v>3</v>
      </c>
      <c r="F45" s="52" t="s">
        <v>3</v>
      </c>
      <c r="G45" s="52" t="s">
        <v>3</v>
      </c>
      <c r="H45" s="52" t="s">
        <v>3</v>
      </c>
      <c r="I45" s="52" t="s">
        <v>3</v>
      </c>
      <c r="J45" s="52" t="s">
        <v>3</v>
      </c>
      <c r="K45" s="52" t="s">
        <v>3</v>
      </c>
      <c r="L45" s="52" t="s">
        <v>3</v>
      </c>
      <c r="M45" s="52" t="s">
        <v>3</v>
      </c>
      <c r="N45" s="52" t="s">
        <v>3</v>
      </c>
      <c r="O45" s="52" t="s">
        <v>3</v>
      </c>
      <c r="P45" s="2">
        <v>5.7</v>
      </c>
      <c r="Q45" s="2">
        <v>9.4</v>
      </c>
      <c r="R45" s="2">
        <v>8.4</v>
      </c>
      <c r="S45" s="2">
        <v>8.1999999999999993</v>
      </c>
      <c r="T45" s="2">
        <v>8</v>
      </c>
      <c r="U45" s="2">
        <v>7.8</v>
      </c>
      <c r="V45" s="2">
        <v>10.99146688338074</v>
      </c>
      <c r="W45" s="5">
        <v>13.8</v>
      </c>
      <c r="X45" s="5">
        <v>14.1</v>
      </c>
      <c r="Y45" s="171">
        <v>14.6</v>
      </c>
      <c r="Z45" s="171">
        <v>14</v>
      </c>
      <c r="AA45" s="171">
        <v>13.6</v>
      </c>
      <c r="AB45" s="171">
        <v>14.9</v>
      </c>
      <c r="AC45" s="171">
        <v>15.4</v>
      </c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</row>
    <row r="46" spans="1:45" ht="15.6" customHeight="1" outlineLevel="1">
      <c r="A46" s="205"/>
      <c r="B46" s="31" t="str">
        <f>IF('0'!A1=1,"Житомирська","Zhytomyr")</f>
        <v>Житомирська</v>
      </c>
      <c r="C46" s="52" t="s">
        <v>3</v>
      </c>
      <c r="D46" s="52" t="s">
        <v>3</v>
      </c>
      <c r="E46" s="52" t="s">
        <v>3</v>
      </c>
      <c r="F46" s="52" t="s">
        <v>3</v>
      </c>
      <c r="G46" s="52" t="s">
        <v>3</v>
      </c>
      <c r="H46" s="52" t="s">
        <v>3</v>
      </c>
      <c r="I46" s="52" t="s">
        <v>3</v>
      </c>
      <c r="J46" s="52" t="s">
        <v>3</v>
      </c>
      <c r="K46" s="52" t="s">
        <v>3</v>
      </c>
      <c r="L46" s="52" t="s">
        <v>3</v>
      </c>
      <c r="M46" s="52" t="s">
        <v>3</v>
      </c>
      <c r="N46" s="52" t="s">
        <v>3</v>
      </c>
      <c r="O46" s="52" t="s">
        <v>3</v>
      </c>
      <c r="P46" s="2">
        <v>8.6999999999999993</v>
      </c>
      <c r="Q46" s="2">
        <v>10.7</v>
      </c>
      <c r="R46" s="2">
        <v>9.8000000000000007</v>
      </c>
      <c r="S46" s="2">
        <v>10</v>
      </c>
      <c r="T46" s="2">
        <v>9.6999999999999993</v>
      </c>
      <c r="U46" s="2">
        <v>9.3000000000000007</v>
      </c>
      <c r="V46" s="2">
        <v>11.455108359133126</v>
      </c>
      <c r="W46" s="5">
        <v>11.3</v>
      </c>
      <c r="X46" s="5">
        <v>11.2</v>
      </c>
      <c r="Y46" s="171">
        <v>10.8</v>
      </c>
      <c r="Z46" s="171">
        <v>10.4</v>
      </c>
      <c r="AA46" s="171">
        <v>9.6</v>
      </c>
      <c r="AB46" s="171">
        <v>10.9</v>
      </c>
      <c r="AC46" s="171">
        <v>11.2</v>
      </c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</row>
    <row r="47" spans="1:45" ht="15.6" customHeight="1" outlineLevel="1">
      <c r="A47" s="205"/>
      <c r="B47" s="31" t="str">
        <f>IF('0'!A1=1,"Закарпатська","Zakarpattya")</f>
        <v>Закарпатська</v>
      </c>
      <c r="C47" s="52" t="s">
        <v>3</v>
      </c>
      <c r="D47" s="52" t="s">
        <v>3</v>
      </c>
      <c r="E47" s="52" t="s">
        <v>3</v>
      </c>
      <c r="F47" s="52" t="s">
        <v>3</v>
      </c>
      <c r="G47" s="52" t="s">
        <v>3</v>
      </c>
      <c r="H47" s="52" t="s">
        <v>3</v>
      </c>
      <c r="I47" s="52" t="s">
        <v>3</v>
      </c>
      <c r="J47" s="52" t="s">
        <v>3</v>
      </c>
      <c r="K47" s="52" t="s">
        <v>3</v>
      </c>
      <c r="L47" s="52" t="s">
        <v>3</v>
      </c>
      <c r="M47" s="52" t="s">
        <v>3</v>
      </c>
      <c r="N47" s="52" t="s">
        <v>3</v>
      </c>
      <c r="O47" s="52" t="s">
        <v>3</v>
      </c>
      <c r="P47" s="2">
        <v>6.4</v>
      </c>
      <c r="Q47" s="2">
        <v>9.9</v>
      </c>
      <c r="R47" s="2">
        <v>8.6999999999999993</v>
      </c>
      <c r="S47" s="2">
        <v>9.6</v>
      </c>
      <c r="T47" s="2">
        <v>8.6999999999999993</v>
      </c>
      <c r="U47" s="2">
        <v>7.8</v>
      </c>
      <c r="V47" s="2">
        <v>9.242819843342037</v>
      </c>
      <c r="W47" s="5">
        <v>9.1999999999999993</v>
      </c>
      <c r="X47" s="5">
        <v>10</v>
      </c>
      <c r="Y47" s="171">
        <v>10.5</v>
      </c>
      <c r="Z47" s="171">
        <v>10</v>
      </c>
      <c r="AA47" s="171">
        <v>9.1</v>
      </c>
      <c r="AB47" s="171">
        <v>10.6</v>
      </c>
      <c r="AC47" s="171">
        <v>11.1</v>
      </c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</row>
    <row r="48" spans="1:45" ht="15.6" customHeight="1" outlineLevel="1">
      <c r="A48" s="205"/>
      <c r="B48" s="31" t="str">
        <f>IF('0'!A1=1,"Запорізька","Zaporizhzhya")</f>
        <v>Запорізька</v>
      </c>
      <c r="C48" s="52" t="s">
        <v>3</v>
      </c>
      <c r="D48" s="52" t="s">
        <v>3</v>
      </c>
      <c r="E48" s="52" t="s">
        <v>3</v>
      </c>
      <c r="F48" s="52" t="s">
        <v>3</v>
      </c>
      <c r="G48" s="52" t="s">
        <v>3</v>
      </c>
      <c r="H48" s="52" t="s">
        <v>3</v>
      </c>
      <c r="I48" s="52" t="s">
        <v>3</v>
      </c>
      <c r="J48" s="52" t="s">
        <v>3</v>
      </c>
      <c r="K48" s="52" t="s">
        <v>3</v>
      </c>
      <c r="L48" s="52" t="s">
        <v>3</v>
      </c>
      <c r="M48" s="52" t="s">
        <v>3</v>
      </c>
      <c r="N48" s="52" t="s">
        <v>3</v>
      </c>
      <c r="O48" s="52" t="s">
        <v>3</v>
      </c>
      <c r="P48" s="2">
        <v>6</v>
      </c>
      <c r="Q48" s="2">
        <v>8.1</v>
      </c>
      <c r="R48" s="2">
        <v>7.5</v>
      </c>
      <c r="S48" s="2">
        <v>7.2</v>
      </c>
      <c r="T48" s="2">
        <v>7</v>
      </c>
      <c r="U48" s="2">
        <v>6.6</v>
      </c>
      <c r="V48" s="2">
        <v>8.4398674242424239</v>
      </c>
      <c r="W48" s="5">
        <v>9.6999999999999993</v>
      </c>
      <c r="X48" s="5">
        <v>10</v>
      </c>
      <c r="Y48" s="171">
        <v>10.7</v>
      </c>
      <c r="Z48" s="171">
        <v>9.9</v>
      </c>
      <c r="AA48" s="171">
        <v>9.5</v>
      </c>
      <c r="AB48" s="171">
        <v>10.7</v>
      </c>
      <c r="AC48" s="171">
        <v>11.1</v>
      </c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1:45" ht="15.6" customHeight="1" outlineLevel="1">
      <c r="A49" s="205"/>
      <c r="B49" s="31" t="str">
        <f>IF('0'!A1=1,"Івано-Франківська","Ivano-Frankivsk")</f>
        <v>Івано-Франківська</v>
      </c>
      <c r="C49" s="52" t="s">
        <v>3</v>
      </c>
      <c r="D49" s="52" t="s">
        <v>3</v>
      </c>
      <c r="E49" s="52" t="s">
        <v>3</v>
      </c>
      <c r="F49" s="52" t="s">
        <v>3</v>
      </c>
      <c r="G49" s="52" t="s">
        <v>3</v>
      </c>
      <c r="H49" s="52" t="s">
        <v>3</v>
      </c>
      <c r="I49" s="52" t="s">
        <v>3</v>
      </c>
      <c r="J49" s="52" t="s">
        <v>3</v>
      </c>
      <c r="K49" s="52" t="s">
        <v>3</v>
      </c>
      <c r="L49" s="52" t="s">
        <v>3</v>
      </c>
      <c r="M49" s="52" t="s">
        <v>3</v>
      </c>
      <c r="N49" s="52" t="s">
        <v>3</v>
      </c>
      <c r="O49" s="52" t="s">
        <v>3</v>
      </c>
      <c r="P49" s="2">
        <v>7.9</v>
      </c>
      <c r="Q49" s="2">
        <v>9</v>
      </c>
      <c r="R49" s="2">
        <v>8.1999999999999993</v>
      </c>
      <c r="S49" s="2">
        <v>8.6999999999999993</v>
      </c>
      <c r="T49" s="2">
        <v>7.9</v>
      </c>
      <c r="U49" s="2">
        <v>7.2</v>
      </c>
      <c r="V49" s="2">
        <v>8.0718241315657</v>
      </c>
      <c r="W49" s="5">
        <v>8.4</v>
      </c>
      <c r="X49" s="5">
        <v>8.8000000000000007</v>
      </c>
      <c r="Y49" s="171">
        <v>8.5</v>
      </c>
      <c r="Z49" s="171">
        <v>7.8</v>
      </c>
      <c r="AA49" s="171">
        <v>7.2</v>
      </c>
      <c r="AB49" s="171">
        <v>8.4</v>
      </c>
      <c r="AC49" s="171">
        <v>8.6999999999999993</v>
      </c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1:45" ht="15.6" customHeight="1" outlineLevel="1">
      <c r="A50" s="205"/>
      <c r="B50" s="31" t="str">
        <f>IF('0'!A1=1,"Київська","Kyiv")</f>
        <v>Київська</v>
      </c>
      <c r="C50" s="52" t="s">
        <v>3</v>
      </c>
      <c r="D50" s="52" t="s">
        <v>3</v>
      </c>
      <c r="E50" s="52" t="s">
        <v>3</v>
      </c>
      <c r="F50" s="52" t="s">
        <v>3</v>
      </c>
      <c r="G50" s="52" t="s">
        <v>3</v>
      </c>
      <c r="H50" s="52" t="s">
        <v>3</v>
      </c>
      <c r="I50" s="52" t="s">
        <v>3</v>
      </c>
      <c r="J50" s="52" t="s">
        <v>3</v>
      </c>
      <c r="K50" s="52" t="s">
        <v>3</v>
      </c>
      <c r="L50" s="52" t="s">
        <v>3</v>
      </c>
      <c r="M50" s="52" t="s">
        <v>3</v>
      </c>
      <c r="N50" s="52" t="s">
        <v>3</v>
      </c>
      <c r="O50" s="52" t="s">
        <v>3</v>
      </c>
      <c r="P50" s="2">
        <v>5.8</v>
      </c>
      <c r="Q50" s="2">
        <v>8.1</v>
      </c>
      <c r="R50" s="2">
        <v>7.3</v>
      </c>
      <c r="S50" s="2">
        <v>6.7</v>
      </c>
      <c r="T50" s="2">
        <v>6.3</v>
      </c>
      <c r="U50" s="2">
        <v>6.1</v>
      </c>
      <c r="V50" s="2">
        <v>7.9552675054009407</v>
      </c>
      <c r="W50" s="5">
        <v>6.4</v>
      </c>
      <c r="X50" s="5">
        <v>6.8</v>
      </c>
      <c r="Y50" s="171">
        <v>6.5</v>
      </c>
      <c r="Z50" s="171">
        <v>6.3</v>
      </c>
      <c r="AA50" s="171">
        <v>5.9</v>
      </c>
      <c r="AB50" s="171">
        <v>6.9</v>
      </c>
      <c r="AC50" s="171">
        <v>7.2</v>
      </c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1:45" ht="15.6" customHeight="1" outlineLevel="1">
      <c r="A51" s="205"/>
      <c r="B51" s="31" t="str">
        <f>IF('0'!A1=1,"Кіровоградська","Kirovohrad")</f>
        <v>Кіровоградська</v>
      </c>
      <c r="C51" s="52" t="s">
        <v>3</v>
      </c>
      <c r="D51" s="52" t="s">
        <v>3</v>
      </c>
      <c r="E51" s="52" t="s">
        <v>3</v>
      </c>
      <c r="F51" s="52" t="s">
        <v>3</v>
      </c>
      <c r="G51" s="52" t="s">
        <v>3</v>
      </c>
      <c r="H51" s="52" t="s">
        <v>3</v>
      </c>
      <c r="I51" s="52" t="s">
        <v>3</v>
      </c>
      <c r="J51" s="52" t="s">
        <v>3</v>
      </c>
      <c r="K51" s="52" t="s">
        <v>3</v>
      </c>
      <c r="L51" s="52" t="s">
        <v>3</v>
      </c>
      <c r="M51" s="52" t="s">
        <v>3</v>
      </c>
      <c r="N51" s="52" t="s">
        <v>3</v>
      </c>
      <c r="O51" s="52" t="s">
        <v>3</v>
      </c>
      <c r="P51" s="2">
        <v>8</v>
      </c>
      <c r="Q51" s="2">
        <v>9.9</v>
      </c>
      <c r="R51" s="2">
        <v>8.9</v>
      </c>
      <c r="S51" s="2">
        <v>8.6</v>
      </c>
      <c r="T51" s="2">
        <v>8.4</v>
      </c>
      <c r="U51" s="2">
        <v>7.9</v>
      </c>
      <c r="V51" s="2">
        <v>11.174199409493529</v>
      </c>
      <c r="W51" s="5">
        <v>11.4</v>
      </c>
      <c r="X51" s="5">
        <v>12.4</v>
      </c>
      <c r="Y51" s="171">
        <v>12.2</v>
      </c>
      <c r="Z51" s="171">
        <v>11.6</v>
      </c>
      <c r="AA51" s="171">
        <v>11</v>
      </c>
      <c r="AB51" s="171">
        <v>12.7</v>
      </c>
      <c r="AC51" s="171">
        <v>13.2</v>
      </c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1:45" ht="15.6" customHeight="1" outlineLevel="1">
      <c r="A52" s="205"/>
      <c r="B52" s="31" t="str">
        <f>IF('0'!A1=1,"Луганська**","Luhansk**")</f>
        <v>Луганська**</v>
      </c>
      <c r="C52" s="52" t="s">
        <v>3</v>
      </c>
      <c r="D52" s="52" t="s">
        <v>3</v>
      </c>
      <c r="E52" s="52" t="s">
        <v>3</v>
      </c>
      <c r="F52" s="52" t="s">
        <v>3</v>
      </c>
      <c r="G52" s="52" t="s">
        <v>3</v>
      </c>
      <c r="H52" s="52" t="s">
        <v>3</v>
      </c>
      <c r="I52" s="52" t="s">
        <v>3</v>
      </c>
      <c r="J52" s="52" t="s">
        <v>3</v>
      </c>
      <c r="K52" s="52" t="s">
        <v>3</v>
      </c>
      <c r="L52" s="52" t="s">
        <v>3</v>
      </c>
      <c r="M52" s="52" t="s">
        <v>3</v>
      </c>
      <c r="N52" s="52" t="s">
        <v>3</v>
      </c>
      <c r="O52" s="52" t="s">
        <v>3</v>
      </c>
      <c r="P52" s="2">
        <v>6.6</v>
      </c>
      <c r="Q52" s="2">
        <v>7.7</v>
      </c>
      <c r="R52" s="2">
        <v>7.2</v>
      </c>
      <c r="S52" s="2">
        <v>6.6</v>
      </c>
      <c r="T52" s="2">
        <v>6.4</v>
      </c>
      <c r="U52" s="2">
        <v>6.2</v>
      </c>
      <c r="V52" s="2">
        <v>11.380389780874484</v>
      </c>
      <c r="W52" s="5">
        <v>15.6</v>
      </c>
      <c r="X52" s="5">
        <v>16</v>
      </c>
      <c r="Y52" s="171">
        <v>16.600000000000001</v>
      </c>
      <c r="Z52" s="171">
        <v>15.1</v>
      </c>
      <c r="AA52" s="171">
        <v>13.7</v>
      </c>
      <c r="AB52" s="171">
        <v>15.4</v>
      </c>
      <c r="AC52" s="171">
        <v>16</v>
      </c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1:45" ht="15.6" customHeight="1" outlineLevel="1">
      <c r="A53" s="205"/>
      <c r="B53" s="31" t="str">
        <f>IF('0'!A1=1,"Львівська","Lviv")</f>
        <v>Львівська</v>
      </c>
      <c r="C53" s="52" t="s">
        <v>3</v>
      </c>
      <c r="D53" s="52" t="s">
        <v>3</v>
      </c>
      <c r="E53" s="52" t="s">
        <v>3</v>
      </c>
      <c r="F53" s="52" t="s">
        <v>3</v>
      </c>
      <c r="G53" s="52" t="s">
        <v>3</v>
      </c>
      <c r="H53" s="52" t="s">
        <v>3</v>
      </c>
      <c r="I53" s="52" t="s">
        <v>3</v>
      </c>
      <c r="J53" s="52" t="s">
        <v>3</v>
      </c>
      <c r="K53" s="52" t="s">
        <v>3</v>
      </c>
      <c r="L53" s="52" t="s">
        <v>3</v>
      </c>
      <c r="M53" s="52" t="s">
        <v>3</v>
      </c>
      <c r="N53" s="52" t="s">
        <v>3</v>
      </c>
      <c r="O53" s="52" t="s">
        <v>3</v>
      </c>
      <c r="P53" s="2">
        <v>7.6</v>
      </c>
      <c r="Q53" s="2">
        <v>8.5</v>
      </c>
      <c r="R53" s="2">
        <v>7.8</v>
      </c>
      <c r="S53" s="2">
        <v>7.7</v>
      </c>
      <c r="T53" s="2">
        <v>7.5</v>
      </c>
      <c r="U53" s="2">
        <v>7.1</v>
      </c>
      <c r="V53" s="2">
        <v>8.5608596089483875</v>
      </c>
      <c r="W53" s="5">
        <v>8.1999999999999993</v>
      </c>
      <c r="X53" s="5">
        <v>7.7</v>
      </c>
      <c r="Y53" s="171">
        <v>7.5</v>
      </c>
      <c r="Z53" s="171">
        <v>6.9</v>
      </c>
      <c r="AA53" s="171">
        <v>6.5</v>
      </c>
      <c r="AB53" s="171">
        <v>7.6</v>
      </c>
      <c r="AC53" s="171">
        <v>7.7</v>
      </c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1:45" ht="15.6" customHeight="1" outlineLevel="1">
      <c r="A54" s="205"/>
      <c r="B54" s="31" t="str">
        <f>IF('0'!A1=1,"Миколаївська","Mykolayiv")</f>
        <v>Миколаївська</v>
      </c>
      <c r="C54" s="52" t="s">
        <v>3</v>
      </c>
      <c r="D54" s="52" t="s">
        <v>3</v>
      </c>
      <c r="E54" s="52" t="s">
        <v>3</v>
      </c>
      <c r="F54" s="52" t="s">
        <v>3</v>
      </c>
      <c r="G54" s="52" t="s">
        <v>3</v>
      </c>
      <c r="H54" s="52" t="s">
        <v>3</v>
      </c>
      <c r="I54" s="52" t="s">
        <v>3</v>
      </c>
      <c r="J54" s="52" t="s">
        <v>3</v>
      </c>
      <c r="K54" s="52" t="s">
        <v>3</v>
      </c>
      <c r="L54" s="52" t="s">
        <v>3</v>
      </c>
      <c r="M54" s="52" t="s">
        <v>3</v>
      </c>
      <c r="N54" s="52" t="s">
        <v>3</v>
      </c>
      <c r="O54" s="52" t="s">
        <v>3</v>
      </c>
      <c r="P54" s="2">
        <v>8.3000000000000007</v>
      </c>
      <c r="Q54" s="2">
        <v>9.3000000000000007</v>
      </c>
      <c r="R54" s="2">
        <v>8.4</v>
      </c>
      <c r="S54" s="2">
        <v>8.1</v>
      </c>
      <c r="T54" s="2">
        <v>7.9</v>
      </c>
      <c r="U54" s="2">
        <v>7.4</v>
      </c>
      <c r="V54" s="2">
        <v>9.0826686004350989</v>
      </c>
      <c r="W54" s="5">
        <v>8.9</v>
      </c>
      <c r="X54" s="5">
        <v>9.6999999999999993</v>
      </c>
      <c r="Y54" s="171">
        <v>10.3</v>
      </c>
      <c r="Z54" s="171">
        <v>9.6</v>
      </c>
      <c r="AA54" s="171">
        <v>9.3000000000000007</v>
      </c>
      <c r="AB54" s="171">
        <v>10.7</v>
      </c>
      <c r="AC54" s="171">
        <v>11.3</v>
      </c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45" ht="15.6" customHeight="1" outlineLevel="1">
      <c r="A55" s="205"/>
      <c r="B55" s="31" t="str">
        <f>IF('0'!A1=1,"Одеська","Odesa")</f>
        <v>Одеська</v>
      </c>
      <c r="C55" s="52" t="s">
        <v>3</v>
      </c>
      <c r="D55" s="52" t="s">
        <v>3</v>
      </c>
      <c r="E55" s="52" t="s">
        <v>3</v>
      </c>
      <c r="F55" s="52" t="s">
        <v>3</v>
      </c>
      <c r="G55" s="52" t="s">
        <v>3</v>
      </c>
      <c r="H55" s="52" t="s">
        <v>3</v>
      </c>
      <c r="I55" s="52" t="s">
        <v>3</v>
      </c>
      <c r="J55" s="52" t="s">
        <v>3</v>
      </c>
      <c r="K55" s="52" t="s">
        <v>3</v>
      </c>
      <c r="L55" s="52" t="s">
        <v>3</v>
      </c>
      <c r="M55" s="52" t="s">
        <v>3</v>
      </c>
      <c r="N55" s="52" t="s">
        <v>3</v>
      </c>
      <c r="O55" s="52" t="s">
        <v>3</v>
      </c>
      <c r="P55" s="2">
        <v>4.5</v>
      </c>
      <c r="Q55" s="2">
        <v>6.8</v>
      </c>
      <c r="R55" s="2">
        <v>6.1</v>
      </c>
      <c r="S55" s="2">
        <v>6</v>
      </c>
      <c r="T55" s="2">
        <v>5.8</v>
      </c>
      <c r="U55" s="2">
        <v>5.3</v>
      </c>
      <c r="V55" s="2">
        <v>6.7011738608004423</v>
      </c>
      <c r="W55" s="5">
        <v>6.5</v>
      </c>
      <c r="X55" s="5">
        <v>6.8</v>
      </c>
      <c r="Y55" s="171">
        <v>7.3</v>
      </c>
      <c r="Z55" s="171">
        <v>6.4</v>
      </c>
      <c r="AA55" s="171">
        <v>5.9</v>
      </c>
      <c r="AB55" s="171">
        <v>7.1</v>
      </c>
      <c r="AC55" s="171">
        <v>7.3</v>
      </c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45" ht="15.6" customHeight="1" outlineLevel="1">
      <c r="A56" s="205"/>
      <c r="B56" s="31" t="str">
        <f>IF('0'!A1=1,"Полтавська","Poltava")</f>
        <v>Полтавська</v>
      </c>
      <c r="C56" s="52" t="s">
        <v>3</v>
      </c>
      <c r="D56" s="52" t="s">
        <v>3</v>
      </c>
      <c r="E56" s="52" t="s">
        <v>3</v>
      </c>
      <c r="F56" s="52" t="s">
        <v>3</v>
      </c>
      <c r="G56" s="52" t="s">
        <v>3</v>
      </c>
      <c r="H56" s="52" t="s">
        <v>3</v>
      </c>
      <c r="I56" s="52" t="s">
        <v>3</v>
      </c>
      <c r="J56" s="52" t="s">
        <v>3</v>
      </c>
      <c r="K56" s="52" t="s">
        <v>3</v>
      </c>
      <c r="L56" s="52" t="s">
        <v>3</v>
      </c>
      <c r="M56" s="52" t="s">
        <v>3</v>
      </c>
      <c r="N56" s="52" t="s">
        <v>3</v>
      </c>
      <c r="O56" s="52" t="s">
        <v>3</v>
      </c>
      <c r="P56" s="2">
        <v>6.5</v>
      </c>
      <c r="Q56" s="2">
        <v>10.199999999999999</v>
      </c>
      <c r="R56" s="2">
        <v>9.6999999999999993</v>
      </c>
      <c r="S56" s="2">
        <v>9.1999999999999993</v>
      </c>
      <c r="T56" s="2">
        <v>8.6</v>
      </c>
      <c r="U56" s="2">
        <v>8.1999999999999993</v>
      </c>
      <c r="V56" s="2">
        <v>11.494421608925425</v>
      </c>
      <c r="W56" s="5">
        <v>12.1</v>
      </c>
      <c r="X56" s="5">
        <v>12.6</v>
      </c>
      <c r="Y56" s="171">
        <v>12</v>
      </c>
      <c r="Z56" s="171">
        <v>11.2</v>
      </c>
      <c r="AA56" s="171">
        <v>10.6</v>
      </c>
      <c r="AB56" s="171">
        <v>12</v>
      </c>
      <c r="AC56" s="171">
        <v>12.4</v>
      </c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45" ht="15.6" customHeight="1" outlineLevel="1">
      <c r="A57" s="205"/>
      <c r="B57" s="31" t="str">
        <f>IF('0'!A1=1,"Рівненська","Rivne")</f>
        <v>Рівненська</v>
      </c>
      <c r="C57" s="52" t="s">
        <v>3</v>
      </c>
      <c r="D57" s="52" t="s">
        <v>3</v>
      </c>
      <c r="E57" s="52" t="s">
        <v>3</v>
      </c>
      <c r="F57" s="52" t="s">
        <v>3</v>
      </c>
      <c r="G57" s="52" t="s">
        <v>3</v>
      </c>
      <c r="H57" s="52" t="s">
        <v>3</v>
      </c>
      <c r="I57" s="52" t="s">
        <v>3</v>
      </c>
      <c r="J57" s="52" t="s">
        <v>3</v>
      </c>
      <c r="K57" s="52" t="s">
        <v>3</v>
      </c>
      <c r="L57" s="52" t="s">
        <v>3</v>
      </c>
      <c r="M57" s="52" t="s">
        <v>3</v>
      </c>
      <c r="N57" s="52" t="s">
        <v>3</v>
      </c>
      <c r="O57" s="52" t="s">
        <v>3</v>
      </c>
      <c r="P57" s="2">
        <v>8.8000000000000007</v>
      </c>
      <c r="Q57" s="2">
        <v>12.7</v>
      </c>
      <c r="R57" s="2">
        <v>11.4</v>
      </c>
      <c r="S57" s="2">
        <v>10.4</v>
      </c>
      <c r="T57" s="2">
        <v>9.8000000000000007</v>
      </c>
      <c r="U57" s="2">
        <v>9.4</v>
      </c>
      <c r="V57" s="2">
        <v>10.64388961892247</v>
      </c>
      <c r="W57" s="5">
        <v>9.9</v>
      </c>
      <c r="X57" s="5">
        <v>10.6</v>
      </c>
      <c r="Y57" s="171">
        <v>11.6</v>
      </c>
      <c r="Z57" s="171">
        <v>9.6999999999999993</v>
      </c>
      <c r="AA57" s="171">
        <v>8.3000000000000007</v>
      </c>
      <c r="AB57" s="171">
        <v>9.3000000000000007</v>
      </c>
      <c r="AC57" s="171">
        <v>9.6</v>
      </c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45" ht="15.6" customHeight="1" outlineLevel="1">
      <c r="A58" s="205"/>
      <c r="B58" s="31" t="str">
        <f>IF('0'!A1=1,"Сумська","Sumy")</f>
        <v>Сумська</v>
      </c>
      <c r="C58" s="52" t="s">
        <v>3</v>
      </c>
      <c r="D58" s="52" t="s">
        <v>3</v>
      </c>
      <c r="E58" s="52" t="s">
        <v>3</v>
      </c>
      <c r="F58" s="52" t="s">
        <v>3</v>
      </c>
      <c r="G58" s="52" t="s">
        <v>3</v>
      </c>
      <c r="H58" s="52" t="s">
        <v>3</v>
      </c>
      <c r="I58" s="52" t="s">
        <v>3</v>
      </c>
      <c r="J58" s="52" t="s">
        <v>3</v>
      </c>
      <c r="K58" s="52" t="s">
        <v>3</v>
      </c>
      <c r="L58" s="52" t="s">
        <v>3</v>
      </c>
      <c r="M58" s="52" t="s">
        <v>3</v>
      </c>
      <c r="N58" s="52" t="s">
        <v>3</v>
      </c>
      <c r="O58" s="52" t="s">
        <v>3</v>
      </c>
      <c r="P58" s="2">
        <v>7.4</v>
      </c>
      <c r="Q58" s="2">
        <v>11.1</v>
      </c>
      <c r="R58" s="2">
        <v>10.6</v>
      </c>
      <c r="S58" s="2">
        <v>9.1</v>
      </c>
      <c r="T58" s="2">
        <v>8.6</v>
      </c>
      <c r="U58" s="2">
        <v>7.7</v>
      </c>
      <c r="V58" s="2">
        <v>9.5112781954887211</v>
      </c>
      <c r="W58" s="5">
        <v>10.1</v>
      </c>
      <c r="X58" s="5">
        <v>9.3000000000000007</v>
      </c>
      <c r="Y58" s="171">
        <v>9.1</v>
      </c>
      <c r="Z58" s="171">
        <v>8.6999999999999993</v>
      </c>
      <c r="AA58" s="171">
        <v>7.7</v>
      </c>
      <c r="AB58" s="171">
        <v>9.4</v>
      </c>
      <c r="AC58" s="171">
        <v>10.1</v>
      </c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45" ht="15.6" customHeight="1" outlineLevel="1">
      <c r="A59" s="205"/>
      <c r="B59" s="31" t="str">
        <f>IF('0'!A1=1,"Тернопільська","Ternopyl")</f>
        <v>Тернопільська</v>
      </c>
      <c r="C59" s="52" t="s">
        <v>3</v>
      </c>
      <c r="D59" s="52" t="s">
        <v>3</v>
      </c>
      <c r="E59" s="52" t="s">
        <v>3</v>
      </c>
      <c r="F59" s="52" t="s">
        <v>3</v>
      </c>
      <c r="G59" s="52" t="s">
        <v>3</v>
      </c>
      <c r="H59" s="52" t="s">
        <v>3</v>
      </c>
      <c r="I59" s="52" t="s">
        <v>3</v>
      </c>
      <c r="J59" s="52" t="s">
        <v>3</v>
      </c>
      <c r="K59" s="52" t="s">
        <v>3</v>
      </c>
      <c r="L59" s="52" t="s">
        <v>3</v>
      </c>
      <c r="M59" s="52" t="s">
        <v>3</v>
      </c>
      <c r="N59" s="52" t="s">
        <v>3</v>
      </c>
      <c r="O59" s="52" t="s">
        <v>3</v>
      </c>
      <c r="P59" s="2">
        <v>8.8000000000000007</v>
      </c>
      <c r="Q59" s="2">
        <v>11.3</v>
      </c>
      <c r="R59" s="2">
        <v>10.5</v>
      </c>
      <c r="S59" s="2">
        <v>10.4</v>
      </c>
      <c r="T59" s="2">
        <v>9.8000000000000007</v>
      </c>
      <c r="U59" s="2">
        <v>9.4</v>
      </c>
      <c r="V59" s="2">
        <v>11.319548070773822</v>
      </c>
      <c r="W59" s="5">
        <v>11.8</v>
      </c>
      <c r="X59" s="5">
        <v>11.5</v>
      </c>
      <c r="Y59" s="171">
        <v>11.9</v>
      </c>
      <c r="Z59" s="171">
        <v>10.4</v>
      </c>
      <c r="AA59" s="171">
        <v>10</v>
      </c>
      <c r="AB59" s="171">
        <v>11.5</v>
      </c>
      <c r="AC59" s="171">
        <v>11.9</v>
      </c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45" ht="15.6" customHeight="1" outlineLevel="1">
      <c r="A60" s="205"/>
      <c r="B60" s="31" t="str">
        <f>IF('0'!A1=1,"Харківська","Kharkiv")</f>
        <v>Харківська</v>
      </c>
      <c r="C60" s="52" t="s">
        <v>3</v>
      </c>
      <c r="D60" s="52" t="s">
        <v>3</v>
      </c>
      <c r="E60" s="52" t="s">
        <v>3</v>
      </c>
      <c r="F60" s="52" t="s">
        <v>3</v>
      </c>
      <c r="G60" s="52" t="s">
        <v>3</v>
      </c>
      <c r="H60" s="52" t="s">
        <v>3</v>
      </c>
      <c r="I60" s="52" t="s">
        <v>3</v>
      </c>
      <c r="J60" s="52" t="s">
        <v>3</v>
      </c>
      <c r="K60" s="52" t="s">
        <v>3</v>
      </c>
      <c r="L60" s="52" t="s">
        <v>3</v>
      </c>
      <c r="M60" s="52" t="s">
        <v>3</v>
      </c>
      <c r="N60" s="52" t="s">
        <v>3</v>
      </c>
      <c r="O60" s="52" t="s">
        <v>3</v>
      </c>
      <c r="P60" s="2">
        <v>5.3</v>
      </c>
      <c r="Q60" s="2">
        <v>7.7</v>
      </c>
      <c r="R60" s="2">
        <v>7.2</v>
      </c>
      <c r="S60" s="2">
        <v>7</v>
      </c>
      <c r="T60" s="2">
        <v>6.8</v>
      </c>
      <c r="U60" s="2">
        <v>6.4</v>
      </c>
      <c r="V60" s="2">
        <v>7.7889825406381705</v>
      </c>
      <c r="W60" s="5">
        <v>7.1</v>
      </c>
      <c r="X60" s="5">
        <v>6.4</v>
      </c>
      <c r="Y60" s="171">
        <v>6.1</v>
      </c>
      <c r="Z60" s="171">
        <v>5.3</v>
      </c>
      <c r="AA60" s="171">
        <v>5</v>
      </c>
      <c r="AB60" s="171">
        <v>6.2</v>
      </c>
      <c r="AC60" s="171">
        <v>6.7</v>
      </c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45" ht="15.6" customHeight="1" outlineLevel="1">
      <c r="A61" s="205"/>
      <c r="B61" s="31" t="str">
        <f>IF('0'!A1=1,"Херсонська","Kherson")</f>
        <v>Херсонська</v>
      </c>
      <c r="C61" s="52" t="s">
        <v>3</v>
      </c>
      <c r="D61" s="52" t="s">
        <v>3</v>
      </c>
      <c r="E61" s="52" t="s">
        <v>3</v>
      </c>
      <c r="F61" s="52" t="s">
        <v>3</v>
      </c>
      <c r="G61" s="52" t="s">
        <v>3</v>
      </c>
      <c r="H61" s="52" t="s">
        <v>3</v>
      </c>
      <c r="I61" s="52" t="s">
        <v>3</v>
      </c>
      <c r="J61" s="52" t="s">
        <v>3</v>
      </c>
      <c r="K61" s="52" t="s">
        <v>3</v>
      </c>
      <c r="L61" s="52" t="s">
        <v>3</v>
      </c>
      <c r="M61" s="52" t="s">
        <v>3</v>
      </c>
      <c r="N61" s="52" t="s">
        <v>3</v>
      </c>
      <c r="O61" s="52" t="s">
        <v>3</v>
      </c>
      <c r="P61" s="2">
        <v>8.3000000000000007</v>
      </c>
      <c r="Q61" s="2">
        <v>9.5</v>
      </c>
      <c r="R61" s="2">
        <v>8.6</v>
      </c>
      <c r="S61" s="2">
        <v>9</v>
      </c>
      <c r="T61" s="2">
        <v>8.6999999999999993</v>
      </c>
      <c r="U61" s="2">
        <v>8.5</v>
      </c>
      <c r="V61" s="2">
        <v>9.9239695878351331</v>
      </c>
      <c r="W61" s="5">
        <v>10.199999999999999</v>
      </c>
      <c r="X61" s="5">
        <v>11.2</v>
      </c>
      <c r="Y61" s="171">
        <v>11.1</v>
      </c>
      <c r="Z61" s="171">
        <v>10.3</v>
      </c>
      <c r="AA61" s="171">
        <v>9.6</v>
      </c>
      <c r="AB61" s="171">
        <v>11.3</v>
      </c>
      <c r="AC61" s="171">
        <v>11.8</v>
      </c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45" ht="15.6" customHeight="1" outlineLevel="1">
      <c r="A62" s="205"/>
      <c r="B62" s="31" t="str">
        <f>IF('0'!A1=1,"Хмельницька","Khmelnytskiy")</f>
        <v>Хмельницька</v>
      </c>
      <c r="C62" s="52" t="s">
        <v>3</v>
      </c>
      <c r="D62" s="52" t="s">
        <v>3</v>
      </c>
      <c r="E62" s="52" t="s">
        <v>3</v>
      </c>
      <c r="F62" s="52" t="s">
        <v>3</v>
      </c>
      <c r="G62" s="52" t="s">
        <v>3</v>
      </c>
      <c r="H62" s="52" t="s">
        <v>3</v>
      </c>
      <c r="I62" s="52" t="s">
        <v>3</v>
      </c>
      <c r="J62" s="52" t="s">
        <v>3</v>
      </c>
      <c r="K62" s="52" t="s">
        <v>3</v>
      </c>
      <c r="L62" s="52" t="s">
        <v>3</v>
      </c>
      <c r="M62" s="52" t="s">
        <v>3</v>
      </c>
      <c r="N62" s="52" t="s">
        <v>3</v>
      </c>
      <c r="O62" s="52" t="s">
        <v>3</v>
      </c>
      <c r="P62" s="2">
        <v>8</v>
      </c>
      <c r="Q62" s="2">
        <v>9.5</v>
      </c>
      <c r="R62" s="2">
        <v>8.6</v>
      </c>
      <c r="S62" s="2">
        <v>8.8000000000000007</v>
      </c>
      <c r="T62" s="2">
        <v>8.6</v>
      </c>
      <c r="U62" s="2">
        <v>8</v>
      </c>
      <c r="V62" s="2">
        <v>9.3766278867859008</v>
      </c>
      <c r="W62" s="5">
        <v>10.199999999999999</v>
      </c>
      <c r="X62" s="5">
        <v>9.4</v>
      </c>
      <c r="Y62" s="171">
        <v>8.9</v>
      </c>
      <c r="Z62" s="171">
        <v>8.4</v>
      </c>
      <c r="AA62" s="171">
        <v>8</v>
      </c>
      <c r="AB62" s="171">
        <v>9.9</v>
      </c>
      <c r="AC62" s="171">
        <v>10.3</v>
      </c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45" ht="15.6" customHeight="1" outlineLevel="1">
      <c r="A63" s="205"/>
      <c r="B63" s="31" t="str">
        <f>IF('0'!A1=1,"Черкаська","Cherkasy")</f>
        <v>Черкаська</v>
      </c>
      <c r="C63" s="52" t="s">
        <v>3</v>
      </c>
      <c r="D63" s="52" t="s">
        <v>3</v>
      </c>
      <c r="E63" s="52" t="s">
        <v>3</v>
      </c>
      <c r="F63" s="52" t="s">
        <v>3</v>
      </c>
      <c r="G63" s="52" t="s">
        <v>3</v>
      </c>
      <c r="H63" s="52" t="s">
        <v>3</v>
      </c>
      <c r="I63" s="52" t="s">
        <v>3</v>
      </c>
      <c r="J63" s="52" t="s">
        <v>3</v>
      </c>
      <c r="K63" s="52" t="s">
        <v>3</v>
      </c>
      <c r="L63" s="52" t="s">
        <v>3</v>
      </c>
      <c r="M63" s="52" t="s">
        <v>3</v>
      </c>
      <c r="N63" s="52" t="s">
        <v>3</v>
      </c>
      <c r="O63" s="52" t="s">
        <v>3</v>
      </c>
      <c r="P63" s="2">
        <v>8.1999999999999993</v>
      </c>
      <c r="Q63" s="2">
        <v>10.8</v>
      </c>
      <c r="R63" s="2">
        <v>9.9</v>
      </c>
      <c r="S63" s="2">
        <v>9.1999999999999993</v>
      </c>
      <c r="T63" s="2">
        <v>9</v>
      </c>
      <c r="U63" s="2">
        <v>8.9</v>
      </c>
      <c r="V63" s="2">
        <v>10.23446859489988</v>
      </c>
      <c r="W63" s="5">
        <v>9.8000000000000007</v>
      </c>
      <c r="X63" s="5">
        <v>10.4</v>
      </c>
      <c r="Y63" s="171">
        <v>10.199999999999999</v>
      </c>
      <c r="Z63" s="171">
        <v>9.6</v>
      </c>
      <c r="AA63" s="171">
        <v>8.3000000000000007</v>
      </c>
      <c r="AB63" s="171">
        <v>9.5</v>
      </c>
      <c r="AC63" s="171">
        <v>10.1</v>
      </c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45" ht="15.6" customHeight="1" outlineLevel="1">
      <c r="A64" s="205"/>
      <c r="B64" s="31" t="str">
        <f>IF('0'!A1=1,"Чернівецька","Chernivtsi")</f>
        <v>Чернівецька</v>
      </c>
      <c r="C64" s="52" t="s">
        <v>3</v>
      </c>
      <c r="D64" s="52" t="s">
        <v>3</v>
      </c>
      <c r="E64" s="52" t="s">
        <v>3</v>
      </c>
      <c r="F64" s="52" t="s">
        <v>3</v>
      </c>
      <c r="G64" s="52" t="s">
        <v>3</v>
      </c>
      <c r="H64" s="52" t="s">
        <v>3</v>
      </c>
      <c r="I64" s="52" t="s">
        <v>3</v>
      </c>
      <c r="J64" s="52" t="s">
        <v>3</v>
      </c>
      <c r="K64" s="52" t="s">
        <v>3</v>
      </c>
      <c r="L64" s="52" t="s">
        <v>3</v>
      </c>
      <c r="M64" s="52" t="s">
        <v>3</v>
      </c>
      <c r="N64" s="52" t="s">
        <v>3</v>
      </c>
      <c r="O64" s="52" t="s">
        <v>3</v>
      </c>
      <c r="P64" s="2">
        <v>8.4</v>
      </c>
      <c r="Q64" s="2">
        <v>9.4</v>
      </c>
      <c r="R64" s="2">
        <v>8.5</v>
      </c>
      <c r="S64" s="2">
        <v>8.1999999999999993</v>
      </c>
      <c r="T64" s="2">
        <v>8</v>
      </c>
      <c r="U64" s="2">
        <v>7.4</v>
      </c>
      <c r="V64" s="2">
        <v>9.0328915071183111</v>
      </c>
      <c r="W64" s="5">
        <v>9.3000000000000007</v>
      </c>
      <c r="X64" s="5">
        <v>8.6999999999999993</v>
      </c>
      <c r="Y64" s="171">
        <v>8.4</v>
      </c>
      <c r="Z64" s="171">
        <v>7.9</v>
      </c>
      <c r="AA64" s="171">
        <v>6.9</v>
      </c>
      <c r="AB64" s="171">
        <v>8.9</v>
      </c>
      <c r="AC64" s="171">
        <v>9.3000000000000007</v>
      </c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1:174" ht="15.6" customHeight="1" outlineLevel="1">
      <c r="A65" s="205"/>
      <c r="B65" s="31" t="str">
        <f>IF('0'!A1=1,"Чернігівська","Chernihiv")</f>
        <v>Чернігівська</v>
      </c>
      <c r="C65" s="52" t="s">
        <v>3</v>
      </c>
      <c r="D65" s="52" t="s">
        <v>3</v>
      </c>
      <c r="E65" s="52" t="s">
        <v>3</v>
      </c>
      <c r="F65" s="52" t="s">
        <v>3</v>
      </c>
      <c r="G65" s="52" t="s">
        <v>3</v>
      </c>
      <c r="H65" s="52" t="s">
        <v>3</v>
      </c>
      <c r="I65" s="52" t="s">
        <v>3</v>
      </c>
      <c r="J65" s="52" t="s">
        <v>3</v>
      </c>
      <c r="K65" s="52" t="s">
        <v>3</v>
      </c>
      <c r="L65" s="52" t="s">
        <v>3</v>
      </c>
      <c r="M65" s="52" t="s">
        <v>3</v>
      </c>
      <c r="N65" s="52" t="s">
        <v>3</v>
      </c>
      <c r="O65" s="52" t="s">
        <v>3</v>
      </c>
      <c r="P65" s="2">
        <v>7.6</v>
      </c>
      <c r="Q65" s="2">
        <v>11.1</v>
      </c>
      <c r="R65" s="2">
        <v>10.5</v>
      </c>
      <c r="S65" s="2">
        <v>10.4</v>
      </c>
      <c r="T65" s="2">
        <v>9.8000000000000007</v>
      </c>
      <c r="U65" s="2">
        <v>9.3000000000000007</v>
      </c>
      <c r="V65" s="2">
        <v>11.176232821341955</v>
      </c>
      <c r="W65" s="5">
        <v>10.7</v>
      </c>
      <c r="X65" s="5">
        <v>11.3</v>
      </c>
      <c r="Y65" s="171">
        <v>11.2</v>
      </c>
      <c r="Z65" s="171">
        <v>10.6</v>
      </c>
      <c r="AA65" s="171">
        <v>10.199999999999999</v>
      </c>
      <c r="AB65" s="171">
        <v>11.9</v>
      </c>
      <c r="AC65" s="171">
        <v>12.4</v>
      </c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1:174" ht="15.6" customHeight="1" outlineLevel="1">
      <c r="A66" s="205"/>
      <c r="B66" s="31" t="str">
        <f>IF('0'!A1=1,"м. Київ","Kyiv city")</f>
        <v>м. Київ</v>
      </c>
      <c r="C66" s="52" t="s">
        <v>3</v>
      </c>
      <c r="D66" s="52" t="s">
        <v>3</v>
      </c>
      <c r="E66" s="52" t="s">
        <v>3</v>
      </c>
      <c r="F66" s="52" t="s">
        <v>3</v>
      </c>
      <c r="G66" s="52" t="s">
        <v>3</v>
      </c>
      <c r="H66" s="52" t="s">
        <v>3</v>
      </c>
      <c r="I66" s="52" t="s">
        <v>3</v>
      </c>
      <c r="J66" s="52" t="s">
        <v>3</v>
      </c>
      <c r="K66" s="52" t="s">
        <v>3</v>
      </c>
      <c r="L66" s="52" t="s">
        <v>3</v>
      </c>
      <c r="M66" s="52" t="s">
        <v>3</v>
      </c>
      <c r="N66" s="52" t="s">
        <v>3</v>
      </c>
      <c r="O66" s="52" t="s">
        <v>3</v>
      </c>
      <c r="P66" s="2">
        <v>3.1</v>
      </c>
      <c r="Q66" s="2">
        <v>6.5</v>
      </c>
      <c r="R66" s="2">
        <v>5.8</v>
      </c>
      <c r="S66" s="2">
        <v>5.6</v>
      </c>
      <c r="T66" s="2">
        <v>5.5</v>
      </c>
      <c r="U66" s="2">
        <v>5.2</v>
      </c>
      <c r="V66" s="2">
        <v>6.7289337332969739</v>
      </c>
      <c r="W66" s="5">
        <v>7</v>
      </c>
      <c r="X66" s="5">
        <v>6.7</v>
      </c>
      <c r="Y66" s="171">
        <v>6.9</v>
      </c>
      <c r="Z66" s="171">
        <v>6.2</v>
      </c>
      <c r="AA66" s="171">
        <v>5.8</v>
      </c>
      <c r="AB66" s="171">
        <v>6.8</v>
      </c>
      <c r="AC66" s="171">
        <v>7.1</v>
      </c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1:174" ht="15.75" outlineLevel="1">
      <c r="A67" s="205"/>
      <c r="B67" s="32" t="str">
        <f>IF('0'!A1=1,"м. Севастополь","Sevastopol city")</f>
        <v>м. Севастополь</v>
      </c>
      <c r="C67" s="52" t="s">
        <v>3</v>
      </c>
      <c r="D67" s="52" t="s">
        <v>3</v>
      </c>
      <c r="E67" s="52" t="s">
        <v>3</v>
      </c>
      <c r="F67" s="52" t="s">
        <v>3</v>
      </c>
      <c r="G67" s="52" t="s">
        <v>3</v>
      </c>
      <c r="H67" s="52" t="s">
        <v>3</v>
      </c>
      <c r="I67" s="52" t="s">
        <v>3</v>
      </c>
      <c r="J67" s="52" t="s">
        <v>3</v>
      </c>
      <c r="K67" s="52" t="s">
        <v>3</v>
      </c>
      <c r="L67" s="52" t="s">
        <v>3</v>
      </c>
      <c r="M67" s="52" t="s">
        <v>3</v>
      </c>
      <c r="N67" s="52" t="s">
        <v>3</v>
      </c>
      <c r="O67" s="52" t="s">
        <v>3</v>
      </c>
      <c r="P67" s="2">
        <v>3.7</v>
      </c>
      <c r="Q67" s="2">
        <v>6.7</v>
      </c>
      <c r="R67" s="2">
        <v>6</v>
      </c>
      <c r="S67" s="2">
        <v>6.2</v>
      </c>
      <c r="T67" s="2">
        <v>5.9</v>
      </c>
      <c r="U67" s="2">
        <v>5.7</v>
      </c>
      <c r="V67" s="4" t="s">
        <v>2</v>
      </c>
      <c r="W67" s="4" t="s">
        <v>2</v>
      </c>
      <c r="X67" s="4" t="s">
        <v>2</v>
      </c>
      <c r="Y67" s="168" t="s">
        <v>2</v>
      </c>
      <c r="Z67" s="168" t="s">
        <v>2</v>
      </c>
      <c r="AA67" s="168" t="s">
        <v>2</v>
      </c>
      <c r="AB67" s="168" t="s">
        <v>2</v>
      </c>
      <c r="AC67" s="168" t="s">
        <v>2</v>
      </c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1:174" s="15" customFormat="1" ht="80.25" customHeight="1">
      <c r="A68" s="34"/>
      <c r="B68" s="35" t="str">
        <f>IF('0'!A1=1,"Рівень безробіття населення працездатного віку (за методологією МОП) в середньому за період, у % до економічно активного населення відповідного віку","ILO unemployment rate of population, percent of the total population in respective age group")</f>
        <v>Рівень безробіття населення працездатного віку (за методологією МОП) в середньому за період, у % до економічно активного населення відповідного віку</v>
      </c>
      <c r="C68" s="52" t="s">
        <v>2</v>
      </c>
      <c r="D68" s="52" t="s">
        <v>2</v>
      </c>
      <c r="E68" s="52" t="s">
        <v>2</v>
      </c>
      <c r="F68" s="52" t="s">
        <v>2</v>
      </c>
      <c r="G68" s="52" t="s">
        <v>2</v>
      </c>
      <c r="H68" s="57">
        <v>12.4</v>
      </c>
      <c r="I68" s="57">
        <v>11.7</v>
      </c>
      <c r="J68" s="57">
        <v>10.3</v>
      </c>
      <c r="K68" s="58">
        <v>9.1</v>
      </c>
      <c r="L68" s="58">
        <v>9.1999999999999993</v>
      </c>
      <c r="M68" s="58">
        <v>7.8</v>
      </c>
      <c r="N68" s="58">
        <v>7.4</v>
      </c>
      <c r="O68" s="58">
        <v>6.9</v>
      </c>
      <c r="P68" s="58">
        <v>6.9</v>
      </c>
      <c r="Q68" s="58">
        <v>9.6</v>
      </c>
      <c r="R68" s="58">
        <v>8.8000000000000007</v>
      </c>
      <c r="S68" s="58">
        <v>8.6</v>
      </c>
      <c r="T68" s="58">
        <v>8.1</v>
      </c>
      <c r="U68" s="4">
        <v>7.7</v>
      </c>
      <c r="V68" s="4">
        <v>9.6999999999999993</v>
      </c>
      <c r="W68" s="4">
        <v>9.5</v>
      </c>
      <c r="X68" s="4">
        <v>9.6999999999999993</v>
      </c>
      <c r="Y68" s="4">
        <v>9.9</v>
      </c>
      <c r="Z68" s="4">
        <v>9.1</v>
      </c>
      <c r="AA68" s="4">
        <v>8.6</v>
      </c>
      <c r="AB68" s="4">
        <v>9.9</v>
      </c>
      <c r="AC68" s="4">
        <v>10.3</v>
      </c>
    </row>
    <row r="69" spans="1:174" s="15" customFormat="1" ht="54" customHeight="1">
      <c r="A69" s="34"/>
      <c r="B69" s="36" t="str">
        <f>IF('0'!A1=1,"Кількість зареєстрованих безробітних (на кінець періоду), всього тис. осіб","Number of  registered unemployed (at the end of reference period), total thsd. person")</f>
        <v>Кількість зареєстрованих безробітних (на кінець періоду), всього тис. осіб</v>
      </c>
      <c r="C69" s="52" t="s">
        <v>2</v>
      </c>
      <c r="D69" s="52">
        <v>351.1</v>
      </c>
      <c r="E69" s="52">
        <v>637.1</v>
      </c>
      <c r="F69" s="52">
        <v>1003.2</v>
      </c>
      <c r="G69" s="52">
        <v>1174.5</v>
      </c>
      <c r="H69" s="52">
        <v>1155.2</v>
      </c>
      <c r="I69" s="52">
        <v>1008.1</v>
      </c>
      <c r="J69" s="52">
        <v>1034.2</v>
      </c>
      <c r="K69" s="52">
        <v>988.9</v>
      </c>
      <c r="L69" s="52">
        <v>981.8</v>
      </c>
      <c r="M69" s="52">
        <v>881.5</v>
      </c>
      <c r="N69" s="52">
        <v>759.5</v>
      </c>
      <c r="O69" s="52">
        <v>642.29999999999995</v>
      </c>
      <c r="P69" s="52">
        <v>844.9</v>
      </c>
      <c r="Q69" s="52">
        <v>531.6</v>
      </c>
      <c r="R69" s="52">
        <v>544.9</v>
      </c>
      <c r="S69" s="52">
        <v>482.8</v>
      </c>
      <c r="T69" s="52">
        <v>506.8</v>
      </c>
      <c r="U69" s="52">
        <v>487.69099999999997</v>
      </c>
      <c r="V69" s="52">
        <v>512.19600000000003</v>
      </c>
      <c r="W69" s="59">
        <v>490.77499999999998</v>
      </c>
      <c r="X69" s="59">
        <v>390.78699999999998</v>
      </c>
      <c r="Y69" s="59">
        <v>354.4</v>
      </c>
      <c r="Z69" s="59">
        <v>341.65199999999999</v>
      </c>
      <c r="AA69" s="172">
        <v>338.16300000000001</v>
      </c>
      <c r="AB69" s="172">
        <v>459.2</v>
      </c>
      <c r="AC69" s="172">
        <v>294.96800000000002</v>
      </c>
    </row>
    <row r="70" spans="1:174" s="15" customFormat="1" ht="23.45" customHeight="1">
      <c r="A70" s="37"/>
      <c r="B70" s="38" t="str">
        <f>IF('0'!A1=1,"жінки","females")</f>
        <v>жінки</v>
      </c>
      <c r="C70" s="52" t="s">
        <v>2</v>
      </c>
      <c r="D70" s="48"/>
      <c r="E70" s="48"/>
      <c r="F70" s="48"/>
      <c r="G70" s="52">
        <v>729.6</v>
      </c>
      <c r="H70" s="52">
        <v>730.4</v>
      </c>
      <c r="I70" s="52">
        <v>645.6</v>
      </c>
      <c r="J70" s="52">
        <v>665</v>
      </c>
      <c r="K70" s="52">
        <v>627.6</v>
      </c>
      <c r="L70" s="52">
        <v>619.9</v>
      </c>
      <c r="M70" s="52">
        <v>535.6</v>
      </c>
      <c r="N70" s="52">
        <v>459.1</v>
      </c>
      <c r="O70" s="52">
        <v>385.8</v>
      </c>
      <c r="P70" s="52">
        <v>465.2</v>
      </c>
      <c r="Q70" s="52">
        <v>286.89999999999998</v>
      </c>
      <c r="R70" s="52">
        <v>296</v>
      </c>
      <c r="S70" s="52">
        <v>267.3</v>
      </c>
      <c r="T70" s="52">
        <v>273.7</v>
      </c>
      <c r="U70" s="52">
        <v>256.92</v>
      </c>
      <c r="V70" s="52">
        <v>275.42</v>
      </c>
      <c r="W70" s="52">
        <v>276.786</v>
      </c>
      <c r="X70" s="52">
        <v>196.559</v>
      </c>
      <c r="Y70" s="52">
        <v>189.49700000000001</v>
      </c>
      <c r="Z70" s="52">
        <v>184</v>
      </c>
      <c r="AA70" s="52">
        <v>177.3</v>
      </c>
      <c r="AB70" s="52">
        <v>257.8</v>
      </c>
      <c r="AC70" s="52">
        <v>170.1</v>
      </c>
    </row>
    <row r="71" spans="1:174" s="15" customFormat="1" ht="27" customHeight="1">
      <c r="A71" s="34"/>
      <c r="B71" s="38" t="str">
        <f>IF('0'!A1=1,"молодь у віці до 35 років","youth under 35 years")</f>
        <v>молодь у віці до 35 років</v>
      </c>
      <c r="C71" s="52"/>
      <c r="D71" s="48"/>
      <c r="E71" s="48"/>
      <c r="F71" s="48"/>
      <c r="G71" s="48"/>
      <c r="H71" s="48"/>
      <c r="I71" s="48"/>
      <c r="J71" s="52">
        <v>251</v>
      </c>
      <c r="K71" s="52">
        <v>229.1</v>
      </c>
      <c r="L71" s="52">
        <v>229.6</v>
      </c>
      <c r="M71" s="52">
        <v>201.9</v>
      </c>
      <c r="N71" s="52">
        <v>288.5</v>
      </c>
      <c r="O71" s="52">
        <v>227.7</v>
      </c>
      <c r="P71" s="52">
        <v>327</v>
      </c>
      <c r="Q71" s="52" t="s">
        <v>2</v>
      </c>
      <c r="R71" s="52" t="s">
        <v>2</v>
      </c>
      <c r="S71" s="52" t="s">
        <v>2</v>
      </c>
      <c r="T71" s="52" t="s">
        <v>2</v>
      </c>
      <c r="U71" s="52">
        <v>205.13200000000001</v>
      </c>
      <c r="V71" s="52">
        <v>217.852</v>
      </c>
      <c r="W71" s="52">
        <v>195.55699999999999</v>
      </c>
      <c r="X71" s="52">
        <v>142.23099999999999</v>
      </c>
      <c r="Y71" s="52">
        <v>121.813</v>
      </c>
      <c r="Z71" s="52">
        <v>107</v>
      </c>
      <c r="AA71" s="52">
        <v>100.4</v>
      </c>
      <c r="AB71" s="52">
        <v>140.9</v>
      </c>
      <c r="AC71" s="52">
        <v>78.3</v>
      </c>
    </row>
    <row r="72" spans="1:174" s="15" customFormat="1" ht="57" customHeight="1">
      <c r="A72" s="24"/>
      <c r="B72" s="36" t="str">
        <f>IF('0'!A1=1,"Кількість громадян, які мали статус безробітного протягом звітного періоду (тис. осіб)","Number of persons who had unemployed status during the reporting period (thsd. person)")</f>
        <v>Кількість громадян, які мали статус безробітного протягом звітного періоду (тис. осіб)</v>
      </c>
      <c r="C72" s="52" t="s">
        <v>2</v>
      </c>
      <c r="D72" s="52">
        <v>558.5</v>
      </c>
      <c r="E72" s="52">
        <v>1027.8</v>
      </c>
      <c r="F72" s="52">
        <v>1588.8</v>
      </c>
      <c r="G72" s="52">
        <v>2056.3000000000002</v>
      </c>
      <c r="H72" s="52">
        <v>2272.1</v>
      </c>
      <c r="I72" s="52">
        <v>2229.4</v>
      </c>
      <c r="J72" s="52">
        <v>2236.9</v>
      </c>
      <c r="K72" s="52">
        <v>2258.6999999999998</v>
      </c>
      <c r="L72" s="52">
        <v>3082.1</v>
      </c>
      <c r="M72" s="52">
        <v>2203.902</v>
      </c>
      <c r="N72" s="52">
        <v>1997.6</v>
      </c>
      <c r="O72" s="52">
        <v>1728.5</v>
      </c>
      <c r="P72" s="52">
        <v>1782.3</v>
      </c>
      <c r="Q72" s="52">
        <v>1690.5</v>
      </c>
      <c r="R72" s="52">
        <v>1384.5</v>
      </c>
      <c r="S72" s="52">
        <v>1401.6</v>
      </c>
      <c r="T72" s="52">
        <v>1353.201</v>
      </c>
      <c r="U72" s="52">
        <v>1537.4</v>
      </c>
      <c r="V72" s="52">
        <v>1468.452</v>
      </c>
      <c r="W72" s="52">
        <v>1435.193</v>
      </c>
      <c r="X72" s="52">
        <v>1270.4469999999999</v>
      </c>
      <c r="Y72" s="52">
        <v>1138.4000000000001</v>
      </c>
      <c r="Z72" s="52">
        <v>1064.2439999999999</v>
      </c>
      <c r="AA72" s="52">
        <v>1024.4259999999999</v>
      </c>
      <c r="AB72" s="52">
        <v>1247.2149999999999</v>
      </c>
      <c r="AC72" s="52">
        <v>1191.008</v>
      </c>
    </row>
    <row r="73" spans="1:174" s="15" customFormat="1" ht="51.6" customHeight="1">
      <c r="A73" s="39"/>
      <c r="B73" s="36" t="str">
        <f>IF('0'!A1=1,"Потреба роботодавців у працівниках на заміщення вільних робочих місць (вакантних посад), тис.осіб","Demand on labour force, thsd.person")</f>
        <v>Потреба роботодавців у працівниках на заміщення вільних робочих місць (вакантних посад), тис.осіб</v>
      </c>
      <c r="C73" s="52" t="s">
        <v>2</v>
      </c>
      <c r="D73" s="52" t="s">
        <v>2</v>
      </c>
      <c r="E73" s="52" t="s">
        <v>2</v>
      </c>
      <c r="F73" s="52" t="s">
        <v>2</v>
      </c>
      <c r="G73" s="52" t="s">
        <v>2</v>
      </c>
      <c r="H73" s="52" t="s">
        <v>2</v>
      </c>
      <c r="I73" s="52" t="s">
        <v>2</v>
      </c>
      <c r="J73" s="52" t="s">
        <v>2</v>
      </c>
      <c r="K73" s="52" t="s">
        <v>2</v>
      </c>
      <c r="L73" s="52" t="s">
        <v>2</v>
      </c>
      <c r="M73" s="52" t="s">
        <v>2</v>
      </c>
      <c r="N73" s="52" t="s">
        <v>2</v>
      </c>
      <c r="O73" s="52">
        <v>169.7</v>
      </c>
      <c r="P73" s="52">
        <v>91.1</v>
      </c>
      <c r="Q73" s="52">
        <v>65.8</v>
      </c>
      <c r="R73" s="52">
        <v>63.9</v>
      </c>
      <c r="S73" s="52">
        <v>59.3</v>
      </c>
      <c r="T73" s="52">
        <v>48.6</v>
      </c>
      <c r="U73" s="52">
        <v>47.5</v>
      </c>
      <c r="V73" s="52">
        <v>35.299999999999997</v>
      </c>
      <c r="W73" s="52">
        <v>25.9</v>
      </c>
      <c r="X73" s="52">
        <v>36.043999999999997</v>
      </c>
      <c r="Y73" s="52">
        <v>50.4</v>
      </c>
      <c r="Z73" s="15">
        <v>58.4</v>
      </c>
      <c r="AA73" s="172">
        <v>59</v>
      </c>
      <c r="AB73" s="172">
        <v>43.2</v>
      </c>
      <c r="AC73" s="172">
        <v>41.042000000000002</v>
      </c>
    </row>
    <row r="74" spans="1:174" s="15" customFormat="1" ht="53.45" customHeight="1">
      <c r="A74" s="39"/>
      <c r="B74" s="36" t="str">
        <f>IF('0'!A1=1,"Навантаження на одне вільне робоче місце (вакантну посаду) на кінець періоду, осіб","Load of registered unemployed per 1 vacant work place (vacancy), person")</f>
        <v>Навантаження на одне вільне робоче місце (вакантну посаду) на кінець періоду, осіб</v>
      </c>
      <c r="C74" s="52" t="s">
        <v>2</v>
      </c>
      <c r="D74" s="52">
        <v>11</v>
      </c>
      <c r="E74" s="52">
        <v>20</v>
      </c>
      <c r="F74" s="52">
        <v>30</v>
      </c>
      <c r="G74" s="52">
        <v>24</v>
      </c>
      <c r="H74" s="52">
        <v>17</v>
      </c>
      <c r="I74" s="52">
        <v>11</v>
      </c>
      <c r="J74" s="52">
        <v>9</v>
      </c>
      <c r="K74" s="52">
        <v>7</v>
      </c>
      <c r="L74" s="52">
        <v>6</v>
      </c>
      <c r="M74" s="52">
        <v>5</v>
      </c>
      <c r="N74" s="52">
        <v>5</v>
      </c>
      <c r="O74" s="52">
        <v>4</v>
      </c>
      <c r="P74" s="52">
        <v>9.6</v>
      </c>
      <c r="Q74" s="52">
        <v>8.1999999999999993</v>
      </c>
      <c r="R74" s="52">
        <v>8.8000000000000007</v>
      </c>
      <c r="S74" s="52">
        <v>8.4</v>
      </c>
      <c r="T74" s="52">
        <v>10.8</v>
      </c>
      <c r="U74" s="52">
        <v>10.3</v>
      </c>
      <c r="V74" s="52">
        <v>14.5</v>
      </c>
      <c r="W74" s="51">
        <v>18.899999999999999</v>
      </c>
      <c r="X74" s="51">
        <v>10.8</v>
      </c>
      <c r="Y74" s="51">
        <v>7</v>
      </c>
      <c r="Z74" s="51">
        <v>6</v>
      </c>
      <c r="AA74" s="51">
        <v>6</v>
      </c>
      <c r="AB74" s="51">
        <v>11</v>
      </c>
      <c r="AC74" s="172">
        <v>7</v>
      </c>
    </row>
    <row r="75" spans="1:174" s="15" customFormat="1" ht="53.45" customHeight="1">
      <c r="A75" s="39"/>
      <c r="B75" s="36" t="str">
        <f>IF('0'!A1=1,"Середній розмір допомоги по безробіттю, грн.","Average unemployment benefit, UAH")</f>
        <v>Середній розмір допомоги по безробіттю, грн.</v>
      </c>
      <c r="C75" s="52" t="s">
        <v>2</v>
      </c>
      <c r="D75" s="52">
        <v>40.5</v>
      </c>
      <c r="E75" s="52">
        <v>40.130000000000003</v>
      </c>
      <c r="F75" s="52">
        <v>38.51</v>
      </c>
      <c r="G75" s="52">
        <v>49.82</v>
      </c>
      <c r="H75" s="52">
        <v>59.39</v>
      </c>
      <c r="I75" s="52">
        <v>85.23</v>
      </c>
      <c r="J75" s="52">
        <v>105.98</v>
      </c>
      <c r="K75" s="52">
        <v>118.32</v>
      </c>
      <c r="L75" s="52">
        <v>146.37</v>
      </c>
      <c r="M75" s="52">
        <v>192.89</v>
      </c>
      <c r="N75" s="52">
        <v>251.48</v>
      </c>
      <c r="O75" s="52">
        <v>339.27</v>
      </c>
      <c r="P75" s="52">
        <v>571.07000000000005</v>
      </c>
      <c r="Q75" s="52">
        <v>655.56</v>
      </c>
      <c r="R75" s="52">
        <v>780.05</v>
      </c>
      <c r="S75" s="52">
        <v>879</v>
      </c>
      <c r="T75" s="52">
        <v>1028</v>
      </c>
      <c r="U75" s="52">
        <v>1172</v>
      </c>
      <c r="V75" s="52">
        <v>1232</v>
      </c>
      <c r="W75" s="52">
        <v>1444</v>
      </c>
      <c r="X75" s="52">
        <v>1997</v>
      </c>
      <c r="Y75" s="52">
        <v>2331</v>
      </c>
      <c r="Z75" s="173">
        <v>2876</v>
      </c>
      <c r="AA75" s="173">
        <v>3673</v>
      </c>
      <c r="AB75" s="173">
        <v>3797</v>
      </c>
      <c r="AC75" s="178" t="s">
        <v>2</v>
      </c>
    </row>
    <row r="76" spans="1:174" s="15" customFormat="1" ht="53.45" customHeight="1">
      <c r="A76" s="39"/>
      <c r="B76" s="36" t="str">
        <f>IF('0'!A1=1,"Середньооблікова кількість безробітних, які отримали допомогу, тис.осіб","Average number of unemployed who received unemployment benefit, thsd. person")</f>
        <v>Середньооблікова кількість безробітних, які отримали допомогу, тис.осіб</v>
      </c>
      <c r="C76" s="52" t="s">
        <v>2</v>
      </c>
      <c r="D76" s="52">
        <v>214.6</v>
      </c>
      <c r="E76" s="52">
        <v>361.6</v>
      </c>
      <c r="F76" s="52">
        <v>532.79999999999995</v>
      </c>
      <c r="G76" s="52">
        <v>620.6</v>
      </c>
      <c r="H76" s="52">
        <v>627.29999999999995</v>
      </c>
      <c r="I76" s="52">
        <v>625.1</v>
      </c>
      <c r="J76" s="52">
        <v>689.7</v>
      </c>
      <c r="K76" s="52">
        <v>796.8</v>
      </c>
      <c r="L76" s="52">
        <v>813.5</v>
      </c>
      <c r="M76" s="52">
        <v>631.20000000000005</v>
      </c>
      <c r="N76" s="52">
        <v>550.5</v>
      </c>
      <c r="O76" s="52">
        <v>468.3</v>
      </c>
      <c r="P76" s="52">
        <v>652.1</v>
      </c>
      <c r="Q76" s="52">
        <v>408.6</v>
      </c>
      <c r="R76" s="52">
        <v>411.3</v>
      </c>
      <c r="S76" s="52">
        <v>365.3</v>
      </c>
      <c r="T76" s="52">
        <v>386.1</v>
      </c>
      <c r="U76" s="52">
        <v>402.1</v>
      </c>
      <c r="V76" s="52">
        <v>408.4</v>
      </c>
      <c r="W76" s="60">
        <v>398.16</v>
      </c>
      <c r="X76" s="60">
        <v>317.12400000000002</v>
      </c>
      <c r="Y76" s="60">
        <v>284.18700000000001</v>
      </c>
      <c r="Z76" s="172">
        <v>280.8</v>
      </c>
      <c r="AA76" s="172">
        <v>284.959</v>
      </c>
      <c r="AB76" s="172">
        <v>402.4</v>
      </c>
      <c r="AC76" s="172">
        <v>260.5</v>
      </c>
    </row>
    <row r="77" spans="1:174">
      <c r="A77" s="40"/>
      <c r="B77" s="40"/>
    </row>
    <row r="78" spans="1:174">
      <c r="A78" s="40"/>
      <c r="B78" s="40"/>
    </row>
    <row r="79" spans="1:174" s="16" customFormat="1" ht="12.75">
      <c r="A79" s="41" t="str">
        <f>IF('0'!A1=1,"*Починаючи з 2014 року дані наведено без урахування тимчасово окупованої території Автономної Республіки Крим, м. Севастополя,  а з 2015 року також без тимчасово окупованих територій у Донецькій та Луганській областях.","*Since 2014 excluding the temporarily occupied territory of the Autonomous Republic of Crimea and the city of Sevastopol, since 2015  also excluding a part of temporarily occupied territories in the Donetsk and Luhansk regions..")</f>
        <v>*Починаючи з 2014 року дані наведено без урахування тимчасово окупованої території Автономної Республіки Крим, м. Севастополя,  а з 2015 року також без тимчасово окупованих територій у Донецькій та Луганській областях.</v>
      </c>
      <c r="B79" s="42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8"/>
      <c r="AY79" s="18"/>
      <c r="AZ79" s="18"/>
      <c r="BA79" s="18"/>
      <c r="BB79" s="18"/>
      <c r="BC79" s="19"/>
      <c r="BD79" s="19"/>
    </row>
    <row r="80" spans="1:174" s="16" customFormat="1" ht="12.75">
      <c r="A80" s="41" t="str">
        <f>IF('0'!A1=1,"**Починаючи з 2014 року дані можуть бути уточнені.","**Since 2014 the data can be corrected .")</f>
        <v>**Починаючи з 2014 року дані можуть бути уточнені.</v>
      </c>
      <c r="B80" s="42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8"/>
      <c r="FO80" s="18"/>
      <c r="FP80" s="18"/>
      <c r="FQ80" s="18"/>
      <c r="FR80" s="18"/>
    </row>
  </sheetData>
  <sheetProtection algorithmName="SHA-512" hashValue="plEqzJ8F0s/C1+mQZwyBtXC/PlsDBWQalOsvsDfeZ6TWqZ2Adz0x27Z6kfL8H/4D2rTjp8ySPm+2kDo791a4JQ==" saltValue="G5KIFyl1fRnYeShNjhHaOg==" spinCount="100000" sheet="1" objects="1" scenarios="1"/>
  <mergeCells count="2">
    <mergeCell ref="A9:A35"/>
    <mergeCell ref="A41:A67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Федоренко Марина Василівна</cp:lastModifiedBy>
  <cp:lastPrinted>2016-01-19T09:23:16Z</cp:lastPrinted>
  <dcterms:created xsi:type="dcterms:W3CDTF">2008-08-15T07:59:50Z</dcterms:created>
  <dcterms:modified xsi:type="dcterms:W3CDTF">2023-04-20T07:29:50Z</dcterms:modified>
</cp:coreProperties>
</file>