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24226"/>
  <mc:AlternateContent xmlns:mc="http://schemas.openxmlformats.org/markup-compatibility/2006">
    <mc:Choice Requires="x15">
      <x15ac:absPath xmlns:x15ac="http://schemas.microsoft.com/office/spreadsheetml/2010/11/ac" url="d:\UsersNBU\004513\Desktop\На розміщення\"/>
    </mc:Choice>
  </mc:AlternateContent>
  <bookViews>
    <workbookView xWindow="-108" yWindow="-108" windowWidth="19428" windowHeight="10428"/>
  </bookViews>
  <sheets>
    <sheet name="0" sheetId="54" r:id="rId1"/>
    <sheet name="1" sheetId="83" r:id="rId2"/>
    <sheet name="2" sheetId="84" r:id="rId3"/>
    <sheet name="3" sheetId="85" r:id="rId4"/>
    <sheet name="4" sheetId="86" r:id="rId5"/>
    <sheet name="5" sheetId="87" r:id="rId6"/>
    <sheet name="6" sheetId="88" r:id="rId7"/>
    <sheet name="7" sheetId="89" r:id="rId8"/>
    <sheet name="8" sheetId="90" r:id="rId9"/>
    <sheet name="9" sheetId="91" r:id="rId10"/>
    <sheet name="10" sheetId="92" r:id="rId11"/>
    <sheet name="11" sheetId="93" r:id="rId12"/>
    <sheet name="12" sheetId="94" r:id="rId13"/>
    <sheet name="13" sheetId="95" r:id="rId14"/>
    <sheet name="14" sheetId="96" r:id="rId15"/>
    <sheet name="15" sheetId="97" r:id="rId16"/>
    <sheet name="16" sheetId="98" r:id="rId17"/>
    <sheet name="17" sheetId="99" r:id="rId18"/>
    <sheet name="18" sheetId="100" r:id="rId19"/>
    <sheet name="19" sheetId="101" r:id="rId20"/>
    <sheet name="20" sheetId="102" r:id="rId21"/>
  </sheets>
  <calcPr calcId="162913"/>
</workbook>
</file>

<file path=xl/calcChain.xml><?xml version="1.0" encoding="utf-8"?>
<calcChain xmlns="http://schemas.openxmlformats.org/spreadsheetml/2006/main">
  <c r="A35" i="83" l="1"/>
  <c r="A35" i="85" l="1"/>
  <c r="L16" i="54" l="1"/>
  <c r="A3" i="93" l="1"/>
  <c r="I12" i="54" l="1"/>
  <c r="A3" i="97" l="1"/>
  <c r="A3" i="95"/>
  <c r="A3" i="99" l="1"/>
  <c r="F8" i="54" l="1"/>
  <c r="A35" i="91" l="1"/>
  <c r="A3" i="92" l="1"/>
  <c r="A31" i="101" l="1"/>
  <c r="A34" i="101"/>
  <c r="A33" i="101"/>
  <c r="A31" i="99"/>
  <c r="A34" i="99"/>
  <c r="A33" i="99"/>
  <c r="A31" i="95"/>
  <c r="A31" i="97"/>
  <c r="A34" i="97"/>
  <c r="A33" i="97"/>
  <c r="A34" i="95"/>
  <c r="A33" i="95"/>
  <c r="A34" i="93"/>
  <c r="A33" i="93"/>
  <c r="A31" i="93"/>
  <c r="A31" i="91"/>
  <c r="A34" i="91"/>
  <c r="A33" i="91"/>
  <c r="A31" i="89"/>
  <c r="A34" i="89"/>
  <c r="A33" i="89"/>
  <c r="A31" i="87"/>
  <c r="A34" i="85"/>
  <c r="A33" i="85"/>
  <c r="A34" i="87"/>
  <c r="A33" i="87"/>
  <c r="A31" i="85"/>
  <c r="A31" i="83"/>
  <c r="A32" i="83"/>
  <c r="A33" i="83"/>
  <c r="A34" i="83"/>
  <c r="A3" i="94" l="1"/>
  <c r="A3" i="98"/>
  <c r="A3" i="96"/>
  <c r="A3" i="89" l="1"/>
  <c r="A3" i="102" l="1"/>
  <c r="L21" i="54"/>
  <c r="L20" i="54"/>
  <c r="L19" i="54"/>
  <c r="L18" i="54"/>
  <c r="L17" i="54"/>
  <c r="L15" i="54"/>
  <c r="L14" i="54"/>
  <c r="L13" i="54" l="1"/>
  <c r="L12" i="54"/>
  <c r="L11" i="54"/>
  <c r="L10" i="54"/>
  <c r="L9" i="54"/>
  <c r="L8" i="54"/>
  <c r="A26" i="102" l="1"/>
  <c r="B24" i="102"/>
  <c r="B23" i="102"/>
  <c r="B22" i="102"/>
  <c r="B21" i="102"/>
  <c r="B20" i="102"/>
  <c r="B19" i="102"/>
  <c r="B18" i="102"/>
  <c r="B17" i="102"/>
  <c r="B16" i="102"/>
  <c r="B15" i="102"/>
  <c r="B14" i="102"/>
  <c r="B13" i="102"/>
  <c r="B12" i="102"/>
  <c r="B11" i="102"/>
  <c r="B10" i="102"/>
  <c r="B9" i="102"/>
  <c r="B8" i="102"/>
  <c r="B7" i="102"/>
  <c r="B6" i="102"/>
  <c r="B5" i="102"/>
  <c r="B4" i="102"/>
  <c r="A4" i="102"/>
  <c r="A1" i="102"/>
  <c r="A3" i="101" l="1"/>
  <c r="A32" i="101"/>
  <c r="B29" i="101"/>
  <c r="B28" i="101"/>
  <c r="B27" i="101"/>
  <c r="B26" i="101"/>
  <c r="B25" i="101"/>
  <c r="B24" i="101"/>
  <c r="B23" i="101"/>
  <c r="B22" i="101"/>
  <c r="B21" i="101"/>
  <c r="B20" i="101"/>
  <c r="B19" i="101"/>
  <c r="B18" i="101"/>
  <c r="B17" i="101"/>
  <c r="B16" i="101"/>
  <c r="B15" i="101"/>
  <c r="B14" i="101"/>
  <c r="B13" i="101"/>
  <c r="B12" i="101"/>
  <c r="B11" i="101"/>
  <c r="B10" i="101"/>
  <c r="B9" i="101"/>
  <c r="B8" i="101"/>
  <c r="B7" i="101"/>
  <c r="B6" i="101"/>
  <c r="B5" i="101"/>
  <c r="B4" i="101"/>
  <c r="A4" i="101"/>
  <c r="A1" i="101"/>
  <c r="A3" i="100"/>
  <c r="A26" i="100"/>
  <c r="B24" i="100"/>
  <c r="B23" i="100"/>
  <c r="B22" i="100"/>
  <c r="B21" i="100"/>
  <c r="B20" i="100"/>
  <c r="B19" i="100"/>
  <c r="B18" i="100"/>
  <c r="B17" i="100"/>
  <c r="B16" i="100"/>
  <c r="B15" i="100"/>
  <c r="B14" i="100"/>
  <c r="B13" i="100"/>
  <c r="B12" i="100"/>
  <c r="B11" i="100"/>
  <c r="B10" i="100"/>
  <c r="B9" i="100"/>
  <c r="B8" i="100"/>
  <c r="B7" i="100"/>
  <c r="B6" i="100"/>
  <c r="B5" i="100"/>
  <c r="B4" i="100"/>
  <c r="A4" i="100"/>
  <c r="A1" i="100"/>
  <c r="A32" i="99"/>
  <c r="B29" i="99"/>
  <c r="B28" i="99"/>
  <c r="B27" i="99"/>
  <c r="B26" i="99"/>
  <c r="B25" i="99"/>
  <c r="B24" i="99"/>
  <c r="B23" i="99"/>
  <c r="B22" i="99"/>
  <c r="B21" i="99"/>
  <c r="B20" i="99"/>
  <c r="B19" i="99"/>
  <c r="B18" i="99"/>
  <c r="B17" i="99"/>
  <c r="B16" i="99"/>
  <c r="B15" i="99"/>
  <c r="B14" i="99"/>
  <c r="B13" i="99"/>
  <c r="B12" i="99"/>
  <c r="B11" i="99"/>
  <c r="B10" i="99"/>
  <c r="B9" i="99"/>
  <c r="B8" i="99"/>
  <c r="B7" i="99"/>
  <c r="B6" i="99"/>
  <c r="B5" i="99"/>
  <c r="B4" i="99"/>
  <c r="A4" i="99"/>
  <c r="A1" i="99"/>
  <c r="A26" i="98"/>
  <c r="B24" i="98"/>
  <c r="B23" i="98"/>
  <c r="B22" i="98"/>
  <c r="B21" i="98"/>
  <c r="B20" i="98"/>
  <c r="B19" i="98"/>
  <c r="B18" i="98"/>
  <c r="B17" i="98"/>
  <c r="B16" i="98"/>
  <c r="B15" i="98"/>
  <c r="B14" i="98"/>
  <c r="B13" i="98"/>
  <c r="B12" i="98"/>
  <c r="B11" i="98"/>
  <c r="B10" i="98"/>
  <c r="B9" i="98"/>
  <c r="B8" i="98"/>
  <c r="B7" i="98"/>
  <c r="B6" i="98"/>
  <c r="B5" i="98"/>
  <c r="B4" i="98"/>
  <c r="A4" i="98"/>
  <c r="A1" i="98"/>
  <c r="A32" i="97"/>
  <c r="B29" i="97"/>
  <c r="B28" i="97"/>
  <c r="B27" i="97"/>
  <c r="B26" i="97"/>
  <c r="B25" i="97"/>
  <c r="B24" i="97"/>
  <c r="B23" i="97"/>
  <c r="B22" i="97"/>
  <c r="B21" i="97"/>
  <c r="B20" i="97"/>
  <c r="B19" i="97"/>
  <c r="B18" i="97"/>
  <c r="B17" i="97"/>
  <c r="B16" i="97"/>
  <c r="B15" i="97"/>
  <c r="B14" i="97"/>
  <c r="B13" i="97"/>
  <c r="B12" i="97"/>
  <c r="B11" i="97"/>
  <c r="B10" i="97"/>
  <c r="B9" i="97"/>
  <c r="B8" i="97"/>
  <c r="B7" i="97"/>
  <c r="B6" i="97"/>
  <c r="B5" i="97"/>
  <c r="B4" i="97"/>
  <c r="A4" i="97"/>
  <c r="A1" i="97"/>
  <c r="A26" i="96"/>
  <c r="B24" i="96"/>
  <c r="B23" i="96"/>
  <c r="B22" i="96"/>
  <c r="B21" i="96"/>
  <c r="B20" i="96"/>
  <c r="B19" i="96"/>
  <c r="B18" i="96"/>
  <c r="B17" i="96"/>
  <c r="B16" i="96"/>
  <c r="B15" i="96"/>
  <c r="B14" i="96"/>
  <c r="B13" i="96"/>
  <c r="B12" i="96"/>
  <c r="B11" i="96"/>
  <c r="B10" i="96"/>
  <c r="B9" i="96"/>
  <c r="B8" i="96"/>
  <c r="B7" i="96"/>
  <c r="B6" i="96"/>
  <c r="B5" i="96"/>
  <c r="B4" i="96"/>
  <c r="A4" i="96"/>
  <c r="A1" i="96"/>
  <c r="A32" i="95"/>
  <c r="B29" i="95"/>
  <c r="B28" i="95"/>
  <c r="B27" i="95"/>
  <c r="B26" i="95"/>
  <c r="B25" i="95"/>
  <c r="B24" i="95"/>
  <c r="B23" i="95"/>
  <c r="B22" i="95"/>
  <c r="B21" i="95"/>
  <c r="B20" i="95"/>
  <c r="B19" i="95"/>
  <c r="B18" i="95"/>
  <c r="B17" i="95"/>
  <c r="B16" i="95"/>
  <c r="B15" i="95"/>
  <c r="B14" i="95"/>
  <c r="B13" i="95"/>
  <c r="B12" i="95"/>
  <c r="B11" i="95"/>
  <c r="B10" i="95"/>
  <c r="B9" i="95"/>
  <c r="B8" i="95"/>
  <c r="B7" i="95"/>
  <c r="B6" i="95"/>
  <c r="B5" i="95"/>
  <c r="B4" i="95"/>
  <c r="A4" i="95"/>
  <c r="A1" i="95"/>
  <c r="A26" i="94"/>
  <c r="B24" i="94"/>
  <c r="B23" i="94"/>
  <c r="B22" i="94"/>
  <c r="B21" i="94"/>
  <c r="B20" i="94"/>
  <c r="B19" i="94"/>
  <c r="B18" i="94"/>
  <c r="B17" i="94"/>
  <c r="B16" i="94"/>
  <c r="B15" i="94"/>
  <c r="B14" i="94"/>
  <c r="B13" i="94"/>
  <c r="B12" i="94"/>
  <c r="B11" i="94"/>
  <c r="B10" i="94"/>
  <c r="B9" i="94"/>
  <c r="B8" i="94"/>
  <c r="B7" i="94"/>
  <c r="B6" i="94"/>
  <c r="B5" i="94"/>
  <c r="B4" i="94"/>
  <c r="A4" i="94"/>
  <c r="A1" i="94"/>
  <c r="A3" i="91" l="1"/>
  <c r="A32" i="93"/>
  <c r="B29" i="93"/>
  <c r="B28" i="93"/>
  <c r="B27" i="93"/>
  <c r="B26" i="93"/>
  <c r="B25" i="93"/>
  <c r="B24" i="93"/>
  <c r="B23" i="93"/>
  <c r="B22" i="93"/>
  <c r="B21" i="93"/>
  <c r="B20" i="93"/>
  <c r="B19" i="93"/>
  <c r="B18" i="93"/>
  <c r="B17" i="93"/>
  <c r="B16" i="93"/>
  <c r="B15" i="93"/>
  <c r="B14" i="93"/>
  <c r="B13" i="93"/>
  <c r="B12" i="93"/>
  <c r="B11" i="93"/>
  <c r="B10" i="93"/>
  <c r="B9" i="93"/>
  <c r="B8" i="93"/>
  <c r="B7" i="93"/>
  <c r="B6" i="93"/>
  <c r="B5" i="93"/>
  <c r="B4" i="93"/>
  <c r="A4" i="93"/>
  <c r="A1" i="93"/>
  <c r="A26" i="92"/>
  <c r="B24" i="92"/>
  <c r="B23" i="92"/>
  <c r="B22" i="92"/>
  <c r="B21" i="92"/>
  <c r="B20" i="92"/>
  <c r="B19" i="92"/>
  <c r="B18" i="92"/>
  <c r="B17" i="92"/>
  <c r="B16" i="92"/>
  <c r="B15" i="92"/>
  <c r="B14" i="92"/>
  <c r="B13" i="92"/>
  <c r="B12" i="92"/>
  <c r="B11" i="92"/>
  <c r="B10" i="92"/>
  <c r="B9" i="92"/>
  <c r="B8" i="92"/>
  <c r="B7" i="92"/>
  <c r="B6" i="92"/>
  <c r="B5" i="92"/>
  <c r="B4" i="92"/>
  <c r="A4" i="92"/>
  <c r="A1" i="92"/>
  <c r="A3" i="90"/>
  <c r="A32" i="91"/>
  <c r="B29" i="91"/>
  <c r="B28" i="91"/>
  <c r="B27" i="91"/>
  <c r="B26" i="91"/>
  <c r="B25" i="91"/>
  <c r="B24" i="91"/>
  <c r="B23" i="91"/>
  <c r="B22" i="91"/>
  <c r="B21" i="91"/>
  <c r="B20" i="91"/>
  <c r="B19" i="91"/>
  <c r="B18" i="91"/>
  <c r="B17" i="91"/>
  <c r="B16" i="91"/>
  <c r="B15" i="91"/>
  <c r="B14" i="91"/>
  <c r="B13" i="91"/>
  <c r="B12" i="91"/>
  <c r="B11" i="91"/>
  <c r="B10" i="91"/>
  <c r="B9" i="91"/>
  <c r="B8" i="91"/>
  <c r="B7" i="91"/>
  <c r="B6" i="91"/>
  <c r="B5" i="91"/>
  <c r="B4" i="91"/>
  <c r="A4" i="91"/>
  <c r="A1" i="91"/>
  <c r="A26" i="90" l="1"/>
  <c r="B24" i="90"/>
  <c r="B23" i="90"/>
  <c r="B22" i="90"/>
  <c r="B21" i="90"/>
  <c r="B20" i="90"/>
  <c r="B19" i="90"/>
  <c r="B18" i="90"/>
  <c r="B17" i="90"/>
  <c r="B16" i="90"/>
  <c r="B15" i="90"/>
  <c r="B14" i="90"/>
  <c r="B13" i="90"/>
  <c r="B12" i="90"/>
  <c r="B11" i="90"/>
  <c r="B10" i="90"/>
  <c r="B9" i="90"/>
  <c r="B8" i="90"/>
  <c r="B7" i="90"/>
  <c r="B6" i="90"/>
  <c r="B5" i="90"/>
  <c r="B4" i="90"/>
  <c r="A4" i="90"/>
  <c r="A1" i="90"/>
  <c r="A32" i="89"/>
  <c r="B29" i="89"/>
  <c r="B28" i="89"/>
  <c r="B27" i="89"/>
  <c r="B26" i="89"/>
  <c r="B25" i="89"/>
  <c r="B24" i="89"/>
  <c r="B23" i="89"/>
  <c r="B22" i="89"/>
  <c r="B21" i="89"/>
  <c r="B20" i="89"/>
  <c r="B19" i="89"/>
  <c r="B18" i="89"/>
  <c r="B17" i="89"/>
  <c r="B16" i="89"/>
  <c r="B15" i="89"/>
  <c r="B14" i="89"/>
  <c r="B13" i="89"/>
  <c r="B12" i="89"/>
  <c r="B11" i="89"/>
  <c r="B10" i="89"/>
  <c r="B9" i="89"/>
  <c r="B8" i="89"/>
  <c r="B7" i="89"/>
  <c r="B6" i="89"/>
  <c r="B5" i="89"/>
  <c r="B4" i="89"/>
  <c r="A4" i="89"/>
  <c r="A1" i="89"/>
  <c r="A3" i="88" l="1"/>
  <c r="A3" i="87"/>
  <c r="A3" i="86"/>
  <c r="A3" i="85"/>
  <c r="A3" i="84"/>
  <c r="A3" i="83"/>
  <c r="A32" i="87"/>
  <c r="A26" i="88"/>
  <c r="L6" i="54"/>
  <c r="L7" i="54"/>
  <c r="A26" i="86"/>
  <c r="A32" i="85"/>
  <c r="A26" i="84"/>
  <c r="I4" i="54"/>
  <c r="I24" i="54"/>
  <c r="I22" i="54"/>
  <c r="F22" i="54"/>
  <c r="I20" i="54"/>
  <c r="I18" i="54"/>
  <c r="F18" i="54"/>
  <c r="I16" i="54"/>
  <c r="I14" i="54"/>
  <c r="F14" i="54"/>
  <c r="I10" i="54"/>
  <c r="I8" i="54"/>
  <c r="I6" i="54"/>
  <c r="I2" i="54"/>
  <c r="F2" i="54"/>
  <c r="D10" i="54" l="1"/>
  <c r="B24" i="88" l="1"/>
  <c r="B23" i="88"/>
  <c r="B22" i="88"/>
  <c r="B21" i="88"/>
  <c r="B20" i="88"/>
  <c r="B19" i="88"/>
  <c r="B18" i="88"/>
  <c r="B17" i="88"/>
  <c r="B16" i="88"/>
  <c r="B15" i="88"/>
  <c r="B14" i="88"/>
  <c r="B13" i="88"/>
  <c r="B12" i="88"/>
  <c r="B11" i="88"/>
  <c r="B10" i="88"/>
  <c r="B9" i="88"/>
  <c r="B8" i="88"/>
  <c r="B7" i="88"/>
  <c r="B6" i="88"/>
  <c r="B5" i="88"/>
  <c r="B4" i="88"/>
  <c r="A4" i="88"/>
  <c r="A1" i="88"/>
  <c r="B29" i="87"/>
  <c r="B28" i="87"/>
  <c r="B27" i="87"/>
  <c r="B26" i="87"/>
  <c r="B25" i="87"/>
  <c r="B24" i="87"/>
  <c r="B23" i="87"/>
  <c r="B22" i="87"/>
  <c r="B21" i="87"/>
  <c r="B20" i="87"/>
  <c r="B19" i="87"/>
  <c r="B18" i="87"/>
  <c r="B17" i="87"/>
  <c r="B16" i="87"/>
  <c r="B15" i="87"/>
  <c r="B14" i="87"/>
  <c r="B13" i="87"/>
  <c r="B12" i="87"/>
  <c r="B11" i="87"/>
  <c r="B10" i="87"/>
  <c r="B9" i="87"/>
  <c r="B8" i="87"/>
  <c r="B7" i="87"/>
  <c r="B6" i="87"/>
  <c r="B5" i="87"/>
  <c r="B4" i="87"/>
  <c r="A4" i="87"/>
  <c r="A1" i="87"/>
  <c r="B24" i="86" l="1"/>
  <c r="B23" i="86"/>
  <c r="B22" i="86"/>
  <c r="B21" i="86"/>
  <c r="B20" i="86"/>
  <c r="B19" i="86"/>
  <c r="B18" i="86"/>
  <c r="B17" i="86"/>
  <c r="B16" i="86"/>
  <c r="B15" i="86"/>
  <c r="B14" i="86"/>
  <c r="B13" i="86"/>
  <c r="B12" i="86"/>
  <c r="B11" i="86"/>
  <c r="B10" i="86"/>
  <c r="B9" i="86"/>
  <c r="B8" i="86"/>
  <c r="B7" i="86"/>
  <c r="B6" i="86"/>
  <c r="B5" i="86"/>
  <c r="B4" i="86"/>
  <c r="A4" i="86"/>
  <c r="A1" i="86"/>
  <c r="B29" i="85"/>
  <c r="B28" i="85"/>
  <c r="B27" i="85"/>
  <c r="B26" i="85"/>
  <c r="B25" i="85"/>
  <c r="B24" i="85"/>
  <c r="B23" i="85"/>
  <c r="B22" i="85"/>
  <c r="B21" i="85"/>
  <c r="B20" i="85"/>
  <c r="B19" i="85"/>
  <c r="B18" i="85"/>
  <c r="B17" i="85"/>
  <c r="B16" i="85"/>
  <c r="B15" i="85"/>
  <c r="B14" i="85"/>
  <c r="B13" i="85"/>
  <c r="B12" i="85"/>
  <c r="B11" i="85"/>
  <c r="B10" i="85"/>
  <c r="B9" i="85"/>
  <c r="B8" i="85"/>
  <c r="B7" i="85"/>
  <c r="B6" i="85"/>
  <c r="B5" i="85"/>
  <c r="B4" i="85"/>
  <c r="A4" i="85"/>
  <c r="A1" i="85"/>
  <c r="B9" i="84" l="1"/>
  <c r="B27" i="83"/>
  <c r="B28" i="83"/>
  <c r="B25" i="83"/>
  <c r="B14" i="83"/>
  <c r="B13" i="83"/>
  <c r="B12" i="83"/>
  <c r="B11" i="83"/>
  <c r="B10" i="83"/>
  <c r="A4" i="83" l="1"/>
  <c r="L5" i="54" l="1"/>
  <c r="L4" i="54"/>
  <c r="A4" i="84" l="1"/>
  <c r="L3" i="54"/>
  <c r="L2" i="54"/>
  <c r="B4" i="84" l="1"/>
  <c r="B17" i="83"/>
  <c r="B24" i="84" l="1"/>
  <c r="B8" i="84"/>
  <c r="B7" i="84"/>
  <c r="B23" i="84"/>
  <c r="B21" i="84"/>
  <c r="B22" i="84"/>
  <c r="B20" i="84"/>
  <c r="B19" i="84"/>
  <c r="B18" i="84"/>
  <c r="B17" i="84"/>
  <c r="B16" i="84"/>
  <c r="B15" i="84"/>
  <c r="B14" i="84"/>
  <c r="B13" i="84"/>
  <c r="B12" i="84"/>
  <c r="B11" i="84"/>
  <c r="B10" i="84"/>
  <c r="B6" i="84"/>
  <c r="B5" i="84"/>
  <c r="B3" i="54"/>
  <c r="B29" i="83" l="1"/>
  <c r="B26" i="83"/>
  <c r="B24" i="83"/>
  <c r="B23" i="83"/>
  <c r="B22" i="83"/>
  <c r="B21" i="83"/>
  <c r="B20" i="83"/>
  <c r="B19" i="83"/>
  <c r="B18" i="83"/>
  <c r="B16" i="83"/>
  <c r="B15" i="83" l="1"/>
  <c r="B8" i="83"/>
  <c r="B9" i="83"/>
  <c r="B7" i="83"/>
  <c r="B6" i="83"/>
  <c r="B5" i="83"/>
  <c r="B4" i="83"/>
  <c r="A1" i="84"/>
  <c r="A1" i="83" l="1"/>
</calcChain>
</file>

<file path=xl/sharedStrings.xml><?xml version="1.0" encoding="utf-8"?>
<sst xmlns="http://schemas.openxmlformats.org/spreadsheetml/2006/main" count="4116" uniqueCount="7">
  <si>
    <t>…</t>
  </si>
  <si>
    <t>УКР</t>
  </si>
  <si>
    <t>ENG</t>
  </si>
  <si>
    <t>Державною службою статистики України припинено публікацію даних з 01.2016</t>
  </si>
  <si>
    <t>x</t>
  </si>
  <si>
    <t>Державна служба статистики України припинила публікацію даних</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</si>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</sst>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6">
    <numFmt numFmtId="164" formatCode="_-* #,##0.00_₴_-;\-* #,##0.00_₴_-;_-* &quot;-&quot;??_₴_-;_-@_-"/>
    <numFmt numFmtId="165" formatCode="#,##0&quot;р.&quot;;[Red]\-#,##0&quot;р.&quot;"/>
    <numFmt numFmtId="166" formatCode="#,##0.00&quot;р.&quot;;\-#,##0.00&quot;р.&quot;"/>
    <numFmt numFmtId="167" formatCode="_-* #,##0_р_._-;\-* #,##0_р_._-;_-* &quot;-&quot;_р_._-;_-@_-"/>
    <numFmt numFmtId="168" formatCode="_-* #,##0.00_р_._-;\-* #,##0.00_р_._-;_-* &quot;-&quot;??_р_._-;_-@_-"/>
    <numFmt numFmtId="169" formatCode="_-* #,##0\ _г_р_н_._-;\-* #,##0\ _г_р_н_._-;_-* &quot;-&quot;\ _г_р_н_._-;_-@_-"/>
    <numFmt numFmtId="170" formatCode="_-* #,##0.00\ _г_р_н_._-;\-* #,##0.00\ _г_р_н_._-;_-* &quot;-&quot;??\ _г_р_н_._-;_-@_-"/>
    <numFmt numFmtId="171" formatCode="0.0"/>
    <numFmt numFmtId="172" formatCode="&quot;$&quot;#,##0_);[Red]\(&quot;$&quot;#,##0\)"/>
    <numFmt numFmtId="173" formatCode="_(* #,##0.00_);_(* \(#,##0.00\);_(* &quot;-&quot;??_);_(@_)"/>
    <numFmt numFmtId="174" formatCode="#,##0.0"/>
    <numFmt numFmtId="175" formatCode="#."/>
    <numFmt numFmtId="176" formatCode="&quot;Ј&quot;#,##0.00;[Red]\-&quot;Ј&quot;#,##0.00"/>
    <numFmt numFmtId="177" formatCode="General_)"/>
    <numFmt numFmtId="178" formatCode="#,##0.000"/>
    <numFmt numFmtId="179" formatCode="&quot;   &quot;@"/>
    <numFmt numFmtId="180" formatCode="&quot;      &quot;@"/>
    <numFmt numFmtId="181" formatCode="&quot;         &quot;@"/>
    <numFmt numFmtId="182" formatCode="&quot;            &quot;@"/>
    <numFmt numFmtId="183" formatCode="&quot;               &quot;@"/>
    <numFmt numFmtId="184" formatCode="0.000_)"/>
    <numFmt numFmtId="185" formatCode="_(* #,##0_);_(* \(#,##0\);_(* &quot;-&quot;_);_(@_)"/>
    <numFmt numFmtId="186" formatCode="_-&quot;$&quot;* #,##0_-;\-&quot;$&quot;* #,##0_-;_-&quot;$&quot;* &quot;-&quot;_-;_-@_-"/>
    <numFmt numFmtId="187" formatCode="_([$€-2]* #,##0.00_);_([$€-2]* \(#,##0.00\);_([$€-2]* &quot;-&quot;??_)"/>
    <numFmt numFmtId="188" formatCode="_-* #,##0\ _F_t_-;\-* #,##0\ _F_t_-;_-* &quot;-&quot;\ _F_t_-;_-@_-"/>
    <numFmt numFmtId="189" formatCode="_-* #,##0.00\ _F_t_-;\-* #,##0.00\ _F_t_-;_-* &quot;-&quot;??\ _F_t_-;_-@_-"/>
    <numFmt numFmtId="190" formatCode="[&gt;0.05]#,##0.0;[&lt;-0.05]\-#,##0.0;\-\-&quot; &quot;;"/>
    <numFmt numFmtId="191" formatCode="[&gt;0.5]#,##0;[&lt;-0.5]\-#,##0;\-\-&quot; &quot;;"/>
    <numFmt numFmtId="192" formatCode="#,##0\ &quot;Kč&quot;;\-#,##0\ &quot;Kč&quot;"/>
    <numFmt numFmtId="193" formatCode="&quot;$&quot;#,##0_);\(&quot;$&quot;#,##0\)"/>
    <numFmt numFmtId="194" formatCode="_(&quot;$&quot;* #,##0_);_(&quot;$&quot;* \(#,##0\);_(&quot;$&quot;* &quot;-&quot;_);_(@_)"/>
    <numFmt numFmtId="195" formatCode="_(&quot;$&quot;* #,##0.00_);_(&quot;$&quot;* \(#,##0.00\);_(&quot;$&quot;* &quot;-&quot;??_);_(@_)"/>
    <numFmt numFmtId="196" formatCode="[&gt;=0.05]#,##0.0;[&lt;=-0.05]\-#,##0.0;?0.0"/>
    <numFmt numFmtId="197" formatCode="_-* #,##0\ &quot;Ft&quot;_-;\-* #,##0\ &quot;Ft&quot;_-;_-* &quot;-&quot;\ &quot;Ft&quot;_-;_-@_-"/>
    <numFmt numFmtId="198" formatCode="_-* #,##0.00\ &quot;Ft&quot;_-;\-* #,##0.00\ &quot;Ft&quot;_-;_-* &quot;-&quot;??\ &quot;Ft&quot;_-;_-@_-"/>
    <numFmt numFmtId="199" formatCode="[Black]#,##0.0;[Black]\-#,##0.0;;"/>
    <numFmt numFmtId="200" formatCode="[Black][&gt;0.05]#,##0.0;[Black][&lt;-0.05]\-#,##0.0;;"/>
    <numFmt numFmtId="201" formatCode="[Black][&gt;0.5]#,##0;[Black][&lt;-0.5]\-#,##0;;"/>
    <numFmt numFmtId="202" formatCode="#,##0.0____"/>
    <numFmt numFmtId="203" formatCode="_-* #,##0\ _р_._-;\-* #,##0\ _р_._-;_-* &quot;-&quot;\ _р_._-;_-@_-"/>
    <numFmt numFmtId="204" formatCode="_-* #,##0.00\ &quot;р.&quot;_-;\-* #,##0.00\ &quot;р.&quot;_-;_-* &quot;-&quot;??\ &quot;р.&quot;_-;_-@_-"/>
    <numFmt numFmtId="205" formatCode="_-* #,##0.00\ _р_._-;\-* #,##0.00\ _р_._-;_-* &quot;-&quot;??\ _р_._-;_-@_-"/>
    <numFmt numFmtId="206" formatCode="#,##0.0_ ;[Red]\-#,##0.0\ "/>
    <numFmt numFmtId="207" formatCode="#,##0;[Red]\(#,##0\)"/>
    <numFmt numFmtId="208" formatCode="_-[$€-2]* #,##0.00_-;\-[$€-2]* #,##0.00_-;_-[$€-2]* &quot;-&quot;??_-"/>
    <numFmt numFmtId="209" formatCode="#,#00"/>
    <numFmt numFmtId="210" formatCode="###\ ##0.000"/>
    <numFmt numFmtId="211" formatCode="#,"/>
    <numFmt numFmtId="212" formatCode="0_)"/>
    <numFmt numFmtId="213" formatCode="&quot;Cr$&quot;#,##0_);[Red]\(&quot;Cr$&quot;#,##0\)"/>
    <numFmt numFmtId="214" formatCode="&quot;Cr$&quot;#,##0.00_);[Red]\(&quot;Cr$&quot;#,##0.00\)"/>
    <numFmt numFmtId="215" formatCode="\$#,"/>
    <numFmt numFmtId="216" formatCode="&quot;$&quot;#,#00"/>
    <numFmt numFmtId="217" formatCode="&quot;$&quot;#,"/>
    <numFmt numFmtId="218" formatCode="[$-418]d\-mmm\-yy;@"/>
    <numFmt numFmtId="219" formatCode="%#,#00"/>
    <numFmt numFmtId="220" formatCode="#.##000"/>
    <numFmt numFmtId="221" formatCode="dd\-mmm\-yy_)"/>
    <numFmt numFmtId="222" formatCode="#.##0,"/>
    <numFmt numFmtId="223" formatCode="#,##0.000000"/>
    <numFmt numFmtId="224" formatCode="General\ \ \ \ \ \ "/>
    <numFmt numFmtId="225" formatCode="0.0\ \ \ \ \ \ \ \ "/>
    <numFmt numFmtId="226" formatCode="mmmm\ yyyy"/>
    <numFmt numFmtId="227" formatCode="[$-409]d\-mmm\-yy;@"/>
    <numFmt numFmtId="228" formatCode="0.0;\(0.0\);\ ;\-"/>
    <numFmt numFmtId="229" formatCode="mm/yyyy"/>
  </numFmts>
  <fonts count="227">
    <font>
      <sz val="10"/>
      <name val="Times New Roman"/>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Times New Roman"/>
      <family val="1"/>
      <charset val="204"/>
    </font>
    <font>
      <u/>
      <sz val="11"/>
      <color indexed="12"/>
      <name val="Times New Roman Cyr"/>
      <charset val="204"/>
    </font>
    <font>
      <sz val="10"/>
      <name val="MS Sans Serif"/>
      <family val="2"/>
      <charset val="204"/>
    </font>
    <font>
      <sz val="1"/>
      <color indexed="16"/>
      <name val="Courier"/>
      <family val="1"/>
      <charset val="204"/>
    </font>
    <font>
      <b/>
      <sz val="1"/>
      <color indexed="16"/>
      <name val="Courier"/>
      <family val="1"/>
      <charset val="204"/>
    </font>
    <font>
      <sz val="10"/>
      <color indexed="8"/>
      <name val="Arial"/>
      <family val="2"/>
      <charset val="204"/>
    </font>
    <font>
      <sz val="10"/>
      <name val="TimesET"/>
    </font>
    <font>
      <u/>
      <sz val="11"/>
      <color indexed="36"/>
      <name val="Times New Roman Cyr"/>
      <charset val="204"/>
    </font>
    <font>
      <sz val="10"/>
      <name val="Arial Cyr"/>
      <charset val="204"/>
    </font>
    <font>
      <b/>
      <sz val="10"/>
      <name val="Arial Cyr"/>
      <charset val="204"/>
    </font>
    <font>
      <i/>
      <sz val="10"/>
      <name val="Arial Cyr"/>
      <charset val="204"/>
    </font>
    <font>
      <b/>
      <sz val="12"/>
      <name val="Times New Roman"/>
      <family val="1"/>
      <charset val="204"/>
    </font>
    <font>
      <sz val="12"/>
      <name val="Times New Roman"/>
      <family val="1"/>
      <charset val="204"/>
    </font>
    <font>
      <b/>
      <sz val="12"/>
      <color indexed="9"/>
      <name val="Times New Roman"/>
      <family val="1"/>
      <charset val="204"/>
    </font>
    <font>
      <sz val="10"/>
      <name val="Times New Roman"/>
      <family val="1"/>
      <charset val="204"/>
    </font>
    <font>
      <sz val="8"/>
      <name val="Arial Cyr"/>
      <charset val="204"/>
    </font>
    <font>
      <sz val="10"/>
      <name val="Tms Rmn"/>
    </font>
    <font>
      <sz val="16"/>
      <name val="Times New Roman"/>
      <family val="1"/>
      <charset val="204"/>
    </font>
    <font>
      <i/>
      <sz val="12"/>
      <name val="Times New Roman"/>
      <family val="1"/>
      <charset val="204"/>
    </font>
    <font>
      <sz val="8"/>
      <color indexed="55"/>
      <name val="Arial Cyr"/>
      <charset val="204"/>
    </font>
    <font>
      <b/>
      <sz val="10"/>
      <name val="UkrainianBaltica"/>
      <family val="1"/>
      <charset val="204"/>
    </font>
    <font>
      <sz val="10"/>
      <name val="Arial"/>
      <family val="2"/>
      <charset val="204"/>
    </font>
    <font>
      <sz val="10"/>
      <name val="Arial Cyr"/>
    </font>
    <font>
      <b/>
      <sz val="12"/>
      <color indexed="8"/>
      <name val="Times New Roman"/>
      <family val="1"/>
      <charset val="204"/>
    </font>
    <font>
      <sz val="12"/>
      <color indexed="8"/>
      <name val="Times New Roman"/>
      <family val="1"/>
      <charset val="204"/>
    </font>
    <font>
      <sz val="10"/>
      <color indexed="10"/>
      <name val="Arial Cyr"/>
      <charset val="204"/>
    </font>
    <font>
      <sz val="11"/>
      <color indexed="8"/>
      <name val="Calibri"/>
      <family val="2"/>
    </font>
    <font>
      <sz val="10"/>
      <name val="Helv"/>
      <charset val="204"/>
    </font>
    <font>
      <sz val="28"/>
      <name val="Times New Roman"/>
      <family val="1"/>
      <charset val="204"/>
    </font>
    <font>
      <i/>
      <sz val="10"/>
      <name val="Times New Roman"/>
      <family val="1"/>
      <charset val="204"/>
    </font>
    <font>
      <i/>
      <sz val="12"/>
      <color indexed="8"/>
      <name val="Times New Roman"/>
      <family val="1"/>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0"/>
      <name val="Arial Cyr"/>
      <family val="2"/>
      <charset val="204"/>
    </font>
    <font>
      <sz val="9"/>
      <name val="Times New Roman"/>
      <family val="1"/>
    </font>
    <font>
      <sz val="10"/>
      <name val="Arial"/>
      <family val="2"/>
    </font>
    <font>
      <sz val="11"/>
      <color indexed="9"/>
      <name val="Calibri"/>
      <family val="2"/>
    </font>
    <font>
      <sz val="8"/>
      <color indexed="12"/>
      <name val="Helv"/>
    </font>
    <font>
      <sz val="10"/>
      <name val="Geneva"/>
      <family val="2"/>
    </font>
    <font>
      <sz val="8"/>
      <color indexed="12"/>
      <name val="Helv"/>
      <family val="2"/>
    </font>
    <font>
      <sz val="11"/>
      <color indexed="20"/>
      <name val="Calibri"/>
      <family val="2"/>
    </font>
    <font>
      <b/>
      <sz val="11"/>
      <color indexed="52"/>
      <name val="Calibri"/>
      <family val="2"/>
    </font>
    <font>
      <sz val="10"/>
      <name val="Arial CE"/>
      <family val="2"/>
      <charset val="238"/>
    </font>
    <font>
      <b/>
      <sz val="11"/>
      <color indexed="9"/>
      <name val="Calibri"/>
      <family val="2"/>
    </font>
    <font>
      <b/>
      <sz val="10"/>
      <color indexed="8"/>
      <name val="Verdana"/>
      <family val="2"/>
    </font>
    <font>
      <i/>
      <sz val="10"/>
      <color indexed="8"/>
      <name val="Verdana"/>
      <family val="2"/>
    </font>
    <font>
      <sz val="11"/>
      <color indexed="8"/>
      <name val="Verdana"/>
      <family val="2"/>
    </font>
    <font>
      <b/>
      <sz val="11"/>
      <color indexed="8"/>
      <name val="Verdana"/>
      <family val="2"/>
    </font>
    <font>
      <b/>
      <sz val="13"/>
      <color indexed="9"/>
      <name val="Verdana"/>
      <family val="2"/>
    </font>
    <font>
      <sz val="11"/>
      <color indexed="8"/>
      <name val="Arial"/>
      <family val="2"/>
    </font>
    <font>
      <sz val="11"/>
      <name val="Tms Rmn"/>
      <family val="1"/>
    </font>
    <font>
      <sz val="10"/>
      <name val="Times New Roman"/>
      <family val="1"/>
    </font>
    <font>
      <sz val="9"/>
      <name val="Times"/>
      <family val="1"/>
    </font>
    <font>
      <sz val="8"/>
      <name val="Tahoma"/>
      <family val="2"/>
    </font>
    <font>
      <sz val="10"/>
      <name val="Helv"/>
    </font>
    <font>
      <sz val="12"/>
      <name val="TIMES"/>
      <family val="1"/>
    </font>
    <font>
      <sz val="8"/>
      <name val="Times New Roman"/>
      <family val="1"/>
    </font>
    <font>
      <i/>
      <sz val="11"/>
      <color indexed="23"/>
      <name val="Calibri"/>
      <family val="2"/>
    </font>
    <font>
      <sz val="10"/>
      <name val="MS Sans Serif"/>
      <family val="2"/>
    </font>
    <font>
      <sz val="1"/>
      <color indexed="8"/>
      <name val="Courier"/>
      <family val="3"/>
    </font>
    <font>
      <i/>
      <sz val="1"/>
      <color indexed="8"/>
      <name val="Courier"/>
      <family val="3"/>
    </font>
    <font>
      <b/>
      <sz val="12"/>
      <name val="Helv"/>
    </font>
    <font>
      <sz val="14"/>
      <name val="Helv"/>
    </font>
    <font>
      <sz val="12"/>
      <name val="Helv"/>
    </font>
    <font>
      <sz val="11"/>
      <color indexed="17"/>
      <name val="Calibri"/>
      <family val="2"/>
    </font>
    <font>
      <sz val="8"/>
      <name val="Arial"/>
      <family val="2"/>
    </font>
    <font>
      <b/>
      <sz val="15"/>
      <color indexed="56"/>
      <name val="Calibri"/>
      <family val="2"/>
    </font>
    <font>
      <b/>
      <sz val="13"/>
      <color indexed="56"/>
      <name val="Calibri"/>
      <family val="2"/>
    </font>
    <font>
      <b/>
      <sz val="11"/>
      <color indexed="56"/>
      <name val="Calibri"/>
      <family val="2"/>
    </font>
    <font>
      <u/>
      <sz val="10"/>
      <color indexed="12"/>
      <name val="Times New Roman CE"/>
      <charset val="238"/>
    </font>
    <font>
      <u/>
      <sz val="11"/>
      <color indexed="12"/>
      <name val="Calibri"/>
      <family val="2"/>
    </font>
    <font>
      <u/>
      <sz val="10"/>
      <color indexed="12"/>
      <name val="Times New Roman"/>
      <family val="1"/>
    </font>
    <font>
      <sz val="11"/>
      <color indexed="62"/>
      <name val="Calibri"/>
      <family val="2"/>
    </font>
    <font>
      <sz val="10"/>
      <name val="CTimesRoman"/>
      <family val="2"/>
    </font>
    <font>
      <sz val="11"/>
      <color indexed="52"/>
      <name val="Calibri"/>
      <family val="2"/>
    </font>
    <font>
      <sz val="8"/>
      <color indexed="8"/>
      <name val="Helv"/>
    </font>
    <font>
      <u/>
      <sz val="10"/>
      <color indexed="36"/>
      <name val="Times New Roman CE"/>
      <charset val="238"/>
    </font>
    <font>
      <sz val="10"/>
      <name val="Courier"/>
      <family val="3"/>
    </font>
    <font>
      <sz val="11"/>
      <color indexed="60"/>
      <name val="Calibri"/>
      <family val="2"/>
    </font>
    <font>
      <sz val="11"/>
      <name val="Tms Rmn"/>
    </font>
    <font>
      <sz val="10"/>
      <name val="Times New Roman CE"/>
      <family val="1"/>
      <charset val="238"/>
    </font>
    <font>
      <sz val="14"/>
      <name val="Times New Roman CE"/>
      <charset val="238"/>
    </font>
    <font>
      <b/>
      <sz val="11"/>
      <color indexed="63"/>
      <name val="Calibri"/>
      <family val="2"/>
    </font>
    <font>
      <sz val="10"/>
      <color indexed="10"/>
      <name val="MS Sans Serif"/>
      <family val="2"/>
    </font>
    <font>
      <sz val="8"/>
      <name val="Helv"/>
    </font>
    <font>
      <b/>
      <sz val="10"/>
      <name val="Tms Rmn"/>
      <family val="1"/>
    </font>
    <font>
      <b/>
      <sz val="18"/>
      <color indexed="56"/>
      <name val="Cambria"/>
      <family val="2"/>
    </font>
    <font>
      <b/>
      <sz val="11"/>
      <color indexed="8"/>
      <name val="Calibri"/>
      <family val="2"/>
    </font>
    <font>
      <sz val="11"/>
      <color indexed="10"/>
      <name val="Calibri"/>
      <family val="2"/>
    </font>
    <font>
      <b/>
      <sz val="18"/>
      <name val="Arial CE"/>
      <family val="2"/>
      <charset val="238"/>
    </font>
    <font>
      <b/>
      <sz val="12"/>
      <name val="Arial CE"/>
      <family val="2"/>
      <charset val="238"/>
    </font>
    <font>
      <sz val="12"/>
      <name val="Times New Roman"/>
      <family val="1"/>
    </font>
    <font>
      <sz val="12"/>
      <color indexed="24"/>
      <name val="Modern"/>
      <family val="3"/>
      <charset val="255"/>
    </font>
    <font>
      <b/>
      <sz val="18"/>
      <color indexed="24"/>
      <name val="Modern"/>
      <family val="3"/>
      <charset val="255"/>
    </font>
    <font>
      <b/>
      <sz val="12"/>
      <color indexed="24"/>
      <name val="Modern"/>
      <family val="3"/>
      <charset val="255"/>
    </font>
    <font>
      <sz val="20"/>
      <name val="Times New Roman"/>
      <family val="1"/>
      <charset val="204"/>
    </font>
    <font>
      <sz val="10"/>
      <name val="UkrainianBaltica"/>
    </font>
    <font>
      <b/>
      <sz val="11"/>
      <color indexed="10"/>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18"/>
      <color indexed="62"/>
      <name val="Cambria"/>
      <family val="2"/>
      <charset val="204"/>
    </font>
    <font>
      <sz val="11"/>
      <color indexed="19"/>
      <name val="Calibri"/>
      <family val="2"/>
      <charset val="204"/>
    </font>
    <font>
      <b/>
      <sz val="10"/>
      <name val="Arial"/>
      <family val="2"/>
      <charset val="204"/>
    </font>
    <font>
      <i/>
      <sz val="12"/>
      <color indexed="10"/>
      <name val="Times New Roman"/>
      <family val="1"/>
      <charset val="204"/>
    </font>
    <font>
      <b/>
      <sz val="12"/>
      <color theme="1"/>
      <name val="Times New Roman"/>
      <family val="1"/>
      <charset val="204"/>
    </font>
    <font>
      <i/>
      <sz val="11"/>
      <color indexed="8"/>
      <name val="Times New Roman"/>
      <family val="1"/>
      <charset val="204"/>
    </font>
    <font>
      <sz val="10"/>
      <color indexed="8"/>
      <name val="Verdana"/>
      <family val="2"/>
    </font>
    <font>
      <sz val="10"/>
      <color indexed="54"/>
      <name val="Verdana"/>
      <family val="2"/>
    </font>
    <font>
      <b/>
      <sz val="12"/>
      <name val="Arial"/>
      <family val="2"/>
      <charset val="204"/>
    </font>
    <font>
      <sz val="9"/>
      <name val="Tms Rmn"/>
    </font>
    <font>
      <sz val="10"/>
      <name val="FreeSet"/>
      <family val="2"/>
    </font>
    <font>
      <b/>
      <sz val="1"/>
      <color indexed="8"/>
      <name val="Courier"/>
      <family val="3"/>
    </font>
    <font>
      <u/>
      <sz val="10"/>
      <color indexed="12"/>
      <name val="Courier"/>
      <family val="3"/>
    </font>
    <font>
      <u/>
      <sz val="10"/>
      <color indexed="36"/>
      <name val="Courier"/>
      <family val="3"/>
    </font>
    <font>
      <u/>
      <sz val="5"/>
      <color indexed="12"/>
      <name val="Courier"/>
      <family val="3"/>
    </font>
    <font>
      <u/>
      <sz val="12"/>
      <color indexed="12"/>
      <name val="Times New Roman"/>
      <family val="1"/>
    </font>
    <font>
      <u/>
      <sz val="10"/>
      <color indexed="12"/>
      <name val="Segoe UI"/>
      <family val="2"/>
    </font>
    <font>
      <u/>
      <sz val="10"/>
      <color indexed="36"/>
      <name val="Arial"/>
      <family val="2"/>
    </font>
    <font>
      <b/>
      <sz val="14"/>
      <name val="Arial"/>
      <family val="2"/>
      <charset val="204"/>
    </font>
    <font>
      <b/>
      <sz val="12"/>
      <color indexed="9"/>
      <name val="Arial"/>
      <family val="2"/>
      <charset val="204"/>
    </font>
    <font>
      <b/>
      <i/>
      <sz val="14"/>
      <name val="Arial"/>
      <family val="2"/>
      <charset val="204"/>
    </font>
    <font>
      <b/>
      <i/>
      <sz val="14"/>
      <color indexed="9"/>
      <name val="Arial"/>
      <family val="2"/>
      <charset val="204"/>
    </font>
    <font>
      <b/>
      <i/>
      <sz val="12"/>
      <color indexed="9"/>
      <name val="Arial"/>
      <family val="2"/>
      <charset val="204"/>
    </font>
    <font>
      <b/>
      <sz val="11"/>
      <name val="Arial"/>
      <family val="2"/>
      <charset val="204"/>
    </font>
    <font>
      <b/>
      <sz val="11"/>
      <color indexed="9"/>
      <name val="Arial"/>
      <family val="2"/>
      <charset val="204"/>
    </font>
    <font>
      <sz val="12"/>
      <color indexed="9"/>
      <name val="Bookman Old Style"/>
      <family val="1"/>
      <charset val="204"/>
    </font>
    <font>
      <sz val="11"/>
      <name val="Arial"/>
      <family val="2"/>
      <charset val="204"/>
    </font>
    <font>
      <sz val="11"/>
      <color indexed="9"/>
      <name val="Arial"/>
      <family val="2"/>
      <charset val="204"/>
    </font>
    <font>
      <i/>
      <sz val="11"/>
      <name val="Arial"/>
      <family val="2"/>
      <charset val="204"/>
    </font>
    <font>
      <b/>
      <i/>
      <sz val="11"/>
      <color indexed="9"/>
      <name val="Arial"/>
      <family val="2"/>
      <charset val="204"/>
    </font>
    <font>
      <u/>
      <sz val="10"/>
      <name val="Times New Roman"/>
      <family val="1"/>
    </font>
    <font>
      <sz val="12"/>
      <name val="Arial"/>
      <family val="2"/>
    </font>
    <font>
      <sz val="12"/>
      <name val="Tms Rmn"/>
    </font>
    <font>
      <sz val="10"/>
      <color indexed="8"/>
      <name val="Segoe UI"/>
      <family val="2"/>
    </font>
    <font>
      <sz val="10"/>
      <name val="Segoe UI"/>
      <family val="2"/>
    </font>
    <font>
      <sz val="10"/>
      <color theme="1"/>
      <name val="Segoe UI"/>
      <family val="2"/>
    </font>
    <font>
      <sz val="11"/>
      <color theme="1"/>
      <name val="Calibri"/>
      <family val="2"/>
      <scheme val="minor"/>
    </font>
    <font>
      <b/>
      <sz val="11"/>
      <color indexed="18"/>
      <name val="Arial"/>
      <family val="2"/>
    </font>
    <font>
      <b/>
      <i/>
      <sz val="11"/>
      <color indexed="18"/>
      <name val="Arial"/>
      <family val="2"/>
    </font>
    <font>
      <sz val="9"/>
      <name val="Arial"/>
      <family val="2"/>
    </font>
    <font>
      <sz val="12"/>
      <color indexed="9"/>
      <name val="MS Sans Serif"/>
      <family val="2"/>
    </font>
    <font>
      <sz val="11"/>
      <color indexed="9"/>
      <name val="Arial"/>
      <family val="2"/>
    </font>
    <font>
      <sz val="11"/>
      <name val="Arial"/>
      <family val="2"/>
    </font>
    <font>
      <b/>
      <sz val="11"/>
      <color indexed="9"/>
      <name val="Arial"/>
      <family val="2"/>
    </font>
    <font>
      <b/>
      <sz val="11"/>
      <color indexed="18"/>
      <name val="Arial Narrow"/>
      <family val="2"/>
    </font>
    <font>
      <b/>
      <sz val="11"/>
      <color indexed="9"/>
      <name val="Arial Narrow"/>
      <family val="2"/>
    </font>
    <font>
      <sz val="11"/>
      <color indexed="18"/>
      <name val="Arial"/>
      <family val="2"/>
    </font>
    <font>
      <sz val="10"/>
      <color indexed="56"/>
      <name val="arial"/>
      <family val="2"/>
    </font>
    <font>
      <sz val="10"/>
      <color indexed="18"/>
      <name val="Arial"/>
      <family val="2"/>
    </font>
    <font>
      <sz val="10"/>
      <color indexed="9"/>
      <name val="Arial"/>
      <family val="2"/>
    </font>
    <font>
      <sz val="12"/>
      <color indexed="56"/>
      <name val="Arial"/>
      <family val="2"/>
    </font>
    <font>
      <i/>
      <sz val="12"/>
      <color indexed="56"/>
      <name val="Arial"/>
      <family val="2"/>
    </font>
    <font>
      <sz val="11"/>
      <color indexed="56"/>
      <name val="Arial"/>
      <family val="2"/>
    </font>
    <font>
      <i/>
      <sz val="11"/>
      <color indexed="56"/>
      <name val="Arial"/>
      <family val="2"/>
    </font>
    <font>
      <b/>
      <sz val="11"/>
      <color indexed="56"/>
      <name val="Arial"/>
      <family val="2"/>
    </font>
    <font>
      <b/>
      <i/>
      <sz val="11"/>
      <color indexed="56"/>
      <name val="Arial"/>
      <family val="2"/>
    </font>
    <font>
      <sz val="18"/>
      <color indexed="18"/>
      <name val="Arial"/>
      <family val="2"/>
    </font>
    <font>
      <sz val="11"/>
      <color indexed="10"/>
      <name val="Arial"/>
      <family val="2"/>
    </font>
    <font>
      <b/>
      <sz val="18"/>
      <color indexed="8"/>
      <name val="Cambria"/>
      <family val="1"/>
    </font>
    <font>
      <b/>
      <sz val="10"/>
      <name val="Times New Roman"/>
      <family val="1"/>
    </font>
    <font>
      <b/>
      <i/>
      <sz val="10"/>
      <name val="Times New Roman"/>
      <family val="1"/>
    </font>
    <font>
      <vertAlign val="superscript"/>
      <sz val="9"/>
      <color indexed="8"/>
      <name val="Times New Roman"/>
      <family val="1"/>
    </font>
    <font>
      <sz val="9"/>
      <color indexed="8"/>
      <name val="Times New Roman"/>
      <family val="1"/>
    </font>
    <font>
      <sz val="12"/>
      <name val="Journal"/>
    </font>
    <font>
      <sz val="10"/>
      <name val="Tahoma"/>
      <family val="2"/>
      <charset val="204"/>
    </font>
    <font>
      <sz val="10"/>
      <name val="Petersburg"/>
    </font>
    <font>
      <sz val="10"/>
      <name val="Times New Roman"/>
      <family val="1"/>
      <charset val="204"/>
    </font>
    <font>
      <b/>
      <sz val="12"/>
      <color rgb="FF000000"/>
      <name val="Times New Roman"/>
      <family val="1"/>
      <charset val="204"/>
    </font>
    <font>
      <u/>
      <sz val="11"/>
      <color theme="10"/>
      <name val="Calibri"/>
      <family val="2"/>
      <charset val="204"/>
      <scheme val="minor"/>
    </font>
    <font>
      <b/>
      <i/>
      <u/>
      <sz val="10"/>
      <color rgb="FFFF0000"/>
      <name val="Arial"/>
      <family val="2"/>
      <charset val="204"/>
    </font>
    <font>
      <b/>
      <i/>
      <u/>
      <sz val="11"/>
      <color rgb="FFFF0000"/>
      <name val="Times New Roman"/>
      <family val="1"/>
      <charset val="204"/>
    </font>
    <font>
      <sz val="11"/>
      <name val="Times New Roman"/>
      <family val="1"/>
      <charset val="204"/>
    </font>
    <font>
      <b/>
      <sz val="18"/>
      <name val="Times New Roman"/>
      <family val="1"/>
      <charset val="204"/>
    </font>
    <font>
      <b/>
      <sz val="11"/>
      <name val="Times New Roman"/>
      <family val="1"/>
      <charset val="204"/>
    </font>
    <font>
      <sz val="10"/>
      <color theme="1"/>
      <name val="Times New Roman"/>
      <family val="1"/>
      <charset val="204"/>
    </font>
    <font>
      <b/>
      <sz val="26"/>
      <color rgb="FF0070C0"/>
      <name val="Times New Roman"/>
      <family val="1"/>
      <charset val="204"/>
    </font>
    <font>
      <b/>
      <sz val="14"/>
      <name val="Times New Roman"/>
      <family val="1"/>
      <charset val="204"/>
    </font>
    <font>
      <sz val="12"/>
      <color rgb="FF000000"/>
      <name val="Times New Roman"/>
      <family val="1"/>
      <charset val="204"/>
    </font>
    <font>
      <b/>
      <sz val="22"/>
      <name val="Times New Roman"/>
      <family val="1"/>
      <charset val="204"/>
    </font>
    <font>
      <b/>
      <sz val="24"/>
      <name val="Times New Roman"/>
      <family val="1"/>
      <charset val="204"/>
    </font>
    <font>
      <b/>
      <sz val="14"/>
      <color indexed="9"/>
      <name val="Times New Roman"/>
      <family val="1"/>
      <charset val="204"/>
    </font>
    <font>
      <u/>
      <sz val="14"/>
      <color theme="10"/>
      <name val="Times New Roman"/>
      <family val="1"/>
      <charset val="204"/>
    </font>
    <font>
      <sz val="14"/>
      <color theme="1"/>
      <name val="Times New Roman"/>
      <family val="1"/>
      <charset val="204"/>
    </font>
    <font>
      <b/>
      <i/>
      <sz val="14"/>
      <color indexed="10"/>
      <name val="Times New Roman"/>
      <family val="1"/>
      <charset val="204"/>
    </font>
    <font>
      <sz val="14"/>
      <name val="Arial Cyr"/>
      <charset val="204"/>
    </font>
    <font>
      <sz val="10"/>
      <color rgb="FFF0FEE6"/>
      <name val="Arial Cyr"/>
      <charset val="204"/>
    </font>
    <font>
      <b/>
      <sz val="16"/>
      <name val="Times New Roman"/>
      <family val="1"/>
      <charset val="204"/>
    </font>
    <font>
      <u/>
      <sz val="12"/>
      <name val="Times New Roman"/>
      <family val="1"/>
      <charset val="204"/>
    </font>
    <font>
      <sz val="10"/>
      <color rgb="FF000000"/>
      <name val="Times New Roman"/>
      <family val="1"/>
      <charset val="204"/>
    </font>
    <font>
      <b/>
      <i/>
      <u/>
      <sz val="12"/>
      <color rgb="FFFF0000"/>
      <name val="Times New Roman"/>
      <family val="1"/>
      <charset val="204"/>
    </font>
    <font>
      <u/>
      <sz val="12"/>
      <color theme="10"/>
      <name val="Times New Roman"/>
      <family val="1"/>
      <charset val="204"/>
    </font>
    <font>
      <b/>
      <i/>
      <sz val="14"/>
      <name val="Times New Roman"/>
      <family val="1"/>
      <charset val="204"/>
    </font>
    <font>
      <b/>
      <sz val="14"/>
      <color indexed="55"/>
      <name val="Times New Roman"/>
      <family val="1"/>
      <charset val="204"/>
    </font>
    <font>
      <sz val="11"/>
      <color theme="1"/>
      <name val="Times New Roman"/>
      <family val="1"/>
      <charset val="204"/>
    </font>
    <font>
      <b/>
      <sz val="11"/>
      <color theme="1"/>
      <name val="Times New Roman"/>
      <family val="1"/>
      <charset val="204"/>
    </font>
    <font>
      <sz val="11"/>
      <name val="Times New Roman Cyr"/>
      <charset val="204"/>
    </font>
    <font>
      <sz val="11"/>
      <name val="Times New Roman Cyr"/>
    </font>
    <font>
      <b/>
      <sz val="20"/>
      <name val="Times New Roman"/>
      <family val="1"/>
      <charset val="204"/>
    </font>
    <font>
      <u/>
      <sz val="9.35"/>
      <color indexed="12"/>
      <name val="Times New Roman Cyr"/>
      <charset val="204"/>
    </font>
    <font>
      <u/>
      <sz val="10"/>
      <color theme="10"/>
      <name val="Arial Cyr"/>
      <charset val="204"/>
    </font>
    <font>
      <u/>
      <sz val="5.5"/>
      <color indexed="12"/>
      <name val="Times New Roman Cyr"/>
      <charset val="204"/>
    </font>
    <font>
      <b/>
      <sz val="11"/>
      <name val="Calibri"/>
      <family val="2"/>
      <charset val="204"/>
    </font>
    <font>
      <sz val="11"/>
      <name val="Calibri"/>
      <family val="2"/>
      <charset val="204"/>
    </font>
    <font>
      <sz val="9"/>
      <color theme="1"/>
      <name val="Calibri"/>
      <family val="2"/>
      <charset val="204"/>
      <scheme val="minor"/>
    </font>
    <font>
      <sz val="11"/>
      <color indexed="8"/>
      <name val="Calibri"/>
      <family val="2"/>
      <scheme val="minor"/>
    </font>
  </fonts>
  <fills count="4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55"/>
      </patternFill>
    </fill>
    <fill>
      <patternFill patternType="solid">
        <fgColor indexed="9"/>
        <bgColor indexed="64"/>
      </patternFill>
    </fill>
    <fill>
      <patternFill patternType="solid">
        <fgColor indexed="22"/>
        <bgColor indexed="64"/>
      </patternFill>
    </fill>
    <fill>
      <patternFill patternType="solid">
        <fgColor indexed="24"/>
        <bgColor indexed="64"/>
      </patternFill>
    </fill>
    <fill>
      <patternFill patternType="solid">
        <fgColor indexed="56"/>
      </patternFill>
    </fill>
    <fill>
      <patternFill patternType="solid">
        <fgColor indexed="54"/>
      </patternFill>
    </fill>
    <fill>
      <patternFill patternType="solid">
        <fgColor indexed="9"/>
      </patternFill>
    </fill>
    <fill>
      <patternFill patternType="solid">
        <fgColor indexed="41"/>
        <bgColor indexed="64"/>
      </patternFill>
    </fill>
    <fill>
      <patternFill patternType="solid">
        <fgColor indexed="44"/>
        <bgColor indexed="64"/>
      </patternFill>
    </fill>
    <fill>
      <patternFill patternType="solid">
        <fgColor indexed="47"/>
        <bgColor indexed="64"/>
      </patternFill>
    </fill>
    <fill>
      <patternFill patternType="solid">
        <fgColor indexed="43"/>
        <bgColor indexed="64"/>
      </patternFill>
    </fill>
    <fill>
      <patternFill patternType="solid">
        <fgColor indexed="54"/>
        <bgColor indexed="64"/>
      </patternFill>
    </fill>
    <fill>
      <patternFill patternType="solid">
        <fgColor indexed="10"/>
        <bgColor indexed="64"/>
      </patternFill>
    </fill>
    <fill>
      <patternFill patternType="solid">
        <fgColor indexed="21"/>
        <bgColor indexed="64"/>
      </patternFill>
    </fill>
    <fill>
      <patternFill patternType="lightUp">
        <fgColor indexed="54"/>
        <bgColor indexed="41"/>
      </patternFill>
    </fill>
    <fill>
      <patternFill patternType="solid">
        <fgColor indexed="26"/>
        <bgColor indexed="64"/>
      </patternFill>
    </fill>
    <fill>
      <patternFill patternType="solid">
        <fgColor rgb="FFC4D79B"/>
        <bgColor indexed="64"/>
      </patternFill>
    </fill>
    <fill>
      <patternFill patternType="solid">
        <fgColor rgb="FFEBF1DE"/>
        <bgColor indexed="64"/>
      </patternFill>
    </fill>
    <fill>
      <patternFill patternType="solid">
        <fgColor theme="6" tint="0.39997558519241921"/>
        <bgColor indexed="64"/>
      </patternFill>
    </fill>
    <fill>
      <patternFill patternType="solid">
        <fgColor theme="0" tint="-4.9989318521683403E-2"/>
        <bgColor indexed="64"/>
      </patternFill>
    </fill>
  </fills>
  <borders count="51">
    <border>
      <left/>
      <right/>
      <top/>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right/>
      <top style="double">
        <color indexed="8"/>
      </top>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8"/>
      </left>
      <right/>
      <top/>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style="thin">
        <color indexed="62"/>
      </top>
      <bottom style="double">
        <color indexed="62"/>
      </bottom>
      <diagonal/>
    </border>
    <border>
      <left/>
      <right/>
      <top/>
      <bottom style="thin">
        <color indexed="64"/>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right/>
      <top/>
      <bottom style="double">
        <color indexed="10"/>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top/>
      <bottom style="thick">
        <color indexed="44"/>
      </bottom>
      <diagonal/>
    </border>
    <border>
      <left/>
      <right/>
      <top style="thick">
        <color rgb="FF005B2B"/>
      </top>
      <bottom/>
      <diagonal/>
    </border>
    <border>
      <left style="thick">
        <color rgb="FF005B2B"/>
      </left>
      <right style="thick">
        <color rgb="FF005B2B"/>
      </right>
      <top style="thick">
        <color rgb="FF005B2B"/>
      </top>
      <bottom/>
      <diagonal/>
    </border>
    <border>
      <left style="thick">
        <color rgb="FF005B2B"/>
      </left>
      <right style="thick">
        <color rgb="FF005B2B"/>
      </right>
      <top/>
      <bottom/>
      <diagonal/>
    </border>
    <border>
      <left style="thick">
        <color rgb="FF005B2B"/>
      </left>
      <right style="thick">
        <color rgb="FF005B2B"/>
      </right>
      <top/>
      <bottom style="thick">
        <color rgb="FF005B2B"/>
      </bottom>
      <diagonal/>
    </border>
    <border>
      <left style="thick">
        <color rgb="FF005B2B"/>
      </left>
      <right/>
      <top/>
      <bottom/>
      <diagonal/>
    </border>
    <border>
      <left style="thick">
        <color theme="6" tint="-0.499984740745262"/>
      </left>
      <right/>
      <top/>
      <bottom/>
      <diagonal/>
    </border>
    <border>
      <left style="thin">
        <color theme="6" tint="-0.499984740745262"/>
      </left>
      <right style="thin">
        <color indexed="64"/>
      </right>
      <top style="thin">
        <color indexed="64"/>
      </top>
      <bottom/>
      <diagonal/>
    </border>
    <border>
      <left style="thin">
        <color theme="6" tint="-0.499984740745262"/>
      </left>
      <right style="thin">
        <color indexed="64"/>
      </right>
      <top/>
      <bottom/>
      <diagonal/>
    </border>
    <border>
      <left style="thin">
        <color theme="6" tint="-0.499984740745262"/>
      </left>
      <right style="thin">
        <color indexed="64"/>
      </right>
      <top/>
      <bottom style="thin">
        <color indexed="64"/>
      </bottom>
      <diagonal/>
    </border>
    <border>
      <left style="thick">
        <color rgb="FF005B2B"/>
      </left>
      <right style="thick">
        <color rgb="FF005B2B"/>
      </right>
      <top style="thick">
        <color rgb="FF005B2B"/>
      </top>
      <bottom style="thick">
        <color rgb="FF005B2B"/>
      </bottom>
      <diagonal/>
    </border>
    <border>
      <left style="thick">
        <color rgb="FF005B2B"/>
      </left>
      <right/>
      <top style="thick">
        <color rgb="FF005B2B"/>
      </top>
      <bottom/>
      <diagonal/>
    </border>
    <border>
      <left/>
      <right style="thick">
        <color rgb="FF005B2B"/>
      </right>
      <top/>
      <bottom style="thick">
        <color rgb="FF005B2B"/>
      </bottom>
      <diagonal/>
    </border>
    <border>
      <left/>
      <right/>
      <top/>
      <bottom style="thick">
        <color rgb="FF005B2B"/>
      </bottom>
      <diagonal/>
    </border>
    <border>
      <left/>
      <right style="thick">
        <color rgb="FF005B2B"/>
      </right>
      <top/>
      <bottom/>
      <diagonal/>
    </border>
    <border>
      <left style="thick">
        <color rgb="FF005B2B"/>
      </left>
      <right/>
      <top/>
      <bottom style="thick">
        <color rgb="FF005B2B"/>
      </bottom>
      <diagonal/>
    </border>
    <border>
      <left/>
      <right style="thick">
        <color rgb="FF005B2B"/>
      </right>
      <top style="thick">
        <color rgb="FF005B2B"/>
      </top>
      <bottom/>
      <diagonal/>
    </border>
    <border>
      <left style="thin">
        <color theme="6" tint="-0.499984740745262"/>
      </left>
      <right style="thin">
        <color theme="6" tint="-0.499984740745262"/>
      </right>
      <top/>
      <bottom/>
      <diagonal/>
    </border>
    <border>
      <left style="thin">
        <color theme="6" tint="-0.499984740745262"/>
      </left>
      <right/>
      <top/>
      <bottom/>
      <diagonal/>
    </border>
  </borders>
  <cellStyleXfs count="1857">
    <xf numFmtId="0" fontId="0" fillId="0" borderId="0"/>
    <xf numFmtId="179" fontId="55" fillId="0" borderId="0" applyFont="0" applyFill="0" applyBorder="0" applyAlignment="0" applyProtection="0"/>
    <xf numFmtId="179" fontId="55" fillId="0" borderId="0" applyFont="0" applyFill="0" applyBorder="0" applyAlignment="0" applyProtection="0"/>
    <xf numFmtId="179" fontId="55" fillId="0" borderId="0" applyFont="0" applyFill="0" applyBorder="0" applyAlignment="0" applyProtection="0"/>
    <xf numFmtId="179" fontId="55" fillId="0" borderId="0" applyFont="0" applyFill="0" applyBorder="0" applyAlignment="0" applyProtection="0"/>
    <xf numFmtId="179" fontId="55" fillId="0" borderId="0" applyFont="0" applyFill="0" applyBorder="0" applyAlignment="0" applyProtection="0"/>
    <xf numFmtId="179" fontId="55" fillId="0" borderId="0" applyFont="0" applyFill="0" applyBorder="0" applyAlignment="0" applyProtection="0"/>
    <xf numFmtId="179" fontId="55" fillId="0" borderId="0" applyFont="0" applyFill="0" applyBorder="0" applyAlignment="0" applyProtection="0"/>
    <xf numFmtId="179" fontId="55" fillId="0" borderId="0" applyFont="0" applyFill="0" applyBorder="0" applyAlignment="0" applyProtection="0"/>
    <xf numFmtId="179" fontId="55" fillId="0" borderId="0" applyFont="0" applyFill="0" applyBorder="0" applyAlignment="0" applyProtection="0"/>
    <xf numFmtId="179" fontId="55" fillId="0" borderId="0" applyFont="0" applyFill="0" applyBorder="0" applyAlignment="0" applyProtection="0"/>
    <xf numFmtId="49" fontId="26" fillId="0" borderId="0">
      <alignment horizontal="centerContinuous" vertical="top" wrapText="1"/>
    </xf>
    <xf numFmtId="180" fontId="55" fillId="0" borderId="0" applyFont="0" applyFill="0" applyBorder="0" applyAlignment="0" applyProtection="0"/>
    <xf numFmtId="180" fontId="55" fillId="0" borderId="0" applyFont="0" applyFill="0" applyBorder="0" applyAlignment="0" applyProtection="0"/>
    <xf numFmtId="180" fontId="55" fillId="0" borderId="0" applyFont="0" applyFill="0" applyBorder="0" applyAlignment="0" applyProtection="0"/>
    <xf numFmtId="180" fontId="55" fillId="0" borderId="0" applyFont="0" applyFill="0" applyBorder="0" applyAlignment="0" applyProtection="0"/>
    <xf numFmtId="180" fontId="55" fillId="0" borderId="0" applyFont="0" applyFill="0" applyBorder="0" applyAlignment="0" applyProtection="0"/>
    <xf numFmtId="180" fontId="55" fillId="0" borderId="0" applyFont="0" applyFill="0" applyBorder="0" applyAlignment="0" applyProtection="0"/>
    <xf numFmtId="180" fontId="55" fillId="0" borderId="0" applyFont="0" applyFill="0" applyBorder="0" applyAlignment="0" applyProtection="0"/>
    <xf numFmtId="180" fontId="55" fillId="0" borderId="0" applyFont="0" applyFill="0" applyBorder="0" applyAlignment="0" applyProtection="0"/>
    <xf numFmtId="180" fontId="55" fillId="0" borderId="0" applyFont="0" applyFill="0" applyBorder="0" applyAlignment="0" applyProtection="0"/>
    <xf numFmtId="180" fontId="55" fillId="0" borderId="0" applyFont="0" applyFill="0" applyBorder="0" applyAlignment="0" applyProtection="0"/>
    <xf numFmtId="0" fontId="37"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7"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7"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7"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7"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7"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7" fillId="8" borderId="0" applyNumberFormat="0" applyBorder="0" applyAlignment="0" applyProtection="0"/>
    <xf numFmtId="0" fontId="37" fillId="8" borderId="0" applyNumberFormat="0" applyBorder="0" applyAlignment="0" applyProtection="0"/>
    <xf numFmtId="0" fontId="37" fillId="9" borderId="0" applyNumberFormat="0" applyBorder="0" applyAlignment="0" applyProtection="0"/>
    <xf numFmtId="0" fontId="37" fillId="9" borderId="0" applyNumberFormat="0" applyBorder="0" applyAlignment="0" applyProtection="0"/>
    <xf numFmtId="0" fontId="37" fillId="10" borderId="0" applyNumberFormat="0" applyBorder="0" applyAlignment="0" applyProtection="0"/>
    <xf numFmtId="0" fontId="37" fillId="10" borderId="0" applyNumberFormat="0" applyBorder="0" applyAlignment="0" applyProtection="0"/>
    <xf numFmtId="0" fontId="37" fillId="7" borderId="0" applyNumberFormat="0" applyBorder="0" applyAlignment="0" applyProtection="0"/>
    <xf numFmtId="0" fontId="37" fillId="7" borderId="0" applyNumberFormat="0" applyBorder="0" applyAlignment="0" applyProtection="0"/>
    <xf numFmtId="0" fontId="37" fillId="6" borderId="0" applyNumberFormat="0" applyBorder="0" applyAlignment="0" applyProtection="0"/>
    <xf numFmtId="0" fontId="37" fillId="10" borderId="0" applyNumberFormat="0" applyBorder="0" applyAlignment="0" applyProtection="0"/>
    <xf numFmtId="0" fontId="37" fillId="2" borderId="0" applyNumberFormat="0" applyBorder="0" applyAlignment="0" applyProtection="0"/>
    <xf numFmtId="0" fontId="37" fillId="3" borderId="0" applyNumberFormat="0" applyBorder="0" applyAlignment="0" applyProtection="0"/>
    <xf numFmtId="0" fontId="37" fillId="4" borderId="0" applyNumberFormat="0" applyBorder="0" applyAlignment="0" applyProtection="0"/>
    <xf numFmtId="0" fontId="37" fillId="5"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181" fontId="56" fillId="0" borderId="0" applyFont="0" applyFill="0" applyBorder="0" applyAlignment="0" applyProtection="0"/>
    <xf numFmtId="182" fontId="56" fillId="0" borderId="0" applyFont="0" applyFill="0" applyBorder="0" applyAlignment="0" applyProtection="0"/>
    <xf numFmtId="0" fontId="37"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7"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7"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7"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7"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7"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7" fillId="6" borderId="0" applyNumberFormat="0" applyBorder="0" applyAlignment="0" applyProtection="0"/>
    <xf numFmtId="0" fontId="37" fillId="9" borderId="0" applyNumberFormat="0" applyBorder="0" applyAlignment="0" applyProtection="0"/>
    <xf numFmtId="0" fontId="37" fillId="13" borderId="0" applyNumberFormat="0" applyBorder="0" applyAlignment="0" applyProtection="0"/>
    <xf numFmtId="0" fontId="37" fillId="13" borderId="0" applyNumberFormat="0" applyBorder="0" applyAlignment="0" applyProtection="0"/>
    <xf numFmtId="0" fontId="37" fillId="3" borderId="0" applyNumberFormat="0" applyBorder="0" applyAlignment="0" applyProtection="0"/>
    <xf numFmtId="0" fontId="37" fillId="6" borderId="0" applyNumberFormat="0" applyBorder="0" applyAlignment="0" applyProtection="0"/>
    <xf numFmtId="0" fontId="37" fillId="10" borderId="0" applyNumberFormat="0" applyBorder="0" applyAlignment="0" applyProtection="0"/>
    <xf numFmtId="0" fontId="37" fillId="8" borderId="0" applyNumberFormat="0" applyBorder="0" applyAlignment="0" applyProtection="0"/>
    <xf numFmtId="0" fontId="37" fillId="9" borderId="0" applyNumberFormat="0" applyBorder="0" applyAlignment="0" applyProtection="0"/>
    <xf numFmtId="0" fontId="37" fillId="11" borderId="0" applyNumberFormat="0" applyBorder="0" applyAlignment="0" applyProtection="0"/>
    <xf numFmtId="0" fontId="37" fillId="5" borderId="0" applyNumberFormat="0" applyBorder="0" applyAlignment="0" applyProtection="0"/>
    <xf numFmtId="0" fontId="37" fillId="8" borderId="0" applyNumberFormat="0" applyBorder="0" applyAlignment="0" applyProtection="0"/>
    <xf numFmtId="0" fontId="37" fillId="12" borderId="0" applyNumberFormat="0" applyBorder="0" applyAlignment="0" applyProtection="0"/>
    <xf numFmtId="183" fontId="55" fillId="0" borderId="0" applyFont="0" applyFill="0" applyBorder="0" applyAlignment="0" applyProtection="0"/>
    <xf numFmtId="0" fontId="38"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38" fillId="9" borderId="0" applyNumberFormat="0" applyBorder="0" applyAlignment="0" applyProtection="0"/>
    <xf numFmtId="0" fontId="57" fillId="9" borderId="0" applyNumberFormat="0" applyBorder="0" applyAlignment="0" applyProtection="0"/>
    <xf numFmtId="0" fontId="57" fillId="9" borderId="0" applyNumberFormat="0" applyBorder="0" applyAlignment="0" applyProtection="0"/>
    <xf numFmtId="0" fontId="57" fillId="9" borderId="0" applyNumberFormat="0" applyBorder="0" applyAlignment="0" applyProtection="0"/>
    <xf numFmtId="0" fontId="57" fillId="9" borderId="0" applyNumberFormat="0" applyBorder="0" applyAlignment="0" applyProtection="0"/>
    <xf numFmtId="0" fontId="57" fillId="9" borderId="0" applyNumberFormat="0" applyBorder="0" applyAlignment="0" applyProtection="0"/>
    <xf numFmtId="0" fontId="57" fillId="9" borderId="0" applyNumberFormat="0" applyBorder="0" applyAlignment="0" applyProtection="0"/>
    <xf numFmtId="0" fontId="57" fillId="9" borderId="0" applyNumberFormat="0" applyBorder="0" applyAlignment="0" applyProtection="0"/>
    <xf numFmtId="0" fontId="57" fillId="9" borderId="0" applyNumberFormat="0" applyBorder="0" applyAlignment="0" applyProtection="0"/>
    <xf numFmtId="0" fontId="57" fillId="9" borderId="0" applyNumberFormat="0" applyBorder="0" applyAlignment="0" applyProtection="0"/>
    <xf numFmtId="0" fontId="38"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38"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38"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38"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38" fillId="6" borderId="0" applyNumberFormat="0" applyBorder="0" applyAlignment="0" applyProtection="0"/>
    <xf numFmtId="0" fontId="38" fillId="18" borderId="0" applyNumberFormat="0" applyBorder="0" applyAlignment="0" applyProtection="0"/>
    <xf numFmtId="0" fontId="38" fillId="12" borderId="0" applyNumberFormat="0" applyBorder="0" applyAlignment="0" applyProtection="0"/>
    <xf numFmtId="0" fontId="38" fillId="12" borderId="0" applyNumberFormat="0" applyBorder="0" applyAlignment="0" applyProtection="0"/>
    <xf numFmtId="0" fontId="38" fillId="3" borderId="0" applyNumberFormat="0" applyBorder="0" applyAlignment="0" applyProtection="0"/>
    <xf numFmtId="0" fontId="38" fillId="3" borderId="0" applyNumberFormat="0" applyBorder="0" applyAlignment="0" applyProtection="0"/>
    <xf numFmtId="0" fontId="38" fillId="6" borderId="0" applyNumberFormat="0" applyBorder="0" applyAlignment="0" applyProtection="0"/>
    <xf numFmtId="0" fontId="38" fillId="9" borderId="0" applyNumberFormat="0" applyBorder="0" applyAlignment="0" applyProtection="0"/>
    <xf numFmtId="0" fontId="38" fillId="9" borderId="0" applyNumberFormat="0" applyBorder="0" applyAlignment="0" applyProtection="0"/>
    <xf numFmtId="0" fontId="38" fillId="14" borderId="0" applyNumberFormat="0" applyBorder="0" applyAlignment="0" applyProtection="0"/>
    <xf numFmtId="0" fontId="38" fillId="9" borderId="0" applyNumberFormat="0" applyBorder="0" applyAlignment="0" applyProtection="0"/>
    <xf numFmtId="0" fontId="38" fillId="11" borderId="0" applyNumberFormat="0" applyBorder="0" applyAlignment="0" applyProtection="0"/>
    <xf numFmtId="0" fontId="38" fillId="15" borderId="0" applyNumberFormat="0" applyBorder="0" applyAlignment="0" applyProtection="0"/>
    <xf numFmtId="0" fontId="38" fillId="16" borderId="0" applyNumberFormat="0" applyBorder="0" applyAlignment="0" applyProtection="0"/>
    <xf numFmtId="0" fontId="38" fillId="17" borderId="0" applyNumberFormat="0" applyBorder="0" applyAlignment="0" applyProtection="0"/>
    <xf numFmtId="0" fontId="38"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38"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38"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38"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38"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38"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58" fillId="0" borderId="1">
      <protection hidden="1"/>
    </xf>
    <xf numFmtId="0" fontId="59" fillId="22" borderId="1" applyNumberFormat="0" applyFont="0" applyBorder="0" applyAlignment="0" applyProtection="0">
      <protection hidden="1"/>
    </xf>
    <xf numFmtId="0" fontId="60" fillId="0" borderId="1">
      <protection hidden="1"/>
    </xf>
    <xf numFmtId="0" fontId="49" fillId="3" borderId="0" applyNumberFormat="0" applyBorder="0" applyAlignment="0" applyProtection="0"/>
    <xf numFmtId="0" fontId="61" fillId="3" borderId="0" applyNumberFormat="0" applyBorder="0" applyAlignment="0" applyProtection="0"/>
    <xf numFmtId="0" fontId="61" fillId="3" borderId="0" applyNumberFormat="0" applyBorder="0" applyAlignment="0" applyProtection="0"/>
    <xf numFmtId="0" fontId="61" fillId="3" borderId="0" applyNumberFormat="0" applyBorder="0" applyAlignment="0" applyProtection="0"/>
    <xf numFmtId="0" fontId="61" fillId="3" borderId="0" applyNumberFormat="0" applyBorder="0" applyAlignment="0" applyProtection="0"/>
    <xf numFmtId="0" fontId="61" fillId="3" borderId="0" applyNumberFormat="0" applyBorder="0" applyAlignment="0" applyProtection="0"/>
    <xf numFmtId="0" fontId="61" fillId="3" borderId="0" applyNumberFormat="0" applyBorder="0" applyAlignment="0" applyProtection="0"/>
    <xf numFmtId="0" fontId="61" fillId="3" borderId="0" applyNumberFormat="0" applyBorder="0" applyAlignment="0" applyProtection="0"/>
    <xf numFmtId="0" fontId="61" fillId="3" borderId="0" applyNumberFormat="0" applyBorder="0" applyAlignment="0" applyProtection="0"/>
    <xf numFmtId="0" fontId="61" fillId="3" borderId="0" applyNumberFormat="0" applyBorder="0" applyAlignment="0" applyProtection="0"/>
    <xf numFmtId="0" fontId="41" fillId="22" borderId="2" applyNumberFormat="0" applyAlignment="0" applyProtection="0"/>
    <xf numFmtId="0" fontId="62" fillId="22" borderId="2" applyNumberFormat="0" applyAlignment="0" applyProtection="0"/>
    <xf numFmtId="0" fontId="62" fillId="22" borderId="2" applyNumberFormat="0" applyAlignment="0" applyProtection="0"/>
    <xf numFmtId="0" fontId="62" fillId="22" borderId="2" applyNumberFormat="0" applyAlignment="0" applyProtection="0"/>
    <xf numFmtId="0" fontId="62" fillId="22" borderId="2" applyNumberFormat="0" applyAlignment="0" applyProtection="0"/>
    <xf numFmtId="0" fontId="62" fillId="22" borderId="2" applyNumberFormat="0" applyAlignment="0" applyProtection="0"/>
    <xf numFmtId="0" fontId="62" fillId="22" borderId="2" applyNumberFormat="0" applyAlignment="0" applyProtection="0"/>
    <xf numFmtId="0" fontId="62" fillId="22" borderId="2" applyNumberFormat="0" applyAlignment="0" applyProtection="0"/>
    <xf numFmtId="0" fontId="62" fillId="22" borderId="2" applyNumberFormat="0" applyAlignment="0" applyProtection="0"/>
    <xf numFmtId="0" fontId="62" fillId="22" borderId="2" applyNumberFormat="0" applyAlignment="0" applyProtection="0"/>
    <xf numFmtId="0" fontId="63" fillId="0" borderId="3" applyNumberFormat="0" applyFont="0" applyFill="0" applyAlignment="0" applyProtection="0"/>
    <xf numFmtId="0" fontId="46" fillId="23" borderId="4" applyNumberFormat="0" applyAlignment="0" applyProtection="0"/>
    <xf numFmtId="0" fontId="64" fillId="23" borderId="4" applyNumberFormat="0" applyAlignment="0" applyProtection="0"/>
    <xf numFmtId="0" fontId="64" fillId="23" borderId="4" applyNumberFormat="0" applyAlignment="0" applyProtection="0"/>
    <xf numFmtId="0" fontId="64" fillId="23" borderId="4" applyNumberFormat="0" applyAlignment="0" applyProtection="0"/>
    <xf numFmtId="0" fontId="64" fillId="23" borderId="4" applyNumberFormat="0" applyAlignment="0" applyProtection="0"/>
    <xf numFmtId="0" fontId="64" fillId="23" borderId="4" applyNumberFormat="0" applyAlignment="0" applyProtection="0"/>
    <xf numFmtId="0" fontId="64" fillId="23" borderId="4" applyNumberFormat="0" applyAlignment="0" applyProtection="0"/>
    <xf numFmtId="0" fontId="64" fillId="23" borderId="4" applyNumberFormat="0" applyAlignment="0" applyProtection="0"/>
    <xf numFmtId="0" fontId="64" fillId="23" borderId="4" applyNumberFormat="0" applyAlignment="0" applyProtection="0"/>
    <xf numFmtId="0" fontId="64" fillId="23" borderId="4" applyNumberFormat="0" applyAlignment="0" applyProtection="0"/>
    <xf numFmtId="1" fontId="65" fillId="24" borderId="5">
      <alignment horizontal="right" vertical="center"/>
    </xf>
    <xf numFmtId="0" fontId="66" fillId="24" borderId="5">
      <alignment horizontal="right" vertical="center"/>
    </xf>
    <xf numFmtId="0" fontId="56" fillId="24" borderId="6"/>
    <xf numFmtId="0" fontId="65" fillId="25" borderId="5">
      <alignment horizontal="center" vertical="center"/>
    </xf>
    <xf numFmtId="1" fontId="65" fillId="24" borderId="5">
      <alignment horizontal="right" vertical="center"/>
    </xf>
    <xf numFmtId="0" fontId="56" fillId="24" borderId="0"/>
    <xf numFmtId="0" fontId="56" fillId="24" borderId="0"/>
    <xf numFmtId="0" fontId="67" fillId="24" borderId="5">
      <alignment horizontal="left" vertical="center"/>
    </xf>
    <xf numFmtId="0" fontId="67" fillId="24" borderId="7">
      <alignment vertical="center"/>
    </xf>
    <xf numFmtId="0" fontId="68" fillId="24" borderId="8">
      <alignment vertical="center"/>
    </xf>
    <xf numFmtId="0" fontId="67" fillId="24" borderId="5"/>
    <xf numFmtId="0" fontId="66" fillId="24" borderId="5">
      <alignment horizontal="right" vertical="center"/>
    </xf>
    <xf numFmtId="0" fontId="69" fillId="26" borderId="5">
      <alignment horizontal="left" vertical="center"/>
    </xf>
    <xf numFmtId="0" fontId="69" fillId="26" borderId="5">
      <alignment horizontal="left" vertical="center"/>
    </xf>
    <xf numFmtId="0" fontId="14" fillId="24" borderId="5">
      <alignment horizontal="left" vertical="center"/>
    </xf>
    <xf numFmtId="0" fontId="70" fillId="24" borderId="6"/>
    <xf numFmtId="0" fontId="65" fillId="25" borderId="5">
      <alignment horizontal="left" vertical="center"/>
    </xf>
    <xf numFmtId="184" fontId="71" fillId="0" borderId="0"/>
    <xf numFmtId="184" fontId="71" fillId="0" borderId="0"/>
    <xf numFmtId="184" fontId="71" fillId="0" borderId="0"/>
    <xf numFmtId="184" fontId="71" fillId="0" borderId="0"/>
    <xf numFmtId="184" fontId="71" fillId="0" borderId="0"/>
    <xf numFmtId="184" fontId="71" fillId="0" borderId="0"/>
    <xf numFmtId="184" fontId="71" fillId="0" borderId="0"/>
    <xf numFmtId="184" fontId="71" fillId="0" borderId="0"/>
    <xf numFmtId="38" fontId="8" fillId="0" borderId="0" applyFont="0" applyFill="0" applyBorder="0" applyAlignment="0" applyProtection="0"/>
    <xf numFmtId="185" fontId="72" fillId="0" borderId="0" applyFont="0" applyFill="0" applyBorder="0" applyAlignment="0" applyProtection="0"/>
    <xf numFmtId="169" fontId="14" fillId="0" borderId="0" applyFont="0" applyFill="0" applyBorder="0" applyAlignment="0" applyProtection="0"/>
    <xf numFmtId="203" fontId="117" fillId="0" borderId="0" applyFont="0" applyFill="0" applyBorder="0" applyAlignment="0" applyProtection="0"/>
    <xf numFmtId="167" fontId="14" fillId="0" borderId="0" applyFont="0" applyFill="0" applyBorder="0" applyAlignment="0" applyProtection="0"/>
    <xf numFmtId="173" fontId="56" fillId="0" borderId="0" applyFont="0" applyFill="0" applyBorder="0" applyAlignment="0" applyProtection="0"/>
    <xf numFmtId="173" fontId="32" fillId="0" borderId="0" applyFont="0" applyFill="0" applyBorder="0" applyAlignment="0" applyProtection="0"/>
    <xf numFmtId="173" fontId="32" fillId="0" borderId="0" applyFont="0" applyFill="0" applyBorder="0" applyAlignment="0" applyProtection="0"/>
    <xf numFmtId="173" fontId="32" fillId="0" borderId="0" applyFont="0" applyFill="0" applyBorder="0" applyAlignment="0" applyProtection="0"/>
    <xf numFmtId="168" fontId="72" fillId="0" borderId="0" applyFont="0" applyFill="0" applyBorder="0" applyAlignment="0" applyProtection="0"/>
    <xf numFmtId="178" fontId="73" fillId="0" borderId="0">
      <alignment horizontal="right" vertical="top"/>
    </xf>
    <xf numFmtId="205" fontId="117" fillId="0" borderId="0" applyFont="0" applyFill="0" applyBorder="0" applyAlignment="0" applyProtection="0"/>
    <xf numFmtId="3" fontId="74" fillId="0" borderId="0" applyFont="0" applyFill="0" applyBorder="0" applyAlignment="0" applyProtection="0"/>
    <xf numFmtId="0" fontId="75" fillId="0" borderId="0"/>
    <xf numFmtId="3" fontId="56" fillId="0" borderId="0" applyFill="0" applyBorder="0" applyAlignment="0" applyProtection="0"/>
    <xf numFmtId="0" fontId="76" fillId="0" borderId="0"/>
    <xf numFmtId="0" fontId="76" fillId="0" borderId="0"/>
    <xf numFmtId="172" fontId="8" fillId="0" borderId="0" applyFont="0" applyFill="0" applyBorder="0" applyAlignment="0" applyProtection="0"/>
    <xf numFmtId="204" fontId="117" fillId="0" borderId="0" applyFont="0" applyFill="0" applyBorder="0" applyAlignment="0" applyProtection="0"/>
    <xf numFmtId="186" fontId="74" fillId="0" borderId="0" applyFont="0" applyFill="0" applyBorder="0" applyAlignment="0" applyProtection="0"/>
    <xf numFmtId="175" fontId="9" fillId="0" borderId="0">
      <protection locked="0"/>
    </xf>
    <xf numFmtId="0" fontId="63" fillId="0" borderId="0" applyFont="0" applyFill="0" applyBorder="0" applyAlignment="0" applyProtection="0"/>
    <xf numFmtId="187" fontId="77" fillId="0" borderId="0" applyFont="0" applyFill="0" applyBorder="0" applyAlignment="0" applyProtection="0"/>
    <xf numFmtId="0" fontId="50"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188" fontId="79" fillId="0" borderId="0" applyFont="0" applyFill="0" applyBorder="0" applyAlignment="0" applyProtection="0"/>
    <xf numFmtId="189" fontId="79" fillId="0" borderId="0" applyFont="0" applyFill="0" applyBorder="0" applyAlignment="0" applyProtection="0"/>
    <xf numFmtId="0" fontId="80" fillId="0" borderId="0">
      <protection locked="0"/>
    </xf>
    <xf numFmtId="0" fontId="80" fillId="0" borderId="0">
      <protection locked="0"/>
    </xf>
    <xf numFmtId="0" fontId="81" fillId="0" borderId="0">
      <protection locked="0"/>
    </xf>
    <xf numFmtId="0" fontId="80" fillId="0" borderId="0">
      <protection locked="0"/>
    </xf>
    <xf numFmtId="0" fontId="82" fillId="0" borderId="0"/>
    <xf numFmtId="0" fontId="80" fillId="0" borderId="0">
      <protection locked="0"/>
    </xf>
    <xf numFmtId="0" fontId="83" fillId="0" borderId="0"/>
    <xf numFmtId="0" fontId="80" fillId="0" borderId="0">
      <protection locked="0"/>
    </xf>
    <xf numFmtId="0" fontId="83" fillId="0" borderId="0"/>
    <xf numFmtId="0" fontId="81" fillId="0" borderId="0">
      <protection locked="0"/>
    </xf>
    <xf numFmtId="0" fontId="83" fillId="0" borderId="0"/>
    <xf numFmtId="3" fontId="63" fillId="0" borderId="0" applyFont="0" applyFill="0" applyBorder="0" applyAlignment="0" applyProtection="0"/>
    <xf numFmtId="3" fontId="63" fillId="0" borderId="0" applyFont="0" applyFill="0" applyBorder="0" applyAlignment="0" applyProtection="0"/>
    <xf numFmtId="175" fontId="9" fillId="0" borderId="0">
      <protection locked="0"/>
    </xf>
    <xf numFmtId="0" fontId="83" fillId="0" borderId="0"/>
    <xf numFmtId="0" fontId="84" fillId="0" borderId="0"/>
    <xf numFmtId="0" fontId="83" fillId="0" borderId="0"/>
    <xf numFmtId="0" fontId="75" fillId="0" borderId="0"/>
    <xf numFmtId="0" fontId="53" fillId="4"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38" fontId="86" fillId="25" borderId="0" applyNumberFormat="0" applyBorder="0" applyAlignment="0" applyProtection="0"/>
    <xf numFmtId="0" fontId="42" fillId="0" borderId="9" applyNumberFormat="0" applyFill="0" applyAlignment="0" applyProtection="0"/>
    <xf numFmtId="0" fontId="87" fillId="0" borderId="9" applyNumberFormat="0" applyFill="0" applyAlignment="0" applyProtection="0"/>
    <xf numFmtId="0" fontId="87" fillId="0" borderId="9" applyNumberFormat="0" applyFill="0" applyAlignment="0" applyProtection="0"/>
    <xf numFmtId="0" fontId="87" fillId="0" borderId="9" applyNumberFormat="0" applyFill="0" applyAlignment="0" applyProtection="0"/>
    <xf numFmtId="0" fontId="87" fillId="0" borderId="9" applyNumberFormat="0" applyFill="0" applyAlignment="0" applyProtection="0"/>
    <xf numFmtId="0" fontId="87" fillId="0" borderId="9" applyNumberFormat="0" applyFill="0" applyAlignment="0" applyProtection="0"/>
    <xf numFmtId="0" fontId="87" fillId="0" borderId="9" applyNumberFormat="0" applyFill="0" applyAlignment="0" applyProtection="0"/>
    <xf numFmtId="0" fontId="87" fillId="0" borderId="9" applyNumberFormat="0" applyFill="0" applyAlignment="0" applyProtection="0"/>
    <xf numFmtId="0" fontId="87" fillId="0" borderId="9" applyNumberFormat="0" applyFill="0" applyAlignment="0" applyProtection="0"/>
    <xf numFmtId="0" fontId="87" fillId="0" borderId="9" applyNumberFormat="0" applyFill="0" applyAlignment="0" applyProtection="0"/>
    <xf numFmtId="0" fontId="43" fillId="0" borderId="10" applyNumberFormat="0" applyFill="0" applyAlignment="0" applyProtection="0"/>
    <xf numFmtId="0" fontId="88" fillId="0" borderId="10" applyNumberFormat="0" applyFill="0" applyAlignment="0" applyProtection="0"/>
    <xf numFmtId="0" fontId="88" fillId="0" borderId="10" applyNumberFormat="0" applyFill="0" applyAlignment="0" applyProtection="0"/>
    <xf numFmtId="0" fontId="88" fillId="0" borderId="10" applyNumberFormat="0" applyFill="0" applyAlignment="0" applyProtection="0"/>
    <xf numFmtId="0" fontId="88" fillId="0" borderId="10" applyNumberFormat="0" applyFill="0" applyAlignment="0" applyProtection="0"/>
    <xf numFmtId="0" fontId="88" fillId="0" borderId="10" applyNumberFormat="0" applyFill="0" applyAlignment="0" applyProtection="0"/>
    <xf numFmtId="0" fontId="88" fillId="0" borderId="10" applyNumberFormat="0" applyFill="0" applyAlignment="0" applyProtection="0"/>
    <xf numFmtId="0" fontId="88" fillId="0" borderId="10" applyNumberFormat="0" applyFill="0" applyAlignment="0" applyProtection="0"/>
    <xf numFmtId="0" fontId="88" fillId="0" borderId="10" applyNumberFormat="0" applyFill="0" applyAlignment="0" applyProtection="0"/>
    <xf numFmtId="0" fontId="88" fillId="0" borderId="10" applyNumberFormat="0" applyFill="0" applyAlignment="0" applyProtection="0"/>
    <xf numFmtId="0" fontId="44" fillId="0" borderId="11" applyNumberFormat="0" applyFill="0" applyAlignment="0" applyProtection="0"/>
    <xf numFmtId="0" fontId="89" fillId="0" borderId="11" applyNumberFormat="0" applyFill="0" applyAlignment="0" applyProtection="0"/>
    <xf numFmtId="0" fontId="89" fillId="0" borderId="11" applyNumberFormat="0" applyFill="0" applyAlignment="0" applyProtection="0"/>
    <xf numFmtId="0" fontId="89" fillId="0" borderId="11" applyNumberFormat="0" applyFill="0" applyAlignment="0" applyProtection="0"/>
    <xf numFmtId="0" fontId="89" fillId="0" borderId="11" applyNumberFormat="0" applyFill="0" applyAlignment="0" applyProtection="0"/>
    <xf numFmtId="0" fontId="89" fillId="0" borderId="11" applyNumberFormat="0" applyFill="0" applyAlignment="0" applyProtection="0"/>
    <xf numFmtId="0" fontId="89" fillId="0" borderId="11" applyNumberFormat="0" applyFill="0" applyAlignment="0" applyProtection="0"/>
    <xf numFmtId="0" fontId="89" fillId="0" borderId="11" applyNumberFormat="0" applyFill="0" applyAlignment="0" applyProtection="0"/>
    <xf numFmtId="0" fontId="89" fillId="0" borderId="11" applyNumberFormat="0" applyFill="0" applyAlignment="0" applyProtection="0"/>
    <xf numFmtId="0" fontId="89" fillId="0" borderId="11" applyNumberFormat="0" applyFill="0" applyAlignment="0" applyProtection="0"/>
    <xf numFmtId="0" fontId="44"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175" fontId="10" fillId="0" borderId="0">
      <protection locked="0"/>
    </xf>
    <xf numFmtId="175" fontId="10" fillId="0" borderId="0">
      <protection locked="0"/>
    </xf>
    <xf numFmtId="0" fontId="90" fillId="0" borderId="0" applyNumberFormat="0" applyFill="0" applyBorder="0" applyAlignment="0" applyProtection="0">
      <alignment vertical="top"/>
      <protection locked="0"/>
    </xf>
    <xf numFmtId="0" fontId="91" fillId="0" borderId="0" applyNumberFormat="0" applyFill="0" applyBorder="0" applyAlignment="0" applyProtection="0">
      <alignment vertical="top"/>
      <protection locked="0"/>
    </xf>
    <xf numFmtId="0" fontId="92" fillId="0" borderId="0" applyNumberFormat="0" applyFill="0" applyBorder="0" applyAlignment="0" applyProtection="0"/>
    <xf numFmtId="0" fontId="11" fillId="0" borderId="0"/>
    <xf numFmtId="0" fontId="14" fillId="0" borderId="0"/>
    <xf numFmtId="190" fontId="56" fillId="0" borderId="0" applyFont="0" applyFill="0" applyBorder="0" applyAlignment="0" applyProtection="0"/>
    <xf numFmtId="191" fontId="56" fillId="0" borderId="0" applyFont="0" applyFill="0" applyBorder="0" applyAlignment="0" applyProtection="0"/>
    <xf numFmtId="0" fontId="39" fillId="7" borderId="2" applyNumberFormat="0" applyAlignment="0" applyProtection="0"/>
    <xf numFmtId="10" fontId="86" fillId="24" borderId="5" applyNumberFormat="0" applyBorder="0" applyAlignment="0" applyProtection="0"/>
    <xf numFmtId="0" fontId="93" fillId="7" borderId="2" applyNumberFormat="0" applyAlignment="0" applyProtection="0"/>
    <xf numFmtId="0" fontId="93" fillId="7" borderId="2" applyNumberFormat="0" applyAlignment="0" applyProtection="0"/>
    <xf numFmtId="0" fontId="93" fillId="7" borderId="2" applyNumberFormat="0" applyAlignment="0" applyProtection="0"/>
    <xf numFmtId="0" fontId="93" fillId="7" borderId="2" applyNumberFormat="0" applyAlignment="0" applyProtection="0"/>
    <xf numFmtId="0" fontId="93" fillId="7" borderId="2" applyNumberFormat="0" applyAlignment="0" applyProtection="0"/>
    <xf numFmtId="0" fontId="93" fillId="7" borderId="2" applyNumberFormat="0" applyAlignment="0" applyProtection="0"/>
    <xf numFmtId="0" fontId="93" fillId="7" borderId="2" applyNumberFormat="0" applyAlignment="0" applyProtection="0"/>
    <xf numFmtId="0" fontId="93" fillId="7" borderId="2" applyNumberFormat="0" applyAlignment="0" applyProtection="0"/>
    <xf numFmtId="0" fontId="93" fillId="7" borderId="2" applyNumberFormat="0" applyAlignment="0" applyProtection="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174" fontId="94" fillId="0" borderId="0"/>
    <xf numFmtId="0" fontId="83" fillId="0" borderId="12"/>
    <xf numFmtId="0" fontId="51" fillId="0" borderId="13" applyNumberFormat="0" applyFill="0" applyAlignment="0" applyProtection="0"/>
    <xf numFmtId="0" fontId="95" fillId="0" borderId="13" applyNumberFormat="0" applyFill="0" applyAlignment="0" applyProtection="0"/>
    <xf numFmtId="0" fontId="95" fillId="0" borderId="13" applyNumberFormat="0" applyFill="0" applyAlignment="0" applyProtection="0"/>
    <xf numFmtId="0" fontId="95" fillId="0" borderId="13" applyNumberFormat="0" applyFill="0" applyAlignment="0" applyProtection="0"/>
    <xf numFmtId="0" fontId="95" fillId="0" borderId="13" applyNumberFormat="0" applyFill="0" applyAlignment="0" applyProtection="0"/>
    <xf numFmtId="0" fontId="95" fillId="0" borderId="13" applyNumberFormat="0" applyFill="0" applyAlignment="0" applyProtection="0"/>
    <xf numFmtId="0" fontId="95" fillId="0" borderId="13" applyNumberFormat="0" applyFill="0" applyAlignment="0" applyProtection="0"/>
    <xf numFmtId="0" fontId="95" fillId="0" borderId="13" applyNumberFormat="0" applyFill="0" applyAlignment="0" applyProtection="0"/>
    <xf numFmtId="0" fontId="95" fillId="0" borderId="13" applyNumberFormat="0" applyFill="0" applyAlignment="0" applyProtection="0"/>
    <xf numFmtId="0" fontId="95" fillId="0" borderId="13" applyNumberFormat="0" applyFill="0" applyAlignment="0" applyProtection="0"/>
    <xf numFmtId="0" fontId="96" fillId="0" borderId="1">
      <alignment horizontal="left"/>
      <protection locked="0"/>
    </xf>
    <xf numFmtId="0" fontId="97" fillId="0" borderId="0" applyNumberFormat="0" applyFill="0" applyBorder="0" applyAlignment="0" applyProtection="0">
      <alignment vertical="top"/>
      <protection locked="0"/>
    </xf>
    <xf numFmtId="192" fontId="63" fillId="0" borderId="0" applyFont="0" applyFill="0" applyBorder="0" applyAlignment="0" applyProtection="0"/>
    <xf numFmtId="185" fontId="72" fillId="0" borderId="0" applyFont="0" applyFill="0" applyBorder="0" applyAlignment="0" applyProtection="0"/>
    <xf numFmtId="173" fontId="72" fillId="0" borderId="0" applyFont="0" applyFill="0" applyBorder="0" applyAlignment="0" applyProtection="0"/>
    <xf numFmtId="193" fontId="63" fillId="0" borderId="0" applyFont="0" applyFill="0" applyBorder="0" applyAlignment="0" applyProtection="0"/>
    <xf numFmtId="194" fontId="72" fillId="0" borderId="0" applyFont="0" applyFill="0" applyBorder="0" applyAlignment="0" applyProtection="0"/>
    <xf numFmtId="195" fontId="72" fillId="0" borderId="0" applyFont="0" applyFill="0" applyBorder="0" applyAlignment="0" applyProtection="0"/>
    <xf numFmtId="0" fontId="98" fillId="0" borderId="0"/>
    <xf numFmtId="0" fontId="48" fillId="13"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27" fillId="0" borderId="0" applyNumberFormat="0" applyFill="0" applyBorder="0" applyAlignment="0" applyProtection="0"/>
    <xf numFmtId="0" fontId="100" fillId="0" borderId="0"/>
    <xf numFmtId="0" fontId="22" fillId="0" borderId="0"/>
    <xf numFmtId="0" fontId="22" fillId="0" borderId="0"/>
    <xf numFmtId="0" fontId="76" fillId="0" borderId="0"/>
    <xf numFmtId="0" fontId="76" fillId="0" borderId="0"/>
    <xf numFmtId="0" fontId="76" fillId="0" borderId="0"/>
    <xf numFmtId="0" fontId="76" fillId="0" borderId="0"/>
    <xf numFmtId="0" fontId="32" fillId="0" borderId="0"/>
    <xf numFmtId="0" fontId="32" fillId="0" borderId="0"/>
    <xf numFmtId="0" fontId="32" fillId="0" borderId="0"/>
    <xf numFmtId="0" fontId="32" fillId="0" borderId="0"/>
    <xf numFmtId="0" fontId="32" fillId="0" borderId="0"/>
    <xf numFmtId="0" fontId="32" fillId="0" borderId="0"/>
    <xf numFmtId="0" fontId="56" fillId="0" borderId="0"/>
    <xf numFmtId="0" fontId="56" fillId="0" borderId="0"/>
    <xf numFmtId="0" fontId="32" fillId="0" borderId="0"/>
    <xf numFmtId="0" fontId="32" fillId="0" borderId="0"/>
    <xf numFmtId="0" fontId="32" fillId="0" borderId="0"/>
    <xf numFmtId="0" fontId="32" fillId="0" borderId="0"/>
    <xf numFmtId="0" fontId="32" fillId="0" borderId="0"/>
    <xf numFmtId="0" fontId="32" fillId="0" borderId="0"/>
    <xf numFmtId="0" fontId="14" fillId="0" borderId="0"/>
    <xf numFmtId="0" fontId="56" fillId="0" borderId="0"/>
    <xf numFmtId="0" fontId="55" fillId="0" borderId="0"/>
    <xf numFmtId="0" fontId="20"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7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7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56" fillId="0" borderId="0"/>
    <xf numFmtId="196" fontId="72" fillId="0" borderId="0" applyFill="0" applyBorder="0" applyAlignment="0" applyProtection="0">
      <alignment horizontal="right"/>
    </xf>
    <xf numFmtId="0" fontId="79" fillId="0" borderId="0"/>
    <xf numFmtId="177" fontId="33" fillId="0" borderId="0"/>
    <xf numFmtId="177" fontId="22" fillId="0" borderId="0"/>
    <xf numFmtId="0" fontId="101" fillId="0" borderId="0"/>
    <xf numFmtId="0" fontId="14" fillId="10" borderId="14" applyNumberFormat="0" applyFont="0" applyAlignment="0" applyProtection="0"/>
    <xf numFmtId="0" fontId="22" fillId="10" borderId="14" applyNumberFormat="0" applyFont="0" applyAlignment="0" applyProtection="0"/>
    <xf numFmtId="0" fontId="32" fillId="10" borderId="14" applyNumberFormat="0" applyFont="0" applyAlignment="0" applyProtection="0"/>
    <xf numFmtId="0" fontId="22" fillId="10" borderId="14" applyNumberFormat="0" applyFont="0" applyAlignment="0" applyProtection="0"/>
    <xf numFmtId="0" fontId="22" fillId="10" borderId="14" applyNumberFormat="0" applyFont="0" applyAlignment="0" applyProtection="0"/>
    <xf numFmtId="0" fontId="22" fillId="10" borderId="14" applyNumberFormat="0" applyFont="0" applyAlignment="0" applyProtection="0"/>
    <xf numFmtId="0" fontId="22" fillId="10" borderId="14" applyNumberFormat="0" applyFont="0" applyAlignment="0" applyProtection="0"/>
    <xf numFmtId="0" fontId="22" fillId="10" borderId="14" applyNumberFormat="0" applyFont="0" applyAlignment="0" applyProtection="0"/>
    <xf numFmtId="0" fontId="22" fillId="10" borderId="14" applyNumberFormat="0" applyFont="0" applyAlignment="0" applyProtection="0"/>
    <xf numFmtId="0" fontId="22" fillId="10" borderId="14" applyNumberFormat="0" applyFont="0" applyAlignment="0" applyProtection="0"/>
    <xf numFmtId="0" fontId="22" fillId="10" borderId="14" applyNumberFormat="0" applyFont="0" applyAlignment="0" applyProtection="0"/>
    <xf numFmtId="49" fontId="102" fillId="0" borderId="0"/>
    <xf numFmtId="173" fontId="12" fillId="0" borderId="0" applyFont="0" applyFill="0" applyBorder="0" applyAlignment="0" applyProtection="0"/>
    <xf numFmtId="0" fontId="40" fillId="22" borderId="15" applyNumberFormat="0" applyAlignment="0" applyProtection="0"/>
    <xf numFmtId="0" fontId="103" fillId="22" borderId="15" applyNumberFormat="0" applyAlignment="0" applyProtection="0"/>
    <xf numFmtId="0" fontId="103" fillId="22" borderId="15" applyNumberFormat="0" applyAlignment="0" applyProtection="0"/>
    <xf numFmtId="0" fontId="103" fillId="22" borderId="15" applyNumberFormat="0" applyAlignment="0" applyProtection="0"/>
    <xf numFmtId="0" fontId="103" fillId="22" borderId="15" applyNumberFormat="0" applyAlignment="0" applyProtection="0"/>
    <xf numFmtId="0" fontId="103" fillId="22" borderId="15" applyNumberFormat="0" applyAlignment="0" applyProtection="0"/>
    <xf numFmtId="0" fontId="103" fillId="22" borderId="15" applyNumberFormat="0" applyAlignment="0" applyProtection="0"/>
    <xf numFmtId="0" fontId="103" fillId="22" borderId="15" applyNumberFormat="0" applyAlignment="0" applyProtection="0"/>
    <xf numFmtId="0" fontId="103" fillId="22" borderId="15" applyNumberFormat="0" applyAlignment="0" applyProtection="0"/>
    <xf numFmtId="0" fontId="103" fillId="22" borderId="15" applyNumberFormat="0" applyAlignment="0" applyProtection="0"/>
    <xf numFmtId="197" fontId="79" fillId="0" borderId="0" applyFont="0" applyFill="0" applyBorder="0" applyAlignment="0" applyProtection="0"/>
    <xf numFmtId="198" fontId="79" fillId="0" borderId="0" applyFont="0" applyFill="0" applyBorder="0" applyAlignment="0" applyProtection="0"/>
    <xf numFmtId="0" fontId="75" fillId="0" borderId="0"/>
    <xf numFmtId="10" fontId="56" fillId="0" borderId="0" applyFont="0" applyFill="0" applyBorder="0" applyAlignment="0" applyProtection="0"/>
    <xf numFmtId="9" fontId="56"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199" fontId="56" fillId="0" borderId="0" applyFont="0" applyFill="0" applyBorder="0" applyAlignment="0" applyProtection="0"/>
    <xf numFmtId="200" fontId="55" fillId="0" borderId="0" applyFont="0" applyFill="0" applyBorder="0" applyAlignment="0" applyProtection="0"/>
    <xf numFmtId="201" fontId="55" fillId="0" borderId="0" applyFont="0" applyFill="0" applyBorder="0" applyAlignment="0" applyProtection="0"/>
    <xf numFmtId="2" fontId="63" fillId="0" borderId="0" applyFont="0" applyFill="0" applyBorder="0" applyAlignment="0" applyProtection="0"/>
    <xf numFmtId="202" fontId="72" fillId="0" borderId="0" applyFill="0" applyBorder="0" applyAlignment="0">
      <alignment horizontal="centerContinuous"/>
    </xf>
    <xf numFmtId="0" fontId="55" fillId="0" borderId="0"/>
    <xf numFmtId="0" fontId="104" fillId="0" borderId="1" applyNumberFormat="0" applyFill="0" applyBorder="0" applyAlignment="0" applyProtection="0">
      <protection hidden="1"/>
    </xf>
    <xf numFmtId="171" fontId="105" fillId="0" borderId="0"/>
    <xf numFmtId="0" fontId="106" fillId="0" borderId="0"/>
    <xf numFmtId="0" fontId="56" fillId="0" borderId="0" applyNumberFormat="0"/>
    <xf numFmtId="0" fontId="4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5" fillId="22" borderId="1"/>
    <xf numFmtId="175" fontId="9" fillId="0" borderId="16">
      <protection locked="0"/>
    </xf>
    <xf numFmtId="0" fontId="108" fillId="0" borderId="17" applyNumberFormat="0" applyFill="0" applyAlignment="0" applyProtection="0"/>
    <xf numFmtId="0" fontId="80" fillId="0" borderId="16">
      <protection locked="0"/>
    </xf>
    <xf numFmtId="0" fontId="98" fillId="0" borderId="0"/>
    <xf numFmtId="0" fontId="52"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10" fillId="0" borderId="0" applyNumberFormat="0" applyFill="0" applyBorder="0" applyAlignment="0" applyProtection="0"/>
    <xf numFmtId="0" fontId="111" fillId="0" borderId="0" applyNumberFormat="0" applyFill="0" applyBorder="0" applyAlignment="0" applyProtection="0"/>
    <xf numFmtId="171" fontId="112" fillId="0" borderId="0">
      <alignment horizontal="right"/>
    </xf>
    <xf numFmtId="0" fontId="38" fillId="27" borderId="0" applyNumberFormat="0" applyBorder="0" applyAlignment="0" applyProtection="0"/>
    <xf numFmtId="0" fontId="38" fillId="18" borderId="0" applyNumberFormat="0" applyBorder="0" applyAlignment="0" applyProtection="0"/>
    <xf numFmtId="0" fontId="38" fillId="12" borderId="0" applyNumberFormat="0" applyBorder="0" applyAlignment="0" applyProtection="0"/>
    <xf numFmtId="0" fontId="38" fillId="28" borderId="0" applyNumberFormat="0" applyBorder="0" applyAlignment="0" applyProtection="0"/>
    <xf numFmtId="0" fontId="38" fillId="16" borderId="0" applyNumberFormat="0" applyBorder="0" applyAlignment="0" applyProtection="0"/>
    <xf numFmtId="0" fontId="38" fillId="20" borderId="0" applyNumberFormat="0" applyBorder="0" applyAlignment="0" applyProtection="0"/>
    <xf numFmtId="0" fontId="38" fillId="19"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15" borderId="0" applyNumberFormat="0" applyBorder="0" applyAlignment="0" applyProtection="0"/>
    <xf numFmtId="0" fontId="38" fillId="16" borderId="0" applyNumberFormat="0" applyBorder="0" applyAlignment="0" applyProtection="0"/>
    <xf numFmtId="0" fontId="38" fillId="18" borderId="0" applyNumberFormat="0" applyBorder="0" applyAlignment="0" applyProtection="0"/>
    <xf numFmtId="0" fontId="39" fillId="7" borderId="2" applyNumberFormat="0" applyAlignment="0" applyProtection="0"/>
    <xf numFmtId="0" fontId="39" fillId="13" borderId="2" applyNumberFormat="0" applyAlignment="0" applyProtection="0"/>
    <xf numFmtId="0" fontId="40" fillId="29" borderId="15" applyNumberFormat="0" applyAlignment="0" applyProtection="0"/>
    <xf numFmtId="0" fontId="118" fillId="29" borderId="2" applyNumberFormat="0" applyAlignment="0" applyProtection="0"/>
    <xf numFmtId="0" fontId="113" fillId="0" borderId="0" applyProtection="0"/>
    <xf numFmtId="176" fontId="28" fillId="0" borderId="0" applyFont="0" applyFill="0" applyBorder="0" applyAlignment="0" applyProtection="0"/>
    <xf numFmtId="0" fontId="53" fillId="4" borderId="0" applyNumberFormat="0" applyBorder="0" applyAlignment="0" applyProtection="0"/>
    <xf numFmtId="0" fontId="26" fillId="0" borderId="18">
      <alignment horizontal="centerContinuous" vertical="top" wrapText="1"/>
    </xf>
    <xf numFmtId="0" fontId="119" fillId="0" borderId="19" applyNumberFormat="0" applyFill="0" applyAlignment="0" applyProtection="0"/>
    <xf numFmtId="0" fontId="120" fillId="0" borderId="20" applyNumberFormat="0" applyFill="0" applyAlignment="0" applyProtection="0"/>
    <xf numFmtId="0" fontId="121" fillId="0" borderId="21" applyNumberFormat="0" applyFill="0" applyAlignment="0" applyProtection="0"/>
    <xf numFmtId="0" fontId="121" fillId="0" borderId="0" applyNumberFormat="0" applyFill="0" applyBorder="0" applyAlignment="0" applyProtection="0"/>
    <xf numFmtId="0" fontId="114" fillId="0" borderId="0" applyProtection="0"/>
    <xf numFmtId="0" fontId="115" fillId="0" borderId="0" applyProtection="0"/>
    <xf numFmtId="0" fontId="27" fillId="0" borderId="0">
      <alignment wrapText="1"/>
    </xf>
    <xf numFmtId="0" fontId="51" fillId="0" borderId="13" applyNumberFormat="0" applyFill="0" applyAlignment="0" applyProtection="0"/>
    <xf numFmtId="0" fontId="45" fillId="0" borderId="22" applyNumberFormat="0" applyFill="0" applyAlignment="0" applyProtection="0"/>
    <xf numFmtId="0" fontId="113" fillId="0" borderId="16" applyProtection="0"/>
    <xf numFmtId="0" fontId="46" fillId="23" borderId="4" applyNumberFormat="0" applyAlignment="0" applyProtection="0"/>
    <xf numFmtId="0" fontId="46" fillId="23" borderId="4" applyNumberFormat="0" applyAlignment="0" applyProtection="0"/>
    <xf numFmtId="0" fontId="47" fillId="0" borderId="0" applyNumberFormat="0" applyFill="0" applyBorder="0" applyAlignment="0" applyProtection="0"/>
    <xf numFmtId="0" fontId="122" fillId="0" borderId="0" applyNumberFormat="0" applyFill="0" applyBorder="0" applyAlignment="0" applyProtection="0"/>
    <xf numFmtId="0" fontId="123" fillId="13" borderId="0" applyNumberFormat="0" applyBorder="0" applyAlignment="0" applyProtection="0"/>
    <xf numFmtId="0" fontId="41" fillId="22" borderId="2" applyNumberFormat="0" applyAlignment="0" applyProtection="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7" fillId="0" borderId="0"/>
    <xf numFmtId="0" fontId="37" fillId="0" borderId="0"/>
    <xf numFmtId="0" fontId="37" fillId="0" borderId="0"/>
    <xf numFmtId="0" fontId="37" fillId="0" borderId="0"/>
    <xf numFmtId="0" fontId="37" fillId="0" borderId="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20" fillId="0" borderId="0"/>
    <xf numFmtId="0" fontId="37" fillId="0" borderId="0"/>
    <xf numFmtId="0" fontId="27" fillId="0" borderId="0"/>
    <xf numFmtId="0" fontId="37" fillId="0" borderId="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14" fillId="0" borderId="0"/>
    <xf numFmtId="0" fontId="27" fillId="0" borderId="0" applyNumberFormat="0" applyFont="0" applyFill="0" applyBorder="0" applyAlignment="0" applyProtection="0"/>
    <xf numFmtId="0" fontId="27" fillId="0" borderId="0" applyNumberFormat="0" applyFont="0" applyFill="0" applyBorder="0" applyAlignment="0" applyProtection="0"/>
    <xf numFmtId="0" fontId="54" fillId="0" borderId="0"/>
    <xf numFmtId="0" fontId="20" fillId="0" borderId="0"/>
    <xf numFmtId="0" fontId="27" fillId="0" borderId="0"/>
    <xf numFmtId="0" fontId="14" fillId="0" borderId="0"/>
    <xf numFmtId="0" fontId="14" fillId="0" borderId="0"/>
    <xf numFmtId="0" fontId="37" fillId="0" borderId="0"/>
    <xf numFmtId="0" fontId="54" fillId="0" borderId="0"/>
    <xf numFmtId="0" fontId="54" fillId="0" borderId="0"/>
    <xf numFmtId="0" fontId="14" fillId="0" borderId="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xf numFmtId="0" fontId="14" fillId="0" borderId="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37" fillId="0" borderId="0"/>
    <xf numFmtId="0" fontId="27" fillId="0" borderId="0"/>
    <xf numFmtId="0" fontId="37" fillId="0" borderId="0"/>
    <xf numFmtId="0" fontId="37" fillId="0" borderId="0"/>
    <xf numFmtId="0" fontId="37" fillId="0" borderId="0"/>
    <xf numFmtId="0" fontId="14" fillId="0" borderId="0"/>
    <xf numFmtId="0" fontId="14" fillId="0" borderId="0"/>
    <xf numFmtId="0" fontId="45" fillId="0" borderId="17" applyNumberFormat="0" applyFill="0" applyAlignment="0" applyProtection="0"/>
    <xf numFmtId="0" fontId="49" fillId="5" borderId="0" applyNumberFormat="0" applyBorder="0" applyAlignment="0" applyProtection="0"/>
    <xf numFmtId="0" fontId="49" fillId="3" borderId="0" applyNumberFormat="0" applyBorder="0" applyAlignment="0" applyProtection="0"/>
    <xf numFmtId="0" fontId="50" fillId="0" borderId="0" applyNumberFormat="0" applyFill="0" applyBorder="0" applyAlignment="0" applyProtection="0"/>
    <xf numFmtId="0" fontId="117" fillId="10" borderId="14" applyNumberFormat="0" applyFont="0" applyAlignment="0" applyProtection="0"/>
    <xf numFmtId="0" fontId="37" fillId="10" borderId="14" applyNumberFormat="0" applyFont="0" applyAlignment="0" applyProtection="0"/>
    <xf numFmtId="0" fontId="14" fillId="10" borderId="14" applyNumberFormat="0" applyFont="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37" fillId="0" borderId="0" applyFont="0" applyFill="0" applyBorder="0" applyAlignment="0" applyProtection="0"/>
    <xf numFmtId="0" fontId="40" fillId="22" borderId="15" applyNumberFormat="0" applyAlignment="0" applyProtection="0"/>
    <xf numFmtId="0" fontId="52" fillId="0" borderId="23" applyNumberFormat="0" applyFill="0" applyAlignment="0" applyProtection="0"/>
    <xf numFmtId="0" fontId="48" fillId="13" borderId="0" applyNumberFormat="0" applyBorder="0" applyAlignment="0" applyProtection="0"/>
    <xf numFmtId="0" fontId="33" fillId="0" borderId="0"/>
    <xf numFmtId="0" fontId="113" fillId="0" borderId="0"/>
    <xf numFmtId="0" fontId="52" fillId="0" borderId="0" applyNumberFormat="0" applyFill="0" applyBorder="0" applyAlignment="0" applyProtection="0"/>
    <xf numFmtId="0" fontId="50" fillId="0" borderId="0" applyNumberFormat="0" applyFill="0" applyBorder="0" applyAlignment="0" applyProtection="0"/>
    <xf numFmtId="0" fontId="52" fillId="0" borderId="0" applyNumberFormat="0" applyFill="0" applyBorder="0" applyAlignment="0" applyProtection="0"/>
    <xf numFmtId="2" fontId="113" fillId="0" borderId="0" applyProtection="0"/>
    <xf numFmtId="170" fontId="37" fillId="0" borderId="0" applyFont="0" applyFill="0" applyBorder="0" applyAlignment="0" applyProtection="0"/>
    <xf numFmtId="40" fontId="8" fillId="0" borderId="0" applyFont="0" applyFill="0" applyBorder="0" applyAlignment="0" applyProtection="0"/>
    <xf numFmtId="0" fontId="53" fillId="6" borderId="0" applyNumberFormat="0" applyBorder="0" applyAlignment="0" applyProtection="0"/>
    <xf numFmtId="49" fontId="26" fillId="0" borderId="5">
      <alignment horizontal="center" vertical="center" wrapText="1"/>
    </xf>
    <xf numFmtId="168" fontId="14" fillId="0" borderId="0" applyFont="0" applyFill="0" applyBorder="0" applyAlignment="0" applyProtection="0"/>
    <xf numFmtId="0" fontId="14" fillId="0" borderId="0"/>
    <xf numFmtId="0" fontId="5" fillId="0" borderId="0"/>
    <xf numFmtId="9" fontId="14" fillId="0" borderId="0" applyFon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56" fillId="0" borderId="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7" fillId="2" borderId="0" applyNumberFormat="0" applyBorder="0" applyAlignment="0" applyProtection="0"/>
    <xf numFmtId="0" fontId="37" fillId="3" borderId="0" applyNumberFormat="0" applyBorder="0" applyAlignment="0" applyProtection="0"/>
    <xf numFmtId="0" fontId="37" fillId="4" borderId="0" applyNumberFormat="0" applyBorder="0" applyAlignment="0" applyProtection="0"/>
    <xf numFmtId="0" fontId="37" fillId="5"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0" fontId="37" fillId="7" borderId="0" applyNumberFormat="0" applyBorder="0" applyAlignment="0" applyProtection="0"/>
    <xf numFmtId="0" fontId="37" fillId="2" borderId="0" applyNumberFormat="0" applyBorder="0" applyAlignment="0" applyProtection="0"/>
    <xf numFmtId="0" fontId="37" fillId="3" borderId="0" applyNumberFormat="0" applyBorder="0" applyAlignment="0" applyProtection="0"/>
    <xf numFmtId="0" fontId="37" fillId="4" borderId="0" applyNumberFormat="0" applyBorder="0" applyAlignment="0" applyProtection="0"/>
    <xf numFmtId="0" fontId="37" fillId="5"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181" fontId="55" fillId="0" borderId="0" applyFont="0" applyFill="0" applyBorder="0" applyAlignment="0" applyProtection="0"/>
    <xf numFmtId="181" fontId="72" fillId="0" borderId="0" applyFont="0" applyFill="0" applyBorder="0" applyAlignment="0" applyProtection="0"/>
    <xf numFmtId="182" fontId="55" fillId="0" borderId="0" applyFont="0" applyFill="0" applyBorder="0" applyAlignment="0" applyProtection="0"/>
    <xf numFmtId="182" fontId="72" fillId="0" borderId="0" applyFont="0" applyFill="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7" fillId="8" borderId="0" applyNumberFormat="0" applyBorder="0" applyAlignment="0" applyProtection="0"/>
    <xf numFmtId="0" fontId="37" fillId="8" borderId="0" applyNumberFormat="0" applyBorder="0" applyAlignment="0" applyProtection="0"/>
    <xf numFmtId="0" fontId="37" fillId="9" borderId="0" applyNumberFormat="0" applyBorder="0" applyAlignment="0" applyProtection="0"/>
    <xf numFmtId="0" fontId="37" fillId="9" borderId="0" applyNumberFormat="0" applyBorder="0" applyAlignment="0" applyProtection="0"/>
    <xf numFmtId="0" fontId="37" fillId="11" borderId="0" applyNumberFormat="0" applyBorder="0" applyAlignment="0" applyProtection="0"/>
    <xf numFmtId="0" fontId="37" fillId="5" borderId="0" applyNumberFormat="0" applyBorder="0" applyAlignment="0" applyProtection="0"/>
    <xf numFmtId="0" fontId="37" fillId="5" borderId="0" applyNumberFormat="0" applyBorder="0" applyAlignment="0" applyProtection="0"/>
    <xf numFmtId="0" fontId="37" fillId="8" borderId="0" applyNumberFormat="0" applyBorder="0" applyAlignment="0" applyProtection="0"/>
    <xf numFmtId="0" fontId="37" fillId="8" borderId="0" applyNumberFormat="0" applyBorder="0" applyAlignment="0" applyProtection="0"/>
    <xf numFmtId="0" fontId="37" fillId="12" borderId="0" applyNumberFormat="0" applyBorder="0" applyAlignment="0" applyProtection="0"/>
    <xf numFmtId="0" fontId="37" fillId="12" borderId="0" applyNumberFormat="0" applyBorder="0" applyAlignment="0" applyProtection="0"/>
    <xf numFmtId="0" fontId="37" fillId="8" borderId="0" applyNumberFormat="0" applyBorder="0" applyAlignment="0" applyProtection="0"/>
    <xf numFmtId="0" fontId="37" fillId="9" borderId="0" applyNumberFormat="0" applyBorder="0" applyAlignment="0" applyProtection="0"/>
    <xf numFmtId="0" fontId="37" fillId="11" borderId="0" applyNumberFormat="0" applyBorder="0" applyAlignment="0" applyProtection="0"/>
    <xf numFmtId="0" fontId="37" fillId="5" borderId="0" applyNumberFormat="0" applyBorder="0" applyAlignment="0" applyProtection="0"/>
    <xf numFmtId="0" fontId="37" fillId="8" borderId="0" applyNumberFormat="0" applyBorder="0" applyAlignment="0" applyProtection="0"/>
    <xf numFmtId="0" fontId="37" fillId="12"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9" borderId="0" applyNumberFormat="0" applyBorder="0" applyAlignment="0" applyProtection="0"/>
    <xf numFmtId="0" fontId="57" fillId="9" borderId="0" applyNumberFormat="0" applyBorder="0" applyAlignment="0" applyProtection="0"/>
    <xf numFmtId="0" fontId="57" fillId="9" borderId="0" applyNumberFormat="0" applyBorder="0" applyAlignment="0" applyProtection="0"/>
    <xf numFmtId="0" fontId="57" fillId="9" borderId="0" applyNumberFormat="0" applyBorder="0" applyAlignment="0" applyProtection="0"/>
    <xf numFmtId="0" fontId="57" fillId="9" borderId="0" applyNumberFormat="0" applyBorder="0" applyAlignment="0" applyProtection="0"/>
    <xf numFmtId="0" fontId="57" fillId="9" borderId="0" applyNumberFormat="0" applyBorder="0" applyAlignment="0" applyProtection="0"/>
    <xf numFmtId="0" fontId="57" fillId="9" borderId="0" applyNumberFormat="0" applyBorder="0" applyAlignment="0" applyProtection="0"/>
    <xf numFmtId="0" fontId="57" fillId="9" borderId="0" applyNumberFormat="0" applyBorder="0" applyAlignment="0" applyProtection="0"/>
    <xf numFmtId="0" fontId="57" fillId="9"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38" fillId="14" borderId="0" applyNumberFormat="0" applyBorder="0" applyAlignment="0" applyProtection="0"/>
    <xf numFmtId="0" fontId="38" fillId="14" borderId="0" applyNumberFormat="0" applyBorder="0" applyAlignment="0" applyProtection="0"/>
    <xf numFmtId="0" fontId="38" fillId="9" borderId="0" applyNumberFormat="0" applyBorder="0" applyAlignment="0" applyProtection="0"/>
    <xf numFmtId="0" fontId="38" fillId="9" borderId="0" applyNumberFormat="0" applyBorder="0" applyAlignment="0" applyProtection="0"/>
    <xf numFmtId="0" fontId="38" fillId="11" borderId="0" applyNumberFormat="0" applyBorder="0" applyAlignment="0" applyProtection="0"/>
    <xf numFmtId="0" fontId="38" fillId="15" borderId="0" applyNumberFormat="0" applyBorder="0" applyAlignment="0" applyProtection="0"/>
    <xf numFmtId="0" fontId="38" fillId="16" borderId="0" applyNumberFormat="0" applyBorder="0" applyAlignment="0" applyProtection="0"/>
    <xf numFmtId="0" fontId="38" fillId="16" borderId="0" applyNumberFormat="0" applyBorder="0" applyAlignment="0" applyProtection="0"/>
    <xf numFmtId="0" fontId="38" fillId="17" borderId="0" applyNumberFormat="0" applyBorder="0" applyAlignment="0" applyProtection="0"/>
    <xf numFmtId="0" fontId="38" fillId="14" borderId="0" applyNumberFormat="0" applyBorder="0" applyAlignment="0" applyProtection="0"/>
    <xf numFmtId="0" fontId="38" fillId="9" borderId="0" applyNumberFormat="0" applyBorder="0" applyAlignment="0" applyProtection="0"/>
    <xf numFmtId="0" fontId="38" fillId="11" borderId="0" applyNumberFormat="0" applyBorder="0" applyAlignment="0" applyProtection="0"/>
    <xf numFmtId="0" fontId="38" fillId="15" borderId="0" applyNumberFormat="0" applyBorder="0" applyAlignment="0" applyProtection="0"/>
    <xf numFmtId="0" fontId="38" fillId="16" borderId="0" applyNumberFormat="0" applyBorder="0" applyAlignment="0" applyProtection="0"/>
    <xf numFmtId="0" fontId="38" fillId="17"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61" fillId="3" borderId="0" applyNumberFormat="0" applyBorder="0" applyAlignment="0" applyProtection="0"/>
    <xf numFmtId="0" fontId="61" fillId="3" borderId="0" applyNumberFormat="0" applyBorder="0" applyAlignment="0" applyProtection="0"/>
    <xf numFmtId="0" fontId="61" fillId="3" borderId="0" applyNumberFormat="0" applyBorder="0" applyAlignment="0" applyProtection="0"/>
    <xf numFmtId="0" fontId="61" fillId="3" borderId="0" applyNumberFormat="0" applyBorder="0" applyAlignment="0" applyProtection="0"/>
    <xf numFmtId="0" fontId="61" fillId="3" borderId="0" applyNumberFormat="0" applyBorder="0" applyAlignment="0" applyProtection="0"/>
    <xf numFmtId="0" fontId="61" fillId="3" borderId="0" applyNumberFormat="0" applyBorder="0" applyAlignment="0" applyProtection="0"/>
    <xf numFmtId="0" fontId="61" fillId="3" borderId="0" applyNumberFormat="0" applyBorder="0" applyAlignment="0" applyProtection="0"/>
    <xf numFmtId="0" fontId="61" fillId="3" borderId="0" applyNumberFormat="0" applyBorder="0" applyAlignment="0" applyProtection="0"/>
    <xf numFmtId="0" fontId="61" fillId="3" borderId="0" applyNumberFormat="0" applyBorder="0" applyAlignment="0" applyProtection="0"/>
    <xf numFmtId="2" fontId="80" fillId="0" borderId="0">
      <protection locked="0"/>
    </xf>
    <xf numFmtId="2" fontId="81" fillId="0" borderId="0">
      <protection locked="0"/>
    </xf>
    <xf numFmtId="0" fontId="80" fillId="0" borderId="0">
      <protection locked="0"/>
    </xf>
    <xf numFmtId="0" fontId="80" fillId="0" borderId="0">
      <protection locked="0"/>
    </xf>
    <xf numFmtId="0" fontId="62" fillId="22" borderId="2" applyNumberFormat="0" applyAlignment="0" applyProtection="0"/>
    <xf numFmtId="0" fontId="62" fillId="22" borderId="2" applyNumberFormat="0" applyAlignment="0" applyProtection="0"/>
    <xf numFmtId="0" fontId="62" fillId="22" borderId="2" applyNumberFormat="0" applyAlignment="0" applyProtection="0"/>
    <xf numFmtId="0" fontId="62" fillId="22" borderId="2" applyNumberFormat="0" applyAlignment="0" applyProtection="0"/>
    <xf numFmtId="0" fontId="62" fillId="22" borderId="2" applyNumberFormat="0" applyAlignment="0" applyProtection="0"/>
    <xf numFmtId="0" fontId="62" fillId="22" borderId="2" applyNumberFormat="0" applyAlignment="0" applyProtection="0"/>
    <xf numFmtId="0" fontId="62" fillId="22" borderId="2" applyNumberFormat="0" applyAlignment="0" applyProtection="0"/>
    <xf numFmtId="0" fontId="62" fillId="22" borderId="2" applyNumberFormat="0" applyAlignment="0" applyProtection="0"/>
    <xf numFmtId="0" fontId="62" fillId="22" borderId="2" applyNumberFormat="0" applyAlignment="0" applyProtection="0"/>
    <xf numFmtId="0" fontId="64" fillId="23" borderId="4" applyNumberFormat="0" applyAlignment="0" applyProtection="0"/>
    <xf numFmtId="0" fontId="64" fillId="23" borderId="4" applyNumberFormat="0" applyAlignment="0" applyProtection="0"/>
    <xf numFmtId="0" fontId="64" fillId="23" borderId="4" applyNumberFormat="0" applyAlignment="0" applyProtection="0"/>
    <xf numFmtId="0" fontId="64" fillId="23" borderId="4" applyNumberFormat="0" applyAlignment="0" applyProtection="0"/>
    <xf numFmtId="0" fontId="64" fillId="23" borderId="4" applyNumberFormat="0" applyAlignment="0" applyProtection="0"/>
    <xf numFmtId="0" fontId="64" fillId="23" borderId="4" applyNumberFormat="0" applyAlignment="0" applyProtection="0"/>
    <xf numFmtId="0" fontId="64" fillId="23" borderId="4" applyNumberFormat="0" applyAlignment="0" applyProtection="0"/>
    <xf numFmtId="0" fontId="64" fillId="23" borderId="4" applyNumberFormat="0" applyAlignment="0" applyProtection="0"/>
    <xf numFmtId="0" fontId="64" fillId="23" borderId="4" applyNumberFormat="0" applyAlignment="0" applyProtection="0"/>
    <xf numFmtId="207" fontId="56" fillId="0" borderId="0"/>
    <xf numFmtId="0" fontId="128" fillId="24" borderId="5">
      <alignment horizontal="right" vertical="center"/>
    </xf>
    <xf numFmtId="0" fontId="66" fillId="24" borderId="5">
      <alignment horizontal="right" vertical="center"/>
    </xf>
    <xf numFmtId="0" fontId="56" fillId="24" borderId="6"/>
    <xf numFmtId="0" fontId="65" fillId="32" borderId="5">
      <alignment horizontal="center" vertical="center"/>
    </xf>
    <xf numFmtId="0" fontId="128" fillId="24" borderId="5">
      <alignment horizontal="right" vertical="center"/>
    </xf>
    <xf numFmtId="0" fontId="67" fillId="24" borderId="5">
      <alignment horizontal="left" vertical="center"/>
    </xf>
    <xf numFmtId="0" fontId="67" fillId="24" borderId="7">
      <alignment vertical="center"/>
    </xf>
    <xf numFmtId="0" fontId="68" fillId="24" borderId="8">
      <alignment vertical="center"/>
    </xf>
    <xf numFmtId="0" fontId="67" fillId="24" borderId="5"/>
    <xf numFmtId="0" fontId="66" fillId="24" borderId="5">
      <alignment horizontal="right" vertical="center"/>
    </xf>
    <xf numFmtId="0" fontId="69" fillId="26" borderId="5">
      <alignment horizontal="left" vertical="center"/>
    </xf>
    <xf numFmtId="0" fontId="69" fillId="26" borderId="5">
      <alignment horizontal="left" vertical="center"/>
    </xf>
    <xf numFmtId="0" fontId="129" fillId="24" borderId="5">
      <alignment horizontal="left" vertical="center"/>
    </xf>
    <xf numFmtId="0" fontId="70" fillId="24" borderId="6"/>
    <xf numFmtId="0" fontId="65" fillId="25" borderId="5">
      <alignment horizontal="left" vertical="center"/>
    </xf>
    <xf numFmtId="49" fontId="130" fillId="0" borderId="5">
      <alignment horizontal="center" vertical="center"/>
      <protection locked="0"/>
    </xf>
    <xf numFmtId="49" fontId="130" fillId="0" borderId="5">
      <alignment horizontal="center" vertical="center"/>
      <protection locked="0"/>
    </xf>
    <xf numFmtId="49" fontId="130" fillId="0" borderId="5">
      <alignment horizontal="center" vertical="center"/>
      <protection locked="0"/>
    </xf>
    <xf numFmtId="49" fontId="130" fillId="0" borderId="5">
      <alignment horizontal="center" vertical="center"/>
      <protection locked="0"/>
    </xf>
    <xf numFmtId="49" fontId="130" fillId="0" borderId="5">
      <alignment horizontal="center" vertical="center"/>
      <protection locked="0"/>
    </xf>
    <xf numFmtId="49" fontId="130" fillId="0" borderId="5">
      <alignment horizontal="center" vertical="center"/>
      <protection locked="0"/>
    </xf>
    <xf numFmtId="49" fontId="130" fillId="0" borderId="5">
      <alignment horizontal="center" vertical="center"/>
      <protection locked="0"/>
    </xf>
    <xf numFmtId="49" fontId="130" fillId="0" borderId="5">
      <alignment horizontal="center" vertical="center"/>
      <protection locked="0"/>
    </xf>
    <xf numFmtId="49" fontId="130" fillId="0" borderId="5">
      <alignment horizontal="center" vertical="center"/>
      <protection locked="0"/>
    </xf>
    <xf numFmtId="49" fontId="130" fillId="0" borderId="5">
      <alignment horizontal="center" vertical="center"/>
      <protection locked="0"/>
    </xf>
    <xf numFmtId="49" fontId="130" fillId="0" borderId="5">
      <alignment horizontal="center" vertical="center"/>
      <protection locked="0"/>
    </xf>
    <xf numFmtId="49" fontId="130" fillId="0" borderId="5">
      <alignment horizontal="center" vertical="center"/>
      <protection locked="0"/>
    </xf>
    <xf numFmtId="49" fontId="130" fillId="0" borderId="5">
      <alignment horizontal="center" vertical="center"/>
      <protection locked="0"/>
    </xf>
    <xf numFmtId="173" fontId="32" fillId="0" borderId="0" applyFont="0" applyFill="0" applyBorder="0" applyAlignment="0" applyProtection="0"/>
    <xf numFmtId="170" fontId="14" fillId="0" borderId="0" applyFont="0" applyFill="0" applyBorder="0" applyAlignment="0" applyProtection="0"/>
    <xf numFmtId="173" fontId="72" fillId="0" borderId="0" applyFont="0" applyFill="0" applyBorder="0" applyAlignment="0" applyProtection="0"/>
    <xf numFmtId="173" fontId="72" fillId="0" borderId="0" applyFont="0" applyFill="0" applyBorder="0" applyAlignment="0" applyProtection="0"/>
    <xf numFmtId="173" fontId="72" fillId="0" borderId="0" applyFont="0" applyFill="0" applyBorder="0" applyAlignment="0" applyProtection="0"/>
    <xf numFmtId="173" fontId="72" fillId="0" borderId="0" applyFont="0" applyFill="0" applyBorder="0" applyAlignment="0" applyProtection="0"/>
    <xf numFmtId="173" fontId="72" fillId="0" borderId="0" applyFont="0" applyFill="0" applyBorder="0" applyAlignment="0" applyProtection="0"/>
    <xf numFmtId="173" fontId="72" fillId="0" borderId="0" applyFont="0" applyFill="0" applyBorder="0" applyAlignment="0" applyProtection="0"/>
    <xf numFmtId="173" fontId="72" fillId="0" borderId="0" applyFont="0" applyFill="0" applyBorder="0" applyAlignment="0" applyProtection="0"/>
    <xf numFmtId="173" fontId="72" fillId="0" borderId="0" applyFont="0" applyFill="0" applyBorder="0" applyAlignment="0" applyProtection="0"/>
    <xf numFmtId="3" fontId="56" fillId="0" borderId="0" applyFont="0" applyFill="0" applyBorder="0" applyAlignment="0" applyProtection="0"/>
    <xf numFmtId="3" fontId="56" fillId="0" borderId="0" applyFont="0" applyFill="0" applyBorder="0" applyAlignment="0" applyProtection="0"/>
    <xf numFmtId="3" fontId="56" fillId="0" borderId="0" applyFont="0" applyFill="0" applyBorder="0" applyAlignment="0" applyProtection="0"/>
    <xf numFmtId="3" fontId="56" fillId="0" borderId="0" applyFont="0" applyFill="0" applyBorder="0" applyAlignment="0" applyProtection="0"/>
    <xf numFmtId="3" fontId="56" fillId="0" borderId="0" applyFont="0" applyFill="0" applyBorder="0" applyAlignment="0" applyProtection="0"/>
    <xf numFmtId="3" fontId="56" fillId="0" borderId="0" applyFont="0" applyFill="0" applyBorder="0" applyAlignment="0" applyProtection="0"/>
    <xf numFmtId="3" fontId="56" fillId="0" borderId="0" applyFont="0" applyFill="0" applyBorder="0" applyAlignment="0" applyProtection="0"/>
    <xf numFmtId="193" fontId="56" fillId="0" borderId="0" applyFont="0" applyFill="0" applyBorder="0" applyAlignment="0" applyProtection="0"/>
    <xf numFmtId="2" fontId="80" fillId="0" borderId="0">
      <protection locked="0"/>
    </xf>
    <xf numFmtId="0" fontId="56" fillId="0" borderId="0" applyFont="0" applyFill="0" applyBorder="0" applyAlignment="0" applyProtection="0"/>
    <xf numFmtId="49" fontId="27" fillId="0" borderId="5">
      <alignment horizontal="left" vertical="center"/>
      <protection locked="0"/>
    </xf>
    <xf numFmtId="49" fontId="27" fillId="0" borderId="5">
      <alignment horizontal="left" vertical="center"/>
      <protection locked="0"/>
    </xf>
    <xf numFmtId="49" fontId="27" fillId="0" borderId="5">
      <alignment horizontal="left" vertical="center"/>
      <protection locked="0"/>
    </xf>
    <xf numFmtId="49" fontId="27" fillId="0" borderId="5">
      <alignment horizontal="left" vertical="center"/>
      <protection locked="0"/>
    </xf>
    <xf numFmtId="49" fontId="27" fillId="0" borderId="5">
      <alignment horizontal="left" vertical="center"/>
      <protection locked="0"/>
    </xf>
    <xf numFmtId="49" fontId="27" fillId="0" borderId="5">
      <alignment horizontal="left" vertical="center"/>
      <protection locked="0"/>
    </xf>
    <xf numFmtId="49" fontId="27" fillId="0" borderId="5">
      <alignment horizontal="left" vertical="center"/>
      <protection locked="0"/>
    </xf>
    <xf numFmtId="49" fontId="27" fillId="0" borderId="5">
      <alignment horizontal="left" vertical="center"/>
      <protection locked="0"/>
    </xf>
    <xf numFmtId="49" fontId="27" fillId="0" borderId="5">
      <alignment horizontal="left" vertical="center"/>
      <protection locked="0"/>
    </xf>
    <xf numFmtId="49" fontId="27" fillId="0" borderId="5">
      <alignment horizontal="left" vertical="center"/>
      <protection locked="0"/>
    </xf>
    <xf numFmtId="49" fontId="27" fillId="0" borderId="5">
      <alignment horizontal="left" vertical="center"/>
      <protection locked="0"/>
    </xf>
    <xf numFmtId="49" fontId="27" fillId="0" borderId="5">
      <alignment horizontal="left" vertical="center"/>
      <protection locked="0"/>
    </xf>
    <xf numFmtId="49" fontId="27" fillId="0" borderId="5">
      <alignment horizontal="left" vertical="center"/>
      <protection locked="0"/>
    </xf>
    <xf numFmtId="49" fontId="27" fillId="0" borderId="5">
      <alignment horizontal="left" vertical="center"/>
      <protection locked="0"/>
    </xf>
    <xf numFmtId="49" fontId="27" fillId="0" borderId="5">
      <alignment horizontal="left" vertical="center"/>
      <protection locked="0"/>
    </xf>
    <xf numFmtId="49" fontId="27" fillId="0" borderId="5">
      <alignment horizontal="left" vertical="center"/>
      <protection locked="0"/>
    </xf>
    <xf numFmtId="49" fontId="27" fillId="0" borderId="5">
      <alignment horizontal="left" vertical="center"/>
      <protection locked="0"/>
    </xf>
    <xf numFmtId="171" fontId="131" fillId="0" borderId="0"/>
    <xf numFmtId="208" fontId="56" fillId="0" borderId="0" applyFont="0" applyFill="0" applyBorder="0" applyAlignment="0" applyProtection="0"/>
    <xf numFmtId="177" fontId="84" fillId="0" borderId="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174" fontId="56" fillId="0" borderId="0" applyFont="0" applyFill="0" applyBorder="0" applyAlignment="0" applyProtection="0"/>
    <xf numFmtId="174" fontId="56" fillId="0" borderId="0" applyFont="0" applyFill="0" applyBorder="0" applyAlignment="0" applyProtection="0"/>
    <xf numFmtId="174" fontId="56" fillId="0" borderId="0" applyFont="0" applyFill="0" applyBorder="0" applyAlignment="0" applyProtection="0"/>
    <xf numFmtId="0" fontId="82" fillId="0" borderId="0"/>
    <xf numFmtId="174" fontId="56" fillId="0" borderId="0" applyFont="0" applyFill="0" applyBorder="0" applyAlignment="0" applyProtection="0"/>
    <xf numFmtId="0" fontId="83" fillId="0" borderId="0"/>
    <xf numFmtId="174" fontId="56" fillId="0" borderId="0" applyFont="0" applyFill="0" applyBorder="0" applyAlignment="0" applyProtection="0"/>
    <xf numFmtId="0" fontId="83" fillId="0" borderId="0"/>
    <xf numFmtId="174" fontId="56" fillId="0" borderId="0" applyFont="0" applyFill="0" applyBorder="0" applyAlignment="0" applyProtection="0"/>
    <xf numFmtId="0" fontId="83" fillId="0" borderId="0"/>
    <xf numFmtId="174" fontId="56" fillId="0" borderId="0" applyFont="0" applyFill="0" applyBorder="0" applyAlignment="0" applyProtection="0"/>
    <xf numFmtId="0" fontId="79" fillId="0" borderId="0"/>
    <xf numFmtId="0" fontId="80" fillId="0" borderId="0">
      <protection locked="0"/>
    </xf>
    <xf numFmtId="209" fontId="80" fillId="0" borderId="0">
      <protection locked="0"/>
    </xf>
    <xf numFmtId="2" fontId="56" fillId="0" borderId="0" applyFont="0" applyFill="0" applyBorder="0" applyAlignment="0" applyProtection="0"/>
    <xf numFmtId="0" fontId="83" fillId="0" borderId="0"/>
    <xf numFmtId="0" fontId="84" fillId="0" borderId="0"/>
    <xf numFmtId="0" fontId="83" fillId="0" borderId="0"/>
    <xf numFmtId="209" fontId="80" fillId="0" borderId="0">
      <protection locked="0"/>
    </xf>
    <xf numFmtId="210" fontId="132" fillId="0" borderId="0" applyAlignment="0">
      <alignment wrapText="1"/>
    </xf>
    <xf numFmtId="0" fontId="85" fillId="4"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87" fillId="0" borderId="9" applyNumberFormat="0" applyFill="0" applyAlignment="0" applyProtection="0"/>
    <xf numFmtId="0" fontId="87" fillId="0" borderId="9" applyNumberFormat="0" applyFill="0" applyAlignment="0" applyProtection="0"/>
    <xf numFmtId="0" fontId="87" fillId="0" borderId="9" applyNumberFormat="0" applyFill="0" applyAlignment="0" applyProtection="0"/>
    <xf numFmtId="0" fontId="87" fillId="0" borderId="9" applyNumberFormat="0" applyFill="0" applyAlignment="0" applyProtection="0"/>
    <xf numFmtId="0" fontId="87" fillId="0" borderId="9" applyNumberFormat="0" applyFill="0" applyAlignment="0" applyProtection="0"/>
    <xf numFmtId="0" fontId="87" fillId="0" borderId="9" applyNumberFormat="0" applyFill="0" applyAlignment="0" applyProtection="0"/>
    <xf numFmtId="0" fontId="87" fillId="0" borderId="9" applyNumberFormat="0" applyFill="0" applyAlignment="0" applyProtection="0"/>
    <xf numFmtId="0" fontId="87" fillId="0" borderId="9" applyNumberFormat="0" applyFill="0" applyAlignment="0" applyProtection="0"/>
    <xf numFmtId="0" fontId="87" fillId="0" borderId="9" applyNumberFormat="0" applyFill="0" applyAlignment="0" applyProtection="0"/>
    <xf numFmtId="0" fontId="88" fillId="0" borderId="10" applyNumberFormat="0" applyFill="0" applyAlignment="0" applyProtection="0"/>
    <xf numFmtId="0" fontId="88" fillId="0" borderId="10" applyNumberFormat="0" applyFill="0" applyAlignment="0" applyProtection="0"/>
    <xf numFmtId="0" fontId="88" fillId="0" borderId="10" applyNumberFormat="0" applyFill="0" applyAlignment="0" applyProtection="0"/>
    <xf numFmtId="0" fontId="88" fillId="0" borderId="10" applyNumberFormat="0" applyFill="0" applyAlignment="0" applyProtection="0"/>
    <xf numFmtId="0" fontId="88" fillId="0" borderId="10" applyNumberFormat="0" applyFill="0" applyAlignment="0" applyProtection="0"/>
    <xf numFmtId="0" fontId="88" fillId="0" borderId="10" applyNumberFormat="0" applyFill="0" applyAlignment="0" applyProtection="0"/>
    <xf numFmtId="0" fontId="88" fillId="0" borderId="10" applyNumberFormat="0" applyFill="0" applyAlignment="0" applyProtection="0"/>
    <xf numFmtId="0" fontId="88" fillId="0" borderId="10" applyNumberFormat="0" applyFill="0" applyAlignment="0" applyProtection="0"/>
    <xf numFmtId="0" fontId="88" fillId="0" borderId="10" applyNumberFormat="0" applyFill="0" applyAlignment="0" applyProtection="0"/>
    <xf numFmtId="0" fontId="89" fillId="0" borderId="11" applyNumberFormat="0" applyFill="0" applyAlignment="0" applyProtection="0"/>
    <xf numFmtId="0" fontId="89" fillId="0" borderId="11" applyNumberFormat="0" applyFill="0" applyAlignment="0" applyProtection="0"/>
    <xf numFmtId="0" fontId="89" fillId="0" borderId="11" applyNumberFormat="0" applyFill="0" applyAlignment="0" applyProtection="0"/>
    <xf numFmtId="0" fontId="89" fillId="0" borderId="11" applyNumberFormat="0" applyFill="0" applyAlignment="0" applyProtection="0"/>
    <xf numFmtId="0" fontId="89" fillId="0" borderId="11" applyNumberFormat="0" applyFill="0" applyAlignment="0" applyProtection="0"/>
    <xf numFmtId="0" fontId="89" fillId="0" borderId="11" applyNumberFormat="0" applyFill="0" applyAlignment="0" applyProtection="0"/>
    <xf numFmtId="0" fontId="89" fillId="0" borderId="11" applyNumberFormat="0" applyFill="0" applyAlignment="0" applyProtection="0"/>
    <xf numFmtId="0" fontId="89" fillId="0" borderId="11" applyNumberFormat="0" applyFill="0" applyAlignment="0" applyProtection="0"/>
    <xf numFmtId="0" fontId="89" fillId="0" borderId="11" applyNumberFormat="0" applyFill="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211" fontId="133" fillId="0" borderId="0">
      <protection locked="0"/>
    </xf>
    <xf numFmtId="211" fontId="133" fillId="0" borderId="0">
      <protection locked="0"/>
    </xf>
    <xf numFmtId="0" fontId="134"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91" fillId="0" borderId="0" applyNumberFormat="0" applyFill="0" applyBorder="0" applyAlignment="0" applyProtection="0">
      <alignment vertical="top"/>
      <protection locked="0"/>
    </xf>
    <xf numFmtId="0" fontId="91" fillId="0" borderId="0" applyNumberFormat="0" applyFill="0" applyBorder="0" applyAlignment="0" applyProtection="0">
      <alignment vertical="top"/>
      <protection locked="0"/>
    </xf>
    <xf numFmtId="0" fontId="92"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174" fontId="55" fillId="0" borderId="0" applyFont="0" applyFill="0" applyBorder="0" applyAlignment="0" applyProtection="0"/>
    <xf numFmtId="174" fontId="72" fillId="0" borderId="0" applyFont="0" applyFill="0" applyBorder="0" applyAlignment="0" applyProtection="0"/>
    <xf numFmtId="3" fontId="55" fillId="0" borderId="0" applyFont="0" applyFill="0" applyBorder="0" applyAlignment="0" applyProtection="0"/>
    <xf numFmtId="3" fontId="72" fillId="0" borderId="0" applyFont="0" applyFill="0" applyBorder="0" applyAlignment="0" applyProtection="0"/>
    <xf numFmtId="0" fontId="93" fillId="7" borderId="2" applyNumberFormat="0" applyAlignment="0" applyProtection="0"/>
    <xf numFmtId="0" fontId="93" fillId="7" borderId="2" applyNumberFormat="0" applyAlignment="0" applyProtection="0"/>
    <xf numFmtId="0" fontId="93" fillId="7" borderId="2" applyNumberFormat="0" applyAlignment="0" applyProtection="0"/>
    <xf numFmtId="0" fontId="93" fillId="7" borderId="2" applyNumberFormat="0" applyAlignment="0" applyProtection="0"/>
    <xf numFmtId="0" fontId="93" fillId="7" borderId="2" applyNumberFormat="0" applyAlignment="0" applyProtection="0"/>
    <xf numFmtId="0" fontId="93" fillId="7" borderId="2" applyNumberFormat="0" applyAlignment="0" applyProtection="0"/>
    <xf numFmtId="0" fontId="93" fillId="7" borderId="2" applyNumberFormat="0" applyAlignment="0" applyProtection="0"/>
    <xf numFmtId="0" fontId="93" fillId="7" borderId="2" applyNumberFormat="0" applyAlignment="0" applyProtection="0"/>
    <xf numFmtId="0" fontId="93" fillId="7" borderId="2" applyNumberFormat="0" applyAlignment="0" applyProtection="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15" fontId="56" fillId="0" borderId="0"/>
    <xf numFmtId="0" fontId="83" fillId="0" borderId="12"/>
    <xf numFmtId="49" fontId="27" fillId="0" borderId="0" applyNumberFormat="0" applyFont="0" applyAlignment="0">
      <alignment vertical="top" wrapText="1"/>
      <protection locked="0"/>
    </xf>
    <xf numFmtId="49" fontId="27" fillId="0" borderId="0" applyNumberFormat="0" applyFont="0" applyAlignment="0">
      <alignment vertical="top" wrapText="1"/>
    </xf>
    <xf numFmtId="49" fontId="27" fillId="0" borderId="0" applyNumberFormat="0" applyFont="0" applyAlignment="0">
      <alignment vertical="top" wrapText="1"/>
    </xf>
    <xf numFmtId="49" fontId="27" fillId="0" borderId="0" applyNumberFormat="0" applyFont="0" applyAlignment="0">
      <alignment vertical="top" wrapText="1"/>
      <protection locked="0"/>
    </xf>
    <xf numFmtId="49" fontId="27" fillId="0" borderId="0" applyNumberFormat="0" applyFont="0" applyAlignment="0">
      <alignment vertical="top" wrapText="1"/>
    </xf>
    <xf numFmtId="49" fontId="27" fillId="0" borderId="0" applyNumberFormat="0" applyFont="0" applyAlignment="0">
      <alignment vertical="top" wrapText="1"/>
      <protection locked="0"/>
    </xf>
    <xf numFmtId="49" fontId="27" fillId="0" borderId="0" applyNumberFormat="0" applyFont="0" applyAlignment="0">
      <alignment vertical="top" wrapText="1"/>
    </xf>
    <xf numFmtId="49" fontId="27" fillId="0" borderId="0" applyNumberFormat="0" applyFont="0" applyAlignment="0">
      <alignment vertical="top" wrapText="1"/>
      <protection locked="0"/>
    </xf>
    <xf numFmtId="49" fontId="27" fillId="0" borderId="0" applyNumberFormat="0" applyFont="0" applyAlignment="0">
      <alignment vertical="top" wrapText="1"/>
      <protection locked="0"/>
    </xf>
    <xf numFmtId="49" fontId="27" fillId="0" borderId="0" applyNumberFormat="0" applyFont="0" applyAlignment="0">
      <alignment vertical="top" wrapText="1"/>
      <protection locked="0"/>
    </xf>
    <xf numFmtId="49" fontId="27" fillId="0" borderId="0" applyNumberFormat="0" applyFont="0" applyAlignment="0">
      <alignment vertical="top" wrapText="1"/>
      <protection locked="0"/>
    </xf>
    <xf numFmtId="49" fontId="27" fillId="0" borderId="0" applyNumberFormat="0" applyFont="0" applyAlignment="0">
      <alignment vertical="top" wrapText="1"/>
      <protection locked="0"/>
    </xf>
    <xf numFmtId="49" fontId="27" fillId="0" borderId="0" applyNumberFormat="0" applyFont="0" applyAlignment="0">
      <alignment vertical="top" wrapText="1"/>
      <protection locked="0"/>
    </xf>
    <xf numFmtId="49" fontId="27" fillId="0" borderId="0" applyNumberFormat="0" applyFont="0" applyAlignment="0">
      <alignment vertical="top" wrapText="1"/>
      <protection locked="0"/>
    </xf>
    <xf numFmtId="49" fontId="27" fillId="0" borderId="0" applyNumberFormat="0" applyFont="0" applyAlignment="0">
      <alignment vertical="top" wrapText="1"/>
      <protection locked="0"/>
    </xf>
    <xf numFmtId="49" fontId="27" fillId="0" borderId="0" applyNumberFormat="0" applyFont="0" applyAlignment="0">
      <alignment vertical="top" wrapText="1"/>
      <protection locked="0"/>
    </xf>
    <xf numFmtId="49" fontId="27" fillId="0" borderId="0" applyNumberFormat="0" applyFont="0" applyAlignment="0">
      <alignment vertical="top" wrapText="1"/>
      <protection locked="0"/>
    </xf>
    <xf numFmtId="49" fontId="27" fillId="0" borderId="0" applyNumberFormat="0" applyFont="0" applyAlignment="0">
      <alignment vertical="top" wrapText="1"/>
      <protection locked="0"/>
    </xf>
    <xf numFmtId="49" fontId="27" fillId="0" borderId="0" applyNumberFormat="0" applyFont="0" applyAlignment="0">
      <alignment vertical="top" wrapText="1"/>
      <protection locked="0"/>
    </xf>
    <xf numFmtId="49" fontId="27" fillId="0" borderId="0" applyNumberFormat="0" applyFont="0" applyAlignment="0">
      <alignment vertical="top" wrapText="1"/>
      <protection locked="0"/>
    </xf>
    <xf numFmtId="49" fontId="140" fillId="24" borderId="31">
      <alignment horizontal="left" vertical="center"/>
      <protection locked="0"/>
    </xf>
    <xf numFmtId="49" fontId="140" fillId="24" borderId="31">
      <alignment horizontal="left" vertical="center"/>
    </xf>
    <xf numFmtId="4" fontId="140" fillId="24" borderId="31">
      <alignment horizontal="right" vertical="center"/>
      <protection locked="0"/>
    </xf>
    <xf numFmtId="4" fontId="140" fillId="24" borderId="31">
      <alignment horizontal="right" vertical="center"/>
    </xf>
    <xf numFmtId="4" fontId="141" fillId="24" borderId="31">
      <alignment horizontal="right" vertical="center"/>
      <protection locked="0"/>
    </xf>
    <xf numFmtId="49" fontId="142" fillId="24" borderId="5">
      <alignment horizontal="left" vertical="center"/>
      <protection locked="0"/>
    </xf>
    <xf numFmtId="49" fontId="142" fillId="24" borderId="5">
      <alignment horizontal="left" vertical="center"/>
    </xf>
    <xf numFmtId="49" fontId="143" fillId="24" borderId="5">
      <alignment horizontal="left" vertical="center"/>
      <protection locked="0"/>
    </xf>
    <xf numFmtId="49" fontId="143" fillId="24" borderId="5">
      <alignment horizontal="left" vertical="center"/>
    </xf>
    <xf numFmtId="4" fontId="142" fillId="24" borderId="5">
      <alignment horizontal="right" vertical="center"/>
      <protection locked="0"/>
    </xf>
    <xf numFmtId="4" fontId="142" fillId="24" borderId="5">
      <alignment horizontal="right" vertical="center"/>
    </xf>
    <xf numFmtId="4" fontId="144" fillId="24" borderId="5">
      <alignment horizontal="right" vertical="center"/>
      <protection locked="0"/>
    </xf>
    <xf numFmtId="49" fontId="130" fillId="24" borderId="5">
      <alignment horizontal="left" vertical="center"/>
      <protection locked="0"/>
    </xf>
    <xf numFmtId="49" fontId="130" fillId="24" borderId="5">
      <alignment horizontal="left" vertical="center"/>
      <protection locked="0"/>
    </xf>
    <xf numFmtId="49" fontId="130" fillId="24" borderId="5">
      <alignment horizontal="left" vertical="center"/>
    </xf>
    <xf numFmtId="49" fontId="130" fillId="24" borderId="5">
      <alignment horizontal="left" vertical="center"/>
    </xf>
    <xf numFmtId="49" fontId="141" fillId="24" borderId="5">
      <alignment horizontal="left" vertical="center"/>
      <protection locked="0"/>
    </xf>
    <xf numFmtId="49" fontId="141" fillId="24" borderId="5">
      <alignment horizontal="left" vertical="center"/>
    </xf>
    <xf numFmtId="4" fontId="130" fillId="24" borderId="5">
      <alignment horizontal="right" vertical="center"/>
      <protection locked="0"/>
    </xf>
    <xf numFmtId="4" fontId="130" fillId="24" borderId="5">
      <alignment horizontal="right" vertical="center"/>
      <protection locked="0"/>
    </xf>
    <xf numFmtId="4" fontId="130" fillId="24" borderId="5">
      <alignment horizontal="right" vertical="center"/>
    </xf>
    <xf numFmtId="4" fontId="130" fillId="24" borderId="5">
      <alignment horizontal="right" vertical="center"/>
    </xf>
    <xf numFmtId="4" fontId="141" fillId="24" borderId="5">
      <alignment horizontal="right" vertical="center"/>
      <protection locked="0"/>
    </xf>
    <xf numFmtId="49" fontId="145" fillId="24" borderId="5">
      <alignment horizontal="left" vertical="center"/>
      <protection locked="0"/>
    </xf>
    <xf numFmtId="49" fontId="145" fillId="24" borderId="5">
      <alignment horizontal="left" vertical="center"/>
    </xf>
    <xf numFmtId="49" fontId="146" fillId="24" borderId="5">
      <alignment horizontal="left" vertical="center"/>
      <protection locked="0"/>
    </xf>
    <xf numFmtId="49" fontId="146" fillId="24" borderId="5">
      <alignment horizontal="left" vertical="center"/>
    </xf>
    <xf numFmtId="4" fontId="145" fillId="24" borderId="5">
      <alignment horizontal="right" vertical="center"/>
      <protection locked="0"/>
    </xf>
    <xf numFmtId="4" fontId="145" fillId="24" borderId="5">
      <alignment horizontal="right" vertical="center"/>
    </xf>
    <xf numFmtId="4" fontId="147" fillId="24" borderId="5">
      <alignment horizontal="right" vertical="center"/>
      <protection locked="0"/>
    </xf>
    <xf numFmtId="49" fontId="148" fillId="0" borderId="5">
      <alignment horizontal="left" vertical="center"/>
      <protection locked="0"/>
    </xf>
    <xf numFmtId="49" fontId="148" fillId="0" borderId="5">
      <alignment horizontal="left" vertical="center"/>
    </xf>
    <xf numFmtId="49" fontId="149" fillId="0" borderId="5">
      <alignment horizontal="left" vertical="center"/>
      <protection locked="0"/>
    </xf>
    <xf numFmtId="49" fontId="149" fillId="0" borderId="5">
      <alignment horizontal="left" vertical="center"/>
    </xf>
    <xf numFmtId="4" fontId="148" fillId="0" borderId="5">
      <alignment horizontal="right" vertical="center"/>
      <protection locked="0"/>
    </xf>
    <xf numFmtId="4" fontId="148" fillId="0" borderId="5">
      <alignment horizontal="right" vertical="center"/>
    </xf>
    <xf numFmtId="4" fontId="149" fillId="0" borderId="5">
      <alignment horizontal="right" vertical="center"/>
      <protection locked="0"/>
    </xf>
    <xf numFmtId="49" fontId="150" fillId="0" borderId="5">
      <alignment horizontal="left" vertical="center"/>
      <protection locked="0"/>
    </xf>
    <xf numFmtId="49" fontId="150" fillId="0" borderId="5">
      <alignment horizontal="left" vertical="center"/>
    </xf>
    <xf numFmtId="49" fontId="151" fillId="0" borderId="5">
      <alignment horizontal="left" vertical="center"/>
      <protection locked="0"/>
    </xf>
    <xf numFmtId="49" fontId="151" fillId="0" borderId="5">
      <alignment horizontal="left" vertical="center"/>
    </xf>
    <xf numFmtId="4" fontId="150" fillId="0" borderId="5">
      <alignment horizontal="right" vertical="center"/>
      <protection locked="0"/>
    </xf>
    <xf numFmtId="4" fontId="150" fillId="0" borderId="5">
      <alignment horizontal="right" vertical="center"/>
    </xf>
    <xf numFmtId="49" fontId="148" fillId="0" borderId="5">
      <alignment horizontal="left" vertical="center"/>
      <protection locked="0"/>
    </xf>
    <xf numFmtId="49" fontId="149" fillId="0" borderId="5">
      <alignment horizontal="left" vertical="center"/>
      <protection locked="0"/>
    </xf>
    <xf numFmtId="4" fontId="148" fillId="0" borderId="5">
      <alignment horizontal="right" vertical="center"/>
      <protection locked="0"/>
    </xf>
    <xf numFmtId="0" fontId="95" fillId="0" borderId="13" applyNumberFormat="0" applyFill="0" applyAlignment="0" applyProtection="0"/>
    <xf numFmtId="0" fontId="95" fillId="0" borderId="13" applyNumberFormat="0" applyFill="0" applyAlignment="0" applyProtection="0"/>
    <xf numFmtId="0" fontId="95" fillId="0" borderId="13" applyNumberFormat="0" applyFill="0" applyAlignment="0" applyProtection="0"/>
    <xf numFmtId="0" fontId="95" fillId="0" borderId="13" applyNumberFormat="0" applyFill="0" applyAlignment="0" applyProtection="0"/>
    <xf numFmtId="0" fontId="95" fillId="0" borderId="13" applyNumberFormat="0" applyFill="0" applyAlignment="0" applyProtection="0"/>
    <xf numFmtId="0" fontId="95" fillId="0" borderId="13" applyNumberFormat="0" applyFill="0" applyAlignment="0" applyProtection="0"/>
    <xf numFmtId="0" fontId="95" fillId="0" borderId="13" applyNumberFormat="0" applyFill="0" applyAlignment="0" applyProtection="0"/>
    <xf numFmtId="0" fontId="95" fillId="0" borderId="13" applyNumberFormat="0" applyFill="0" applyAlignment="0" applyProtection="0"/>
    <xf numFmtId="0" fontId="95" fillId="0" borderId="13" applyNumberFormat="0" applyFill="0" applyAlignment="0" applyProtection="0"/>
    <xf numFmtId="1" fontId="72" fillId="0" borderId="0" applyNumberFormat="0" applyAlignment="0">
      <alignment horizontal="center"/>
    </xf>
    <xf numFmtId="212" fontId="152" fillId="0" borderId="0" applyNumberFormat="0">
      <alignment horizontal="centerContinuous"/>
    </xf>
    <xf numFmtId="185" fontId="72" fillId="0" borderId="0" applyFont="0" applyFill="0" applyBorder="0" applyAlignment="0" applyProtection="0"/>
    <xf numFmtId="173" fontId="72" fillId="0" borderId="0" applyFont="0" applyFill="0" applyBorder="0" applyAlignment="0" applyProtection="0"/>
    <xf numFmtId="213" fontId="79" fillId="0" borderId="0" applyFont="0" applyFill="0" applyBorder="0" applyAlignment="0" applyProtection="0"/>
    <xf numFmtId="214" fontId="79" fillId="0" borderId="0" applyFont="0" applyFill="0" applyBorder="0" applyAlignment="0" applyProtection="0"/>
    <xf numFmtId="215" fontId="80" fillId="0" borderId="0">
      <protection locked="0"/>
    </xf>
    <xf numFmtId="194" fontId="72" fillId="0" borderId="0" applyFont="0" applyFill="0" applyBorder="0" applyAlignment="0" applyProtection="0"/>
    <xf numFmtId="195" fontId="72" fillId="0" borderId="0" applyFont="0" applyFill="0" applyBorder="0" applyAlignment="0" applyProtection="0"/>
    <xf numFmtId="216" fontId="80" fillId="0" borderId="0">
      <protection locked="0"/>
    </xf>
    <xf numFmtId="217" fontId="80" fillId="0" borderId="0">
      <protection locked="0"/>
    </xf>
    <xf numFmtId="0" fontId="99" fillId="13"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153" fillId="0" borderId="0"/>
    <xf numFmtId="0" fontId="22" fillId="0" borderId="0"/>
    <xf numFmtId="0" fontId="154" fillId="0" borderId="0"/>
    <xf numFmtId="0" fontId="22" fillId="0" borderId="0"/>
    <xf numFmtId="0" fontId="84" fillId="0" borderId="0"/>
    <xf numFmtId="0" fontId="84" fillId="0" borderId="0"/>
    <xf numFmtId="0" fontId="32" fillId="0" borderId="0"/>
    <xf numFmtId="0" fontId="32" fillId="0" borderId="0"/>
    <xf numFmtId="0" fontId="72" fillId="0" borderId="0"/>
    <xf numFmtId="0" fontId="112" fillId="0" borderId="0"/>
    <xf numFmtId="0" fontId="56" fillId="0" borderId="0"/>
    <xf numFmtId="0" fontId="32" fillId="0" borderId="0"/>
    <xf numFmtId="0" fontId="6" fillId="0" borderId="0"/>
    <xf numFmtId="0" fontId="72" fillId="0" borderId="0"/>
    <xf numFmtId="0" fontId="72" fillId="0" borderId="0"/>
    <xf numFmtId="0" fontId="56" fillId="0" borderId="0"/>
    <xf numFmtId="0" fontId="155"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applyBorder="0"/>
    <xf numFmtId="0" fontId="56" fillId="0" borderId="0"/>
    <xf numFmtId="0" fontId="56" fillId="0" borderId="0"/>
    <xf numFmtId="0" fontId="72" fillId="0" borderId="0"/>
    <xf numFmtId="0" fontId="72" fillId="0" borderId="0"/>
    <xf numFmtId="0" fontId="14" fillId="0" borderId="0"/>
    <xf numFmtId="0" fontId="72" fillId="0" borderId="0"/>
    <xf numFmtId="0" fontId="156" fillId="0" borderId="0"/>
    <xf numFmtId="0" fontId="56" fillId="0" borderId="0"/>
    <xf numFmtId="0" fontId="72" fillId="0" borderId="0" applyBorder="0"/>
    <xf numFmtId="0" fontId="14" fillId="0" borderId="0"/>
    <xf numFmtId="0" fontId="32" fillId="0" borderId="0"/>
    <xf numFmtId="0" fontId="32" fillId="0" borderId="0"/>
    <xf numFmtId="218" fontId="157" fillId="0" borderId="0"/>
    <xf numFmtId="0" fontId="72" fillId="0" borderId="0"/>
    <xf numFmtId="0" fontId="37" fillId="0" borderId="0"/>
    <xf numFmtId="0" fontId="158" fillId="0" borderId="0"/>
    <xf numFmtId="0" fontId="158" fillId="0" borderId="0"/>
    <xf numFmtId="0" fontId="158" fillId="0" borderId="0"/>
    <xf numFmtId="0" fontId="22" fillId="10" borderId="14" applyNumberFormat="0" applyFont="0" applyAlignment="0" applyProtection="0"/>
    <xf numFmtId="0" fontId="22" fillId="10" borderId="14" applyNumberFormat="0" applyFont="0" applyAlignment="0" applyProtection="0"/>
    <xf numFmtId="0" fontId="22" fillId="10" borderId="14" applyNumberFormat="0" applyFont="0" applyAlignment="0" applyProtection="0"/>
    <xf numFmtId="0" fontId="22" fillId="10" borderId="14" applyNumberFormat="0" applyFont="0" applyAlignment="0" applyProtection="0"/>
    <xf numFmtId="0" fontId="22" fillId="10" borderId="14" applyNumberFormat="0" applyFont="0" applyAlignment="0" applyProtection="0"/>
    <xf numFmtId="0" fontId="22" fillId="10" borderId="14" applyNumberFormat="0" applyFont="0" applyAlignment="0" applyProtection="0"/>
    <xf numFmtId="0" fontId="22" fillId="10" borderId="14" applyNumberFormat="0" applyFont="0" applyAlignment="0" applyProtection="0"/>
    <xf numFmtId="0" fontId="22" fillId="10" borderId="14" applyNumberFormat="0" applyFont="0" applyAlignment="0" applyProtection="0"/>
    <xf numFmtId="0" fontId="22" fillId="10" borderId="14" applyNumberFormat="0" applyFont="0" applyAlignment="0" applyProtection="0"/>
    <xf numFmtId="4" fontId="124" fillId="32" borderId="5">
      <alignment horizontal="right" vertical="center"/>
      <protection locked="0"/>
    </xf>
    <xf numFmtId="4" fontId="124" fillId="30" borderId="5">
      <alignment horizontal="right" vertical="center"/>
      <protection locked="0"/>
    </xf>
    <xf numFmtId="4" fontId="124" fillId="25" borderId="5">
      <alignment horizontal="right" vertical="center"/>
      <protection locked="0"/>
    </xf>
    <xf numFmtId="0" fontId="103" fillId="22" borderId="15" applyNumberFormat="0" applyAlignment="0" applyProtection="0"/>
    <xf numFmtId="0" fontId="103" fillId="22" borderId="15" applyNumberFormat="0" applyAlignment="0" applyProtection="0"/>
    <xf numFmtId="0" fontId="103" fillId="22" borderId="15" applyNumberFormat="0" applyAlignment="0" applyProtection="0"/>
    <xf numFmtId="0" fontId="103" fillId="22" borderId="15" applyNumberFormat="0" applyAlignment="0" applyProtection="0"/>
    <xf numFmtId="0" fontId="103" fillId="22" borderId="15" applyNumberFormat="0" applyAlignment="0" applyProtection="0"/>
    <xf numFmtId="0" fontId="103" fillId="22" borderId="15" applyNumberFormat="0" applyAlignment="0" applyProtection="0"/>
    <xf numFmtId="0" fontId="103" fillId="22" borderId="15" applyNumberFormat="0" applyAlignment="0" applyProtection="0"/>
    <xf numFmtId="0" fontId="103" fillId="22" borderId="15" applyNumberFormat="0" applyAlignment="0" applyProtection="0"/>
    <xf numFmtId="0" fontId="103" fillId="22" borderId="15" applyNumberFormat="0" applyAlignment="0" applyProtection="0"/>
    <xf numFmtId="9" fontId="72"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32" fillId="0" borderId="0" applyFont="0" applyFill="0" applyBorder="0" applyAlignment="0" applyProtection="0"/>
    <xf numFmtId="199" fontId="72" fillId="0" borderId="0" applyFont="0" applyFill="0" applyBorder="0" applyAlignment="0" applyProtection="0"/>
    <xf numFmtId="219" fontId="80" fillId="0" borderId="0">
      <protection locked="0"/>
    </xf>
    <xf numFmtId="220" fontId="80" fillId="0" borderId="0">
      <protection locked="0"/>
    </xf>
    <xf numFmtId="221" fontId="56" fillId="0" borderId="0" applyFont="0" applyFill="0" applyBorder="0" applyAlignment="0" applyProtection="0"/>
    <xf numFmtId="219" fontId="80" fillId="0" borderId="0">
      <protection locked="0"/>
    </xf>
    <xf numFmtId="202" fontId="72" fillId="0" borderId="0" applyFill="0" applyBorder="0" applyAlignment="0">
      <alignment horizontal="centerContinuous"/>
    </xf>
    <xf numFmtId="220" fontId="80" fillId="0" borderId="0">
      <protection locked="0"/>
    </xf>
    <xf numFmtId="222" fontId="80" fillId="0" borderId="0">
      <protection locked="0"/>
    </xf>
    <xf numFmtId="49" fontId="130" fillId="0" borderId="5">
      <alignment horizontal="left" vertical="center" wrapText="1"/>
      <protection locked="0"/>
    </xf>
    <xf numFmtId="49" fontId="130" fillId="0" borderId="5">
      <alignment horizontal="left" vertical="center" wrapText="1"/>
      <protection locked="0"/>
    </xf>
    <xf numFmtId="4" fontId="159" fillId="33" borderId="32" applyNumberFormat="0" applyProtection="0">
      <alignment vertical="center"/>
    </xf>
    <xf numFmtId="4" fontId="160" fillId="33" borderId="32" applyNumberFormat="0" applyProtection="0">
      <alignment vertical="center"/>
    </xf>
    <xf numFmtId="4" fontId="161" fillId="0" borderId="0" applyNumberFormat="0" applyProtection="0">
      <alignment horizontal="left" vertical="center" indent="1"/>
    </xf>
    <xf numFmtId="4" fontId="162" fillId="34" borderId="32" applyNumberFormat="0" applyProtection="0">
      <alignment horizontal="left" vertical="center" indent="1"/>
    </xf>
    <xf numFmtId="4" fontId="163" fillId="35" borderId="32" applyNumberFormat="0" applyProtection="0">
      <alignment vertical="center"/>
    </xf>
    <xf numFmtId="4" fontId="164" fillId="32" borderId="32" applyNumberFormat="0" applyProtection="0">
      <alignment vertical="center"/>
    </xf>
    <xf numFmtId="4" fontId="163" fillId="36" borderId="32" applyNumberFormat="0" applyProtection="0">
      <alignment vertical="center"/>
    </xf>
    <xf numFmtId="4" fontId="165" fillId="35" borderId="32" applyNumberFormat="0" applyProtection="0">
      <alignment vertical="center"/>
    </xf>
    <xf numFmtId="4" fontId="166" fillId="37" borderId="32" applyNumberFormat="0" applyProtection="0">
      <alignment horizontal="left" vertical="center" indent="1"/>
    </xf>
    <xf numFmtId="4" fontId="166" fillId="30" borderId="32" applyNumberFormat="0" applyProtection="0">
      <alignment horizontal="left" vertical="center" indent="1"/>
    </xf>
    <xf numFmtId="4" fontId="167" fillId="34" borderId="32" applyNumberFormat="0" applyProtection="0">
      <alignment horizontal="left" vertical="center" indent="1"/>
    </xf>
    <xf numFmtId="4" fontId="168" fillId="31" borderId="32" applyNumberFormat="0" applyProtection="0">
      <alignment vertical="center"/>
    </xf>
    <xf numFmtId="4" fontId="169" fillId="24" borderId="32" applyNumberFormat="0" applyProtection="0">
      <alignment horizontal="left" vertical="center" indent="1"/>
    </xf>
    <xf numFmtId="4" fontId="170" fillId="30" borderId="32" applyNumberFormat="0" applyProtection="0">
      <alignment horizontal="left" vertical="center" indent="1"/>
    </xf>
    <xf numFmtId="4" fontId="171" fillId="34" borderId="32" applyNumberFormat="0" applyProtection="0">
      <alignment horizontal="left" vertical="center" indent="1"/>
    </xf>
    <xf numFmtId="4" fontId="172" fillId="24" borderId="32" applyNumberFormat="0" applyProtection="0">
      <alignment vertical="center"/>
    </xf>
    <xf numFmtId="4" fontId="173" fillId="24" borderId="32" applyNumberFormat="0" applyProtection="0">
      <alignment vertical="center"/>
    </xf>
    <xf numFmtId="4" fontId="166" fillId="30" borderId="32" applyNumberFormat="0" applyProtection="0">
      <alignment horizontal="left" vertical="center" indent="1"/>
    </xf>
    <xf numFmtId="4" fontId="174" fillId="24" borderId="32" applyNumberFormat="0" applyProtection="0">
      <alignment vertical="center"/>
    </xf>
    <xf numFmtId="4" fontId="175" fillId="24" borderId="32" applyNumberFormat="0" applyProtection="0">
      <alignment vertical="center"/>
    </xf>
    <xf numFmtId="4" fontId="86" fillId="0" borderId="0" applyNumberFormat="0" applyProtection="0">
      <alignment horizontal="left" vertical="center" indent="1"/>
    </xf>
    <xf numFmtId="4" fontId="176" fillId="24" borderId="32" applyNumberFormat="0" applyProtection="0">
      <alignment vertical="center"/>
    </xf>
    <xf numFmtId="4" fontId="177" fillId="24" borderId="32" applyNumberFormat="0" applyProtection="0">
      <alignment vertical="center"/>
    </xf>
    <xf numFmtId="4" fontId="166" fillId="38" borderId="32" applyNumberFormat="0" applyProtection="0">
      <alignment horizontal="left" vertical="center" indent="1"/>
    </xf>
    <xf numFmtId="4" fontId="178" fillId="31" borderId="32" applyNumberFormat="0" applyProtection="0">
      <alignment horizontal="left" indent="1"/>
    </xf>
    <xf numFmtId="4" fontId="179" fillId="24" borderId="32" applyNumberFormat="0" applyProtection="0">
      <alignment vertical="center"/>
    </xf>
    <xf numFmtId="38" fontId="79" fillId="0" borderId="28"/>
    <xf numFmtId="223" fontId="56" fillId="0" borderId="0">
      <protection locked="0"/>
    </xf>
    <xf numFmtId="38" fontId="79" fillId="0" borderId="0" applyFont="0" applyFill="0" applyBorder="0" applyAlignment="0" applyProtection="0"/>
    <xf numFmtId="40" fontId="79" fillId="0" borderId="0" applyFont="0" applyFill="0" applyBorder="0" applyAlignment="0" applyProtection="0"/>
    <xf numFmtId="0" fontId="180" fillId="0" borderId="0" applyNumberFormat="0" applyFill="0" applyBorder="0" applyAlignment="0" applyProtection="0"/>
    <xf numFmtId="0" fontId="56" fillId="0" borderId="0" applyNumberFormat="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2" fontId="133" fillId="0" borderId="0">
      <protection locked="0"/>
    </xf>
    <xf numFmtId="2" fontId="133" fillId="0" borderId="0">
      <protection locked="0"/>
    </xf>
    <xf numFmtId="220" fontId="80" fillId="0" borderId="0">
      <protection locked="0"/>
    </xf>
    <xf numFmtId="222" fontId="80" fillId="0" borderId="0">
      <protection locked="0"/>
    </xf>
    <xf numFmtId="0" fontId="79" fillId="0" borderId="0"/>
    <xf numFmtId="4" fontId="56" fillId="0" borderId="0" applyFon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81" fillId="0" borderId="0" applyNumberFormat="0" applyFont="0" applyFill="0" applyBorder="0" applyAlignment="0" applyProtection="0">
      <alignment vertical="top"/>
    </xf>
    <xf numFmtId="0" fontId="182" fillId="0" borderId="0" applyNumberFormat="0" applyFont="0" applyFill="0" applyBorder="0" applyAlignment="0" applyProtection="0">
      <alignment vertical="top"/>
    </xf>
    <xf numFmtId="0" fontId="182" fillId="0" borderId="0" applyNumberFormat="0" applyFont="0" applyFill="0" applyBorder="0" applyAlignment="0" applyProtection="0">
      <alignment vertical="top"/>
    </xf>
    <xf numFmtId="0" fontId="181" fillId="0" borderId="0" applyNumberFormat="0" applyFont="0" applyFill="0" applyBorder="0" applyAlignment="0" applyProtection="0"/>
    <xf numFmtId="0" fontId="181" fillId="0" borderId="0" applyNumberFormat="0" applyFont="0" applyFill="0" applyBorder="0" applyAlignment="0" applyProtection="0">
      <alignment horizontal="left" vertical="top"/>
    </xf>
    <xf numFmtId="0" fontId="181" fillId="0" borderId="0" applyNumberFormat="0" applyFont="0" applyFill="0" applyBorder="0" applyAlignment="0" applyProtection="0">
      <alignment horizontal="left" vertical="top"/>
    </xf>
    <xf numFmtId="0" fontId="181" fillId="0" borderId="0" applyNumberFormat="0" applyFont="0" applyFill="0" applyBorder="0" applyAlignment="0" applyProtection="0">
      <alignment horizontal="left" vertical="top"/>
    </xf>
    <xf numFmtId="0" fontId="72" fillId="0" borderId="0"/>
    <xf numFmtId="0" fontId="183" fillId="0" borderId="0">
      <alignment horizontal="left" wrapText="1"/>
    </xf>
    <xf numFmtId="0" fontId="184" fillId="0" borderId="18" applyNumberFormat="0" applyFont="0" applyFill="0" applyBorder="0" applyAlignment="0" applyProtection="0">
      <alignment horizontal="center" wrapText="1"/>
    </xf>
    <xf numFmtId="224" fontId="55" fillId="0" borderId="0" applyNumberFormat="0" applyFont="0" applyFill="0" applyBorder="0" applyAlignment="0" applyProtection="0">
      <alignment horizontal="right"/>
    </xf>
    <xf numFmtId="0" fontId="184" fillId="0" borderId="0" applyNumberFormat="0" applyFont="0" applyFill="0" applyBorder="0" applyAlignment="0" applyProtection="0">
      <alignment horizontal="left" indent="1"/>
    </xf>
    <xf numFmtId="225" fontId="184" fillId="0" borderId="0" applyNumberFormat="0" applyFont="0" applyFill="0" applyBorder="0" applyAlignment="0" applyProtection="0"/>
    <xf numFmtId="0" fontId="72" fillId="0" borderId="18" applyNumberFormat="0" applyFont="0" applyFill="0" applyAlignment="0" applyProtection="0">
      <alignment horizontal="center"/>
    </xf>
    <xf numFmtId="0" fontId="72" fillId="0" borderId="0" applyNumberFormat="0" applyFont="0" applyFill="0" applyBorder="0" applyAlignment="0" applyProtection="0">
      <alignment horizontal="left" wrapText="1" indent="1"/>
    </xf>
    <xf numFmtId="0" fontId="184" fillId="0" borderId="0" applyNumberFormat="0" applyFont="0" applyFill="0" applyBorder="0" applyAlignment="0" applyProtection="0">
      <alignment horizontal="left" indent="1"/>
    </xf>
    <xf numFmtId="0" fontId="72" fillId="0" borderId="0" applyNumberFormat="0" applyFont="0" applyFill="0" applyBorder="0" applyAlignment="0" applyProtection="0">
      <alignment horizontal="left" wrapText="1" indent="2"/>
    </xf>
    <xf numFmtId="226" fontId="72" fillId="0" borderId="0">
      <alignment horizontal="right"/>
    </xf>
    <xf numFmtId="0" fontId="38" fillId="19" borderId="0" applyNumberFormat="0" applyBorder="0" applyAlignment="0" applyProtection="0"/>
    <xf numFmtId="0" fontId="38" fillId="19" borderId="0" applyNumberFormat="0" applyBorder="0" applyAlignment="0" applyProtection="0"/>
    <xf numFmtId="0" fontId="38" fillId="20"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21"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6" borderId="0" applyNumberFormat="0" applyBorder="0" applyAlignment="0" applyProtection="0"/>
    <xf numFmtId="0" fontId="38" fillId="16" borderId="0" applyNumberFormat="0" applyBorder="0" applyAlignment="0" applyProtection="0"/>
    <xf numFmtId="0" fontId="38" fillId="18"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15" borderId="0" applyNumberFormat="0" applyBorder="0" applyAlignment="0" applyProtection="0"/>
    <xf numFmtId="0" fontId="38" fillId="16" borderId="0" applyNumberFormat="0" applyBorder="0" applyAlignment="0" applyProtection="0"/>
    <xf numFmtId="0" fontId="38" fillId="18" borderId="0" applyNumberFormat="0" applyBorder="0" applyAlignment="0" applyProtection="0"/>
    <xf numFmtId="0" fontId="39" fillId="7" borderId="2" applyNumberFormat="0" applyAlignment="0" applyProtection="0"/>
    <xf numFmtId="0" fontId="39" fillId="7" borderId="2" applyNumberFormat="0" applyAlignment="0" applyProtection="0"/>
    <xf numFmtId="218" fontId="39" fillId="7" borderId="2" applyNumberFormat="0" applyAlignment="0" applyProtection="0"/>
    <xf numFmtId="0" fontId="40" fillId="22" borderId="15" applyNumberFormat="0" applyAlignment="0" applyProtection="0"/>
    <xf numFmtId="0" fontId="40" fillId="22" borderId="15" applyNumberFormat="0" applyAlignment="0" applyProtection="0"/>
    <xf numFmtId="0" fontId="41" fillId="22" borderId="2" applyNumberFormat="0" applyAlignment="0" applyProtection="0"/>
    <xf numFmtId="0" fontId="41" fillId="22" borderId="2" applyNumberFormat="0" applyAlignment="0" applyProtection="0"/>
    <xf numFmtId="0" fontId="113" fillId="0" borderId="0" applyProtection="0"/>
    <xf numFmtId="195" fontId="27" fillId="0" borderId="0" applyFont="0" applyFill="0" applyBorder="0" applyAlignment="0" applyProtection="0"/>
    <xf numFmtId="0" fontId="53" fillId="4" borderId="0" applyNumberFormat="0" applyBorder="0" applyAlignment="0" applyProtection="0"/>
    <xf numFmtId="0" fontId="42" fillId="0" borderId="9" applyNumberFormat="0" applyFill="0" applyAlignment="0" applyProtection="0"/>
    <xf numFmtId="0" fontId="42" fillId="0" borderId="9" applyNumberFormat="0" applyFill="0" applyAlignment="0" applyProtection="0"/>
    <xf numFmtId="0" fontId="43" fillId="0" borderId="10" applyNumberFormat="0" applyFill="0" applyAlignment="0" applyProtection="0"/>
    <xf numFmtId="0" fontId="43" fillId="0" borderId="10" applyNumberFormat="0" applyFill="0" applyAlignment="0" applyProtection="0"/>
    <xf numFmtId="0" fontId="44" fillId="0" borderId="11" applyNumberFormat="0" applyFill="0" applyAlignment="0" applyProtection="0"/>
    <xf numFmtId="0" fontId="44" fillId="0" borderId="11" applyNumberFormat="0" applyFill="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114" fillId="0" borderId="0" applyProtection="0"/>
    <xf numFmtId="0" fontId="115" fillId="0" borderId="0" applyProtection="0"/>
    <xf numFmtId="0" fontId="51" fillId="0" borderId="13" applyNumberFormat="0" applyFill="0" applyAlignment="0" applyProtection="0"/>
    <xf numFmtId="0" fontId="45" fillId="0" borderId="17" applyNumberFormat="0" applyFill="0" applyAlignment="0" applyProtection="0"/>
    <xf numFmtId="0" fontId="45" fillId="0" borderId="17" applyNumberFormat="0" applyFill="0" applyAlignment="0" applyProtection="0"/>
    <xf numFmtId="0" fontId="113" fillId="0" borderId="16" applyProtection="0"/>
    <xf numFmtId="0" fontId="46" fillId="23" borderId="4" applyNumberFormat="0" applyAlignment="0" applyProtection="0"/>
    <xf numFmtId="0" fontId="46" fillId="23" borderId="4" applyNumberFormat="0" applyAlignment="0" applyProtection="0"/>
    <xf numFmtId="0" fontId="46" fillId="23" borderId="4" applyNumberFormat="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8" fillId="13" borderId="0" applyNumberFormat="0" applyBorder="0" applyAlignment="0" applyProtection="0"/>
    <xf numFmtId="0" fontId="48" fillId="13" borderId="0" applyNumberFormat="0" applyBorder="0" applyAlignment="0" applyProtection="0"/>
    <xf numFmtId="0" fontId="41" fillId="22" borderId="2" applyNumberFormat="0" applyAlignment="0" applyProtection="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27"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7" fillId="0" borderId="0"/>
    <xf numFmtId="0" fontId="37" fillId="0" borderId="0"/>
    <xf numFmtId="0" fontId="37" fillId="0" borderId="0"/>
    <xf numFmtId="0" fontId="37" fillId="0" borderId="0"/>
    <xf numFmtId="0" fontId="37" fillId="0" borderId="0"/>
    <xf numFmtId="0" fontId="37" fillId="0" borderId="0"/>
    <xf numFmtId="0" fontId="14" fillId="0" borderId="0"/>
    <xf numFmtId="0" fontId="14" fillId="0" borderId="0"/>
    <xf numFmtId="0" fontId="14" fillId="0" borderId="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2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14" fillId="0" borderId="0"/>
    <xf numFmtId="0" fontId="27" fillId="0" borderId="0" applyNumberFormat="0" applyFont="0" applyFill="0" applyBorder="0" applyAlignment="0" applyProtection="0"/>
    <xf numFmtId="0" fontId="27" fillId="0" borderId="0" applyNumberFormat="0" applyFont="0" applyFill="0" applyBorder="0" applyAlignment="0" applyProtection="0"/>
    <xf numFmtId="0" fontId="54" fillId="0" borderId="0"/>
    <xf numFmtId="0" fontId="27" fillId="0" borderId="0"/>
    <xf numFmtId="0" fontId="54" fillId="0" borderId="0"/>
    <xf numFmtId="0" fontId="54" fillId="0" borderId="0"/>
    <xf numFmtId="0" fontId="14" fillId="0" borderId="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218" fontId="156" fillId="0" borderId="0"/>
    <xf numFmtId="218" fontId="156" fillId="0" borderId="0"/>
    <xf numFmtId="218" fontId="156" fillId="0" borderId="0"/>
    <xf numFmtId="0" fontId="4" fillId="0" borderId="0"/>
    <xf numFmtId="0" fontId="4" fillId="0" borderId="0"/>
    <xf numFmtId="0" fontId="27" fillId="0" borderId="0"/>
    <xf numFmtId="0" fontId="27" fillId="0" borderId="0" applyNumberFormat="0" applyFont="0" applyFill="0" applyBorder="0" applyAlignment="0" applyProtection="0">
      <alignment vertical="top"/>
    </xf>
    <xf numFmtId="0" fontId="14" fillId="0" borderId="0"/>
    <xf numFmtId="0" fontId="27" fillId="0" borderId="0" applyNumberFormat="0" applyFont="0" applyFill="0" applyBorder="0" applyAlignment="0" applyProtection="0">
      <alignment vertical="top"/>
    </xf>
    <xf numFmtId="0" fontId="4" fillId="0" borderId="0"/>
    <xf numFmtId="0" fontId="14" fillId="0" borderId="0"/>
    <xf numFmtId="0" fontId="37" fillId="0" borderId="0"/>
    <xf numFmtId="0" fontId="27" fillId="0" borderId="0"/>
    <xf numFmtId="0" fontId="45" fillId="0" borderId="17" applyNumberFormat="0" applyFill="0" applyAlignment="0" applyProtection="0"/>
    <xf numFmtId="0" fontId="49" fillId="3" borderId="0" applyNumberFormat="0" applyBorder="0" applyAlignment="0" applyProtection="0"/>
    <xf numFmtId="0" fontId="49" fillId="3" borderId="0" applyNumberFormat="0" applyBorder="0" applyAlignment="0" applyProtection="0"/>
    <xf numFmtId="0" fontId="49" fillId="3" borderId="0" applyNumberFormat="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27" fillId="10" borderId="14" applyNumberFormat="0" applyFont="0" applyAlignment="0" applyProtection="0"/>
    <xf numFmtId="0" fontId="14" fillId="10" borderId="14" applyNumberFormat="0" applyFont="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6" fillId="0" borderId="0" applyFont="0" applyFill="0" applyBorder="0" applyAlignment="0" applyProtection="0"/>
    <xf numFmtId="0" fontId="40" fillId="22" borderId="15" applyNumberFormat="0" applyAlignment="0" applyProtection="0"/>
    <xf numFmtId="0" fontId="51" fillId="0" borderId="13" applyNumberFormat="0" applyFill="0" applyAlignment="0" applyProtection="0"/>
    <xf numFmtId="0" fontId="51" fillId="0" borderId="13" applyNumberFormat="0" applyFill="0" applyAlignment="0" applyProtection="0"/>
    <xf numFmtId="0" fontId="48" fillId="13" borderId="0" applyNumberFormat="0" applyBorder="0" applyAlignment="0" applyProtection="0"/>
    <xf numFmtId="0" fontId="75" fillId="0" borderId="0"/>
    <xf numFmtId="0" fontId="75" fillId="0" borderId="0"/>
    <xf numFmtId="0" fontId="75" fillId="0" borderId="0"/>
    <xf numFmtId="0" fontId="75" fillId="0" borderId="0"/>
    <xf numFmtId="0" fontId="75" fillId="0" borderId="0"/>
    <xf numFmtId="0" fontId="75" fillId="0" borderId="0"/>
    <xf numFmtId="0" fontId="113" fillId="0" borderId="0"/>
    <xf numFmtId="0" fontId="52" fillId="0" borderId="0" applyNumberFormat="0" applyFill="0" applyBorder="0" applyAlignment="0" applyProtection="0"/>
    <xf numFmtId="0" fontId="50"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185" fontId="185" fillId="0" borderId="0" applyFont="0" applyFill="0" applyBorder="0" applyAlignment="0" applyProtection="0"/>
    <xf numFmtId="173" fontId="185" fillId="0" borderId="0" applyFont="0" applyFill="0" applyBorder="0" applyAlignment="0" applyProtection="0"/>
    <xf numFmtId="227" fontId="15" fillId="0" borderId="0" applyNumberFormat="0" applyFill="0" applyBorder="0" applyAlignment="0" applyProtection="0"/>
    <xf numFmtId="227" fontId="15" fillId="0" borderId="0" applyNumberForma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73" fontId="72"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206" fontId="14" fillId="0" borderId="0" applyFont="0" applyFill="0" applyBorder="0" applyAlignment="0" applyProtection="0"/>
    <xf numFmtId="168" fontId="14" fillId="0" borderId="0" applyFont="0" applyFill="0" applyBorder="0" applyAlignment="0" applyProtection="0"/>
    <xf numFmtId="170" fontId="37" fillId="0" borderId="0" applyFont="0" applyFill="0" applyBorder="0" applyAlignment="0" applyProtection="0"/>
    <xf numFmtId="170" fontId="37" fillId="0" borderId="0" applyFont="0" applyFill="0" applyBorder="0" applyAlignment="0" applyProtection="0"/>
    <xf numFmtId="170" fontId="37" fillId="0" borderId="0" applyFont="0" applyFill="0" applyBorder="0" applyAlignment="0" applyProtection="0"/>
    <xf numFmtId="170" fontId="37" fillId="0" borderId="0" applyFont="0" applyFill="0" applyBorder="0" applyAlignment="0" applyProtection="0"/>
    <xf numFmtId="170" fontId="37" fillId="0" borderId="0" applyFont="0" applyFill="0" applyBorder="0" applyAlignment="0" applyProtection="0"/>
    <xf numFmtId="170" fontId="37" fillId="0" borderId="0" applyFont="0" applyFill="0" applyBorder="0" applyAlignment="0" applyProtection="0"/>
    <xf numFmtId="170" fontId="37" fillId="0" borderId="0" applyFont="0" applyFill="0" applyBorder="0" applyAlignment="0" applyProtection="0"/>
    <xf numFmtId="170" fontId="37" fillId="0" borderId="0" applyFont="0" applyFill="0" applyBorder="0" applyAlignment="0" applyProtection="0"/>
    <xf numFmtId="170" fontId="37" fillId="0" borderId="0" applyFont="0" applyFill="0" applyBorder="0" applyAlignment="0" applyProtection="0"/>
    <xf numFmtId="170" fontId="37" fillId="0" borderId="0" applyFont="0" applyFill="0" applyBorder="0" applyAlignment="0" applyProtection="0"/>
    <xf numFmtId="165" fontId="14" fillId="0" borderId="0" applyFont="0" applyFill="0" applyBorder="0" applyAlignment="0" applyProtection="0"/>
    <xf numFmtId="170" fontId="14" fillId="0" borderId="0" applyFont="0" applyFill="0" applyBorder="0" applyAlignment="0" applyProtection="0"/>
    <xf numFmtId="170" fontId="37" fillId="0" borderId="0" applyFont="0" applyFill="0" applyBorder="0" applyAlignment="0" applyProtection="0"/>
    <xf numFmtId="165" fontId="6" fillId="0" borderId="0" applyFont="0" applyFill="0" applyBorder="0" applyAlignment="0" applyProtection="0"/>
    <xf numFmtId="0" fontId="53" fillId="4" borderId="0" applyNumberFormat="0" applyBorder="0" applyAlignment="0" applyProtection="0"/>
    <xf numFmtId="0" fontId="53" fillId="4" borderId="0" applyNumberFormat="0" applyBorder="0" applyAlignment="0" applyProtection="0"/>
    <xf numFmtId="228" fontId="186" fillId="24" borderId="29" applyFill="0" applyBorder="0">
      <alignment horizontal="center" vertical="center" wrapText="1"/>
      <protection locked="0"/>
    </xf>
    <xf numFmtId="210" fontId="187" fillId="0" borderId="0">
      <alignment wrapText="1"/>
    </xf>
    <xf numFmtId="210" fontId="132" fillId="0" borderId="0">
      <alignment wrapText="1"/>
    </xf>
    <xf numFmtId="167" fontId="188" fillId="0" borderId="0" applyFont="0" applyFill="0" applyBorder="0" applyAlignment="0" applyProtection="0"/>
    <xf numFmtId="0" fontId="190" fillId="0" borderId="0" applyNumberFormat="0" applyFill="0" applyBorder="0" applyAlignment="0" applyProtection="0"/>
    <xf numFmtId="0" fontId="6" fillId="0" borderId="0"/>
    <xf numFmtId="0" fontId="14" fillId="0" borderId="0"/>
    <xf numFmtId="0" fontId="3" fillId="0" borderId="0"/>
    <xf numFmtId="0" fontId="190" fillId="0" borderId="0" applyNumberFormat="0" applyFill="0" applyBorder="0" applyAlignment="0" applyProtection="0"/>
    <xf numFmtId="0" fontId="3" fillId="0" borderId="0"/>
    <xf numFmtId="0" fontId="2" fillId="0" borderId="0"/>
    <xf numFmtId="0" fontId="2" fillId="0" borderId="0"/>
    <xf numFmtId="0" fontId="1" fillId="0" borderId="0"/>
    <xf numFmtId="0" fontId="1" fillId="0" borderId="0"/>
    <xf numFmtId="0" fontId="217" fillId="0" borderId="0"/>
    <xf numFmtId="0" fontId="220" fillId="0" borderId="0" applyNumberFormat="0" applyFill="0" applyBorder="0" applyAlignment="0" applyProtection="0">
      <alignment vertical="top"/>
      <protection locked="0"/>
    </xf>
    <xf numFmtId="0" fontId="221" fillId="0" borderId="0" applyNumberFormat="0" applyFill="0" applyBorder="0" applyAlignment="0" applyProtection="0"/>
    <xf numFmtId="0" fontId="1" fillId="0" borderId="0"/>
    <xf numFmtId="0" fontId="222" fillId="0" borderId="0" applyNumberFormat="0" applyFill="0" applyBorder="0" applyAlignment="0" applyProtection="0">
      <alignment vertical="top"/>
      <protection locked="0"/>
    </xf>
    <xf numFmtId="0" fontId="217" fillId="0" borderId="0"/>
    <xf numFmtId="0" fontId="217" fillId="0" borderId="0"/>
    <xf numFmtId="0" fontId="217" fillId="0" borderId="0"/>
    <xf numFmtId="0" fontId="217" fillId="0" borderId="0"/>
    <xf numFmtId="0" fontId="225" fillId="0" borderId="0"/>
    <xf numFmtId="0" fontId="225" fillId="0" borderId="0"/>
    <xf numFmtId="0" fontId="225" fillId="0" borderId="0"/>
    <xf numFmtId="0" fontId="225" fillId="0" borderId="0"/>
    <xf numFmtId="0" fontId="225" fillId="0" borderId="0"/>
    <xf numFmtId="0" fontId="225" fillId="0" borderId="0"/>
    <xf numFmtId="0" fontId="225" fillId="0" borderId="0"/>
    <xf numFmtId="0" fontId="225" fillId="0" borderId="0"/>
    <xf numFmtId="0" fontId="225" fillId="0" borderId="0"/>
    <xf numFmtId="0" fontId="225" fillId="0" borderId="0"/>
    <xf numFmtId="0" fontId="225" fillId="0" borderId="0"/>
    <xf numFmtId="0" fontId="225" fillId="0" borderId="0"/>
    <xf numFmtId="0" fontId="226" fillId="0" borderId="0"/>
  </cellStyleXfs>
  <cellXfs count="245">
    <xf numFmtId="0" fontId="0" fillId="0" borderId="0" xfId="0"/>
    <xf numFmtId="0" fontId="0" fillId="0" borderId="0" xfId="0" applyProtection="1">
      <protection locked="0"/>
    </xf>
    <xf numFmtId="0" fontId="0" fillId="0" borderId="0" xfId="0" applyFill="1" applyProtection="1">
      <protection locked="0"/>
    </xf>
    <xf numFmtId="0" fontId="18" fillId="0" borderId="0" xfId="0" applyFont="1" applyFill="1" applyProtection="1">
      <protection locked="0"/>
    </xf>
    <xf numFmtId="0" fontId="6" fillId="0" borderId="0" xfId="0" applyFont="1" applyFill="1" applyBorder="1" applyProtection="1">
      <protection locked="0"/>
    </xf>
    <xf numFmtId="0" fontId="210" fillId="0" borderId="0" xfId="0" applyFont="1" applyFill="1" applyBorder="1" applyAlignment="1" applyProtection="1">
      <alignment horizontal="left" vertical="center"/>
      <protection locked="0"/>
    </xf>
    <xf numFmtId="0" fontId="6" fillId="0" borderId="0" xfId="0" applyFont="1" applyFill="1" applyProtection="1">
      <protection locked="0"/>
    </xf>
    <xf numFmtId="0" fontId="6" fillId="0" borderId="0" xfId="0" applyFont="1" applyProtection="1">
      <protection locked="0"/>
    </xf>
    <xf numFmtId="0" fontId="6" fillId="0" borderId="0" xfId="0" applyFont="1" applyBorder="1" applyProtection="1">
      <protection locked="0"/>
    </xf>
    <xf numFmtId="0" fontId="193" fillId="0" borderId="0" xfId="0" applyFont="1" applyAlignment="1" applyProtection="1">
      <alignment horizontal="right" vertical="center"/>
      <protection locked="0"/>
    </xf>
    <xf numFmtId="0" fontId="223" fillId="0" borderId="0" xfId="0" applyFont="1" applyBorder="1" applyAlignment="1" applyProtection="1">
      <alignment horizontal="right" vertical="center"/>
      <protection locked="0"/>
    </xf>
    <xf numFmtId="0" fontId="196" fillId="0" borderId="0" xfId="0" applyFont="1" applyBorder="1" applyProtection="1">
      <protection locked="0"/>
    </xf>
    <xf numFmtId="0" fontId="195" fillId="0" borderId="0" xfId="0" applyFont="1" applyAlignment="1" applyProtection="1">
      <alignment horizontal="right" vertical="center"/>
      <protection locked="0"/>
    </xf>
    <xf numFmtId="0" fontId="224" fillId="0" borderId="0" xfId="0" applyFont="1" applyBorder="1" applyAlignment="1" applyProtection="1">
      <alignment horizontal="right" vertical="center"/>
      <protection locked="0"/>
    </xf>
    <xf numFmtId="0" fontId="192" fillId="0" borderId="0" xfId="1825" applyFont="1" applyBorder="1" applyAlignment="1" applyProtection="1">
      <alignment vertical="center"/>
      <protection hidden="1"/>
    </xf>
    <xf numFmtId="0" fontId="191" fillId="0" borderId="0" xfId="1825" applyFont="1" applyBorder="1" applyAlignment="1" applyProtection="1">
      <protection hidden="1"/>
    </xf>
    <xf numFmtId="0" fontId="211" fillId="0" borderId="26" xfId="1825" applyFont="1" applyFill="1" applyBorder="1" applyAlignment="1" applyProtection="1">
      <protection hidden="1"/>
    </xf>
    <xf numFmtId="0" fontId="126" fillId="0" borderId="27" xfId="0" applyFont="1" applyFill="1" applyBorder="1" applyAlignment="1" applyProtection="1">
      <alignment wrapText="1"/>
      <protection hidden="1"/>
    </xf>
    <xf numFmtId="0" fontId="199" fillId="40" borderId="26" xfId="0" applyFont="1" applyFill="1" applyBorder="1" applyAlignment="1" applyProtection="1">
      <alignment vertical="center" wrapText="1"/>
      <protection hidden="1"/>
    </xf>
    <xf numFmtId="0" fontId="199" fillId="40" borderId="1" xfId="0" applyFont="1" applyFill="1" applyBorder="1" applyAlignment="1" applyProtection="1">
      <alignment vertical="center" wrapText="1"/>
      <protection hidden="1"/>
    </xf>
    <xf numFmtId="0" fontId="199" fillId="40" borderId="25" xfId="0" applyFont="1" applyFill="1" applyBorder="1" applyAlignment="1" applyProtection="1">
      <alignment vertical="center" wrapText="1"/>
      <protection hidden="1"/>
    </xf>
    <xf numFmtId="0" fontId="0" fillId="0" borderId="0" xfId="0" applyProtection="1">
      <protection hidden="1"/>
    </xf>
    <xf numFmtId="0" fontId="210" fillId="0" borderId="0" xfId="0" applyFont="1" applyFill="1" applyBorder="1" applyAlignment="1" applyProtection="1">
      <alignment horizontal="left" vertical="center"/>
      <protection hidden="1"/>
    </xf>
    <xf numFmtId="0" fontId="6" fillId="0" borderId="0" xfId="0" applyFont="1" applyFill="1" applyBorder="1" applyProtection="1">
      <protection hidden="1"/>
    </xf>
    <xf numFmtId="0" fontId="6" fillId="0" borderId="49" xfId="0" applyFont="1" applyFill="1" applyBorder="1" applyAlignment="1" applyProtection="1">
      <protection hidden="1"/>
    </xf>
    <xf numFmtId="0" fontId="6" fillId="0" borderId="0" xfId="0" applyFont="1" applyProtection="1">
      <protection hidden="1"/>
    </xf>
    <xf numFmtId="229" fontId="18" fillId="0" borderId="5" xfId="1824" applyNumberFormat="1" applyFont="1" applyFill="1" applyBorder="1" applyAlignment="1" applyProtection="1">
      <alignment horizontal="center" vertical="center"/>
    </xf>
    <xf numFmtId="1" fontId="195" fillId="39" borderId="0" xfId="0" applyNumberFormat="1" applyFont="1" applyFill="1" applyBorder="1" applyAlignment="1" applyProtection="1">
      <alignment horizontal="right"/>
    </xf>
    <xf numFmtId="1" fontId="193" fillId="0" borderId="0" xfId="0" applyNumberFormat="1" applyFont="1" applyFill="1" applyBorder="1" applyAlignment="1" applyProtection="1">
      <alignment horizontal="right"/>
    </xf>
    <xf numFmtId="0" fontId="193" fillId="0" borderId="0" xfId="0" applyFont="1" applyBorder="1" applyProtection="1"/>
    <xf numFmtId="1" fontId="217" fillId="0" borderId="0" xfId="1827" applyNumberFormat="1" applyFont="1" applyFill="1" applyBorder="1" applyAlignment="1" applyProtection="1">
      <alignment horizontal="right"/>
    </xf>
    <xf numFmtId="0" fontId="6" fillId="0" borderId="50" xfId="0" applyFont="1" applyFill="1" applyBorder="1" applyAlignment="1" applyProtection="1">
      <protection locked="0"/>
    </xf>
    <xf numFmtId="0" fontId="199" fillId="40" borderId="39" xfId="0" applyFont="1" applyFill="1" applyBorder="1" applyAlignment="1" applyProtection="1">
      <alignment vertical="center" wrapText="1"/>
      <protection hidden="1"/>
    </xf>
    <xf numFmtId="0" fontId="199" fillId="40" borderId="40" xfId="0" applyFont="1" applyFill="1" applyBorder="1" applyAlignment="1" applyProtection="1">
      <alignment vertical="center" wrapText="1"/>
      <protection hidden="1"/>
    </xf>
    <xf numFmtId="0" fontId="199" fillId="40" borderId="41" xfId="0" applyFont="1" applyFill="1" applyBorder="1" applyAlignment="1" applyProtection="1">
      <alignment vertical="center" wrapText="1"/>
      <protection hidden="1"/>
    </xf>
    <xf numFmtId="0" fontId="194" fillId="0" borderId="0" xfId="1826" applyFont="1" applyFill="1" applyBorder="1" applyAlignment="1" applyProtection="1">
      <alignment vertical="center" textRotation="90" wrapText="1"/>
      <protection hidden="1"/>
    </xf>
    <xf numFmtId="229" fontId="18" fillId="42" borderId="5" xfId="1824" applyNumberFormat="1" applyFont="1" applyFill="1" applyBorder="1" applyAlignment="1" applyProtection="1">
      <alignment horizontal="center" vertical="center"/>
    </xf>
    <xf numFmtId="0" fontId="195" fillId="39" borderId="0" xfId="0" applyFont="1" applyFill="1" applyBorder="1" applyProtection="1"/>
    <xf numFmtId="1" fontId="195" fillId="39" borderId="0" xfId="0" applyNumberFormat="1" applyFont="1" applyFill="1" applyBorder="1" applyProtection="1"/>
    <xf numFmtId="1" fontId="193" fillId="0" borderId="0" xfId="0" applyNumberFormat="1" applyFont="1" applyBorder="1" applyProtection="1"/>
    <xf numFmtId="171" fontId="193" fillId="0" borderId="0" xfId="0" applyNumberFormat="1" applyFont="1" applyBorder="1" applyAlignment="1" applyProtection="1">
      <alignment horizontal="right"/>
    </xf>
    <xf numFmtId="0" fontId="193" fillId="0" borderId="0" xfId="0" applyFont="1" applyFill="1" applyBorder="1" applyProtection="1"/>
    <xf numFmtId="171" fontId="195" fillId="41" borderId="0" xfId="0" applyNumberFormat="1" applyFont="1" applyFill="1" applyBorder="1" applyAlignment="1" applyProtection="1">
      <alignment horizontal="right"/>
    </xf>
    <xf numFmtId="171" fontId="195" fillId="41" borderId="0" xfId="0" applyNumberFormat="1" applyFont="1" applyFill="1" applyBorder="1" applyProtection="1"/>
    <xf numFmtId="171" fontId="193" fillId="0" borderId="0" xfId="0" applyNumberFormat="1" applyFont="1" applyBorder="1" applyProtection="1"/>
    <xf numFmtId="171" fontId="217" fillId="0" borderId="0" xfId="1827" applyNumberFormat="1" applyFont="1" applyFill="1" applyBorder="1" applyAlignment="1" applyProtection="1">
      <alignment horizontal="right"/>
    </xf>
    <xf numFmtId="0" fontId="18" fillId="0" borderId="0" xfId="0" applyFont="1" applyFill="1" applyProtection="1">
      <protection hidden="1"/>
    </xf>
    <xf numFmtId="171" fontId="193" fillId="0" borderId="0" xfId="0" applyNumberFormat="1" applyFont="1" applyBorder="1" applyAlignment="1" applyProtection="1">
      <alignment horizontal="right"/>
      <protection hidden="1"/>
    </xf>
    <xf numFmtId="0" fontId="6" fillId="0" borderId="50" xfId="0" applyFont="1" applyFill="1" applyBorder="1" applyAlignment="1" applyProtection="1">
      <protection hidden="1"/>
    </xf>
    <xf numFmtId="229" fontId="18" fillId="0" borderId="26" xfId="1824" applyNumberFormat="1" applyFont="1" applyFill="1" applyBorder="1" applyAlignment="1" applyProtection="1">
      <alignment horizontal="center" vertical="center"/>
    </xf>
    <xf numFmtId="171" fontId="195" fillId="39" borderId="0" xfId="0" applyNumberFormat="1" applyFont="1" applyFill="1" applyBorder="1" applyAlignment="1" applyProtection="1">
      <alignment horizontal="right"/>
    </xf>
    <xf numFmtId="171" fontId="195" fillId="39" borderId="0" xfId="0" applyNumberFormat="1" applyFont="1" applyFill="1" applyBorder="1" applyProtection="1"/>
    <xf numFmtId="0" fontId="0" fillId="0" borderId="0" xfId="0" applyProtection="1"/>
    <xf numFmtId="0" fontId="195" fillId="41" borderId="0" xfId="0" applyFont="1" applyFill="1" applyBorder="1" applyAlignment="1" applyProtection="1">
      <alignment horizontal="right"/>
    </xf>
    <xf numFmtId="0" fontId="193" fillId="0" borderId="0" xfId="0" applyFont="1" applyBorder="1" applyAlignment="1" applyProtection="1">
      <alignment horizontal="right"/>
    </xf>
    <xf numFmtId="171" fontId="193" fillId="0" borderId="0" xfId="1827" applyNumberFormat="1" applyFont="1" applyFill="1" applyBorder="1" applyAlignment="1" applyProtection="1">
      <alignment horizontal="right"/>
    </xf>
    <xf numFmtId="0" fontId="18" fillId="0" borderId="0" xfId="0" applyFont="1" applyFill="1" applyProtection="1"/>
    <xf numFmtId="171" fontId="195" fillId="0" borderId="0" xfId="1827" applyNumberFormat="1" applyFont="1" applyFill="1" applyAlignment="1" applyProtection="1">
      <alignment horizontal="right"/>
    </xf>
    <xf numFmtId="171" fontId="193" fillId="0" borderId="0" xfId="1827" applyNumberFormat="1" applyFont="1" applyFill="1" applyAlignment="1" applyProtection="1">
      <alignment horizontal="right"/>
    </xf>
    <xf numFmtId="0" fontId="195" fillId="41" borderId="0" xfId="0" applyFont="1" applyFill="1" applyBorder="1" applyProtection="1"/>
    <xf numFmtId="0" fontId="193" fillId="0" borderId="0" xfId="0" applyFont="1" applyFill="1" applyBorder="1" applyAlignment="1" applyProtection="1">
      <alignment horizontal="right"/>
    </xf>
    <xf numFmtId="2" fontId="195" fillId="41" borderId="0" xfId="0" applyNumberFormat="1" applyFont="1" applyFill="1" applyBorder="1" applyProtection="1"/>
    <xf numFmtId="2" fontId="193" fillId="0" borderId="0" xfId="0" applyNumberFormat="1" applyFont="1" applyBorder="1" applyProtection="1"/>
    <xf numFmtId="0" fontId="0" fillId="0" borderId="0" xfId="0" applyFill="1" applyProtection="1"/>
    <xf numFmtId="2" fontId="195" fillId="41" borderId="0" xfId="0" applyNumberFormat="1" applyFont="1" applyFill="1" applyBorder="1" applyAlignment="1" applyProtection="1">
      <alignment horizontal="right"/>
    </xf>
    <xf numFmtId="2" fontId="193" fillId="0" borderId="0" xfId="0" applyNumberFormat="1" applyFont="1" applyFill="1" applyBorder="1" applyProtection="1"/>
    <xf numFmtId="2" fontId="193" fillId="0" borderId="0" xfId="1827" applyNumberFormat="1" applyFont="1" applyFill="1" applyProtection="1"/>
    <xf numFmtId="2" fontId="193" fillId="0" borderId="0" xfId="1827" applyNumberFormat="1" applyFont="1" applyFill="1" applyAlignment="1" applyProtection="1">
      <alignment horizontal="right"/>
    </xf>
    <xf numFmtId="2" fontId="195" fillId="0" borderId="0" xfId="1827" applyNumberFormat="1" applyFont="1" applyFill="1" applyProtection="1"/>
    <xf numFmtId="2" fontId="195" fillId="0" borderId="0" xfId="1827" applyNumberFormat="1" applyFont="1" applyFill="1" applyAlignment="1" applyProtection="1">
      <alignment horizontal="right"/>
    </xf>
    <xf numFmtId="171" fontId="193" fillId="0" borderId="0" xfId="0" applyNumberFormat="1" applyFont="1" applyAlignment="1" applyProtection="1">
      <alignment horizontal="right"/>
    </xf>
    <xf numFmtId="171" fontId="193" fillId="0" borderId="0" xfId="0" applyNumberFormat="1" applyFont="1" applyFill="1" applyBorder="1" applyProtection="1"/>
    <xf numFmtId="171" fontId="193" fillId="0" borderId="0" xfId="0" applyNumberFormat="1" applyFont="1" applyFill="1" applyAlignment="1" applyProtection="1">
      <alignment horizontal="right"/>
    </xf>
    <xf numFmtId="171" fontId="193" fillId="0" borderId="0" xfId="1827" applyNumberFormat="1" applyFont="1" applyAlignment="1" applyProtection="1"/>
    <xf numFmtId="171" fontId="193" fillId="0" borderId="0" xfId="0" applyNumberFormat="1" applyFont="1" applyProtection="1"/>
    <xf numFmtId="1" fontId="195" fillId="41" borderId="0" xfId="0" applyNumberFormat="1" applyFont="1" applyFill="1" applyBorder="1" applyProtection="1"/>
    <xf numFmtId="0" fontId="14" fillId="0" borderId="0" xfId="792" applyFill="1" applyBorder="1" applyProtection="1">
      <protection hidden="1"/>
    </xf>
    <xf numFmtId="0" fontId="198" fillId="0" borderId="0" xfId="792" applyFont="1" applyFill="1" applyBorder="1" applyProtection="1">
      <protection hidden="1"/>
    </xf>
    <xf numFmtId="0" fontId="18" fillId="0" borderId="0" xfId="792" applyFont="1" applyFill="1" applyBorder="1" applyProtection="1">
      <protection hidden="1"/>
    </xf>
    <xf numFmtId="0" fontId="116" fillId="0" borderId="0" xfId="792" applyFont="1" applyFill="1" applyBorder="1" applyAlignment="1" applyProtection="1">
      <protection hidden="1"/>
    </xf>
    <xf numFmtId="0" fontId="34" fillId="0" borderId="0" xfId="792" applyFont="1" applyFill="1" applyBorder="1" applyAlignment="1" applyProtection="1">
      <protection hidden="1"/>
    </xf>
    <xf numFmtId="0" fontId="34" fillId="0" borderId="35" xfId="792" applyFont="1" applyFill="1" applyBorder="1" applyAlignment="1" applyProtection="1">
      <protection hidden="1"/>
    </xf>
    <xf numFmtId="0" fontId="198" fillId="39" borderId="42" xfId="792" applyFont="1" applyFill="1" applyBorder="1" applyAlignment="1" applyProtection="1">
      <protection hidden="1"/>
    </xf>
    <xf numFmtId="0" fontId="198" fillId="39" borderId="42" xfId="0" applyFont="1" applyFill="1" applyBorder="1" applyAlignment="1" applyProtection="1">
      <alignment horizontal="center" vertical="center" wrapText="1"/>
      <protection hidden="1"/>
    </xf>
    <xf numFmtId="0" fontId="209" fillId="39" borderId="43" xfId="1825" applyFont="1" applyFill="1" applyBorder="1" applyAlignment="1" applyProtection="1">
      <alignment horizontal="center" vertical="center" wrapText="1"/>
      <protection hidden="1"/>
    </xf>
    <xf numFmtId="0" fontId="18" fillId="39" borderId="33" xfId="1825" applyFont="1" applyFill="1" applyBorder="1" applyAlignment="1" applyProtection="1">
      <alignment vertical="center"/>
      <protection hidden="1"/>
    </xf>
    <xf numFmtId="0" fontId="18" fillId="39" borderId="48" xfId="1825" applyFont="1" applyFill="1" applyBorder="1" applyAlignment="1" applyProtection="1">
      <alignment vertical="center"/>
      <protection hidden="1"/>
    </xf>
    <xf numFmtId="0" fontId="23" fillId="0" borderId="0" xfId="792" applyFont="1" applyFill="1" applyBorder="1" applyAlignment="1" applyProtection="1">
      <alignment horizontal="center"/>
      <protection hidden="1"/>
    </xf>
    <xf numFmtId="0" fontId="23" fillId="0" borderId="37" xfId="792" applyFont="1" applyFill="1" applyBorder="1" applyAlignment="1" applyProtection="1">
      <alignment horizontal="center"/>
      <protection hidden="1"/>
    </xf>
    <xf numFmtId="0" fontId="198" fillId="0" borderId="0" xfId="792" applyFont="1" applyFill="1" applyBorder="1" applyAlignment="1" applyProtection="1">
      <alignment horizontal="center"/>
      <protection hidden="1"/>
    </xf>
    <xf numFmtId="0" fontId="198" fillId="0" borderId="0" xfId="0" applyFont="1" applyFill="1" applyBorder="1" applyAlignment="1" applyProtection="1">
      <alignment vertical="center" wrapText="1"/>
      <protection hidden="1"/>
    </xf>
    <xf numFmtId="0" fontId="209" fillId="39" borderId="37" xfId="1825" applyFont="1" applyFill="1" applyBorder="1" applyAlignment="1" applyProtection="1">
      <alignment horizontal="center" vertical="center" wrapText="1"/>
      <protection hidden="1"/>
    </xf>
    <xf numFmtId="0" fontId="18" fillId="39" borderId="0" xfId="1825" applyFont="1" applyFill="1" applyBorder="1" applyAlignment="1" applyProtection="1">
      <alignment horizontal="left" vertical="center"/>
      <protection hidden="1"/>
    </xf>
    <xf numFmtId="0" fontId="209" fillId="39" borderId="46" xfId="1825" applyFont="1" applyFill="1" applyBorder="1" applyAlignment="1" applyProtection="1">
      <alignment horizontal="left" vertical="center"/>
      <protection hidden="1"/>
    </xf>
    <xf numFmtId="0" fontId="197" fillId="0" borderId="0" xfId="0" applyFont="1" applyFill="1" applyBorder="1" applyAlignment="1" applyProtection="1">
      <alignment horizontal="center" vertical="center" wrapText="1"/>
      <protection hidden="1"/>
    </xf>
    <xf numFmtId="0" fontId="19" fillId="0" borderId="0" xfId="0" applyFont="1" applyFill="1" applyBorder="1" applyAlignment="1" applyProtection="1">
      <protection hidden="1"/>
    </xf>
    <xf numFmtId="0" fontId="198" fillId="0" borderId="42" xfId="792" applyFont="1" applyFill="1" applyBorder="1" applyAlignment="1" applyProtection="1">
      <alignment horizontal="center" vertical="center"/>
      <protection hidden="1"/>
    </xf>
    <xf numFmtId="0" fontId="198" fillId="0" borderId="42" xfId="0" applyFont="1" applyFill="1" applyBorder="1" applyAlignment="1" applyProtection="1">
      <alignment horizontal="center" vertical="center" wrapText="1"/>
      <protection hidden="1"/>
    </xf>
    <xf numFmtId="0" fontId="18" fillId="39" borderId="0" xfId="1825" applyFont="1" applyFill="1" applyBorder="1" applyAlignment="1" applyProtection="1">
      <alignment vertical="center"/>
      <protection hidden="1"/>
    </xf>
    <xf numFmtId="0" fontId="18" fillId="39" borderId="46" xfId="1825" applyFont="1" applyFill="1" applyBorder="1" applyAlignment="1" applyProtection="1">
      <alignment vertical="center"/>
      <protection hidden="1"/>
    </xf>
    <xf numFmtId="0" fontId="202" fillId="0" borderId="0" xfId="0" applyFont="1" applyFill="1" applyBorder="1" applyAlignment="1" applyProtection="1">
      <protection hidden="1"/>
    </xf>
    <xf numFmtId="0" fontId="198" fillId="0" borderId="0" xfId="0" applyFont="1" applyFill="1" applyBorder="1" applyAlignment="1" applyProtection="1">
      <alignment horizontal="center" vertical="center" wrapText="1"/>
      <protection hidden="1"/>
    </xf>
    <xf numFmtId="0" fontId="202" fillId="0" borderId="42" xfId="0" applyFont="1" applyFill="1" applyBorder="1" applyAlignment="1" applyProtection="1">
      <protection hidden="1"/>
    </xf>
    <xf numFmtId="0" fontId="212" fillId="39" borderId="46" xfId="1825" applyFont="1" applyFill="1" applyBorder="1" applyAlignment="1" applyProtection="1">
      <alignment horizontal="left" vertical="center"/>
      <protection hidden="1"/>
    </xf>
    <xf numFmtId="0" fontId="19" fillId="0" borderId="0" xfId="0" applyFont="1" applyFill="1" applyBorder="1" applyAlignment="1" applyProtection="1">
      <alignment horizontal="center"/>
      <protection hidden="1"/>
    </xf>
    <xf numFmtId="0" fontId="202" fillId="0" borderId="0" xfId="0" applyFont="1" applyFill="1" applyBorder="1" applyAlignment="1" applyProtection="1">
      <alignment horizontal="center"/>
      <protection hidden="1"/>
    </xf>
    <xf numFmtId="0" fontId="202" fillId="0" borderId="0" xfId="793" applyFont="1" applyFill="1" applyBorder="1" applyAlignment="1" applyProtection="1">
      <alignment vertical="center"/>
      <protection hidden="1"/>
    </xf>
    <xf numFmtId="0" fontId="200" fillId="0" borderId="33" xfId="0" applyFont="1" applyFill="1" applyBorder="1" applyAlignment="1" applyProtection="1">
      <alignment vertical="center" wrapText="1"/>
      <protection hidden="1"/>
    </xf>
    <xf numFmtId="0" fontId="19" fillId="0" borderId="0" xfId="793" applyFont="1" applyFill="1" applyBorder="1" applyAlignment="1" applyProtection="1">
      <alignment horizontal="center"/>
      <protection hidden="1"/>
    </xf>
    <xf numFmtId="0" fontId="202" fillId="0" borderId="42" xfId="793" applyFont="1" applyFill="1" applyBorder="1" applyAlignment="1" applyProtection="1">
      <alignment horizontal="center"/>
      <protection hidden="1"/>
    </xf>
    <xf numFmtId="177" fontId="29" fillId="0" borderId="0" xfId="612" applyNumberFormat="1" applyFont="1" applyFill="1" applyBorder="1" applyAlignment="1" applyProtection="1">
      <alignment horizontal="left"/>
      <protection hidden="1"/>
    </xf>
    <xf numFmtId="0" fontId="14" fillId="0" borderId="45" xfId="792" applyFill="1" applyBorder="1" applyProtection="1">
      <protection hidden="1"/>
    </xf>
    <xf numFmtId="0" fontId="17" fillId="0" borderId="0" xfId="792" applyFont="1" applyFill="1" applyBorder="1" applyProtection="1">
      <protection hidden="1"/>
    </xf>
    <xf numFmtId="0" fontId="203" fillId="0" borderId="0" xfId="1825" applyFont="1" applyFill="1" applyBorder="1" applyAlignment="1" applyProtection="1">
      <alignment horizontal="left" vertical="center"/>
      <protection hidden="1"/>
    </xf>
    <xf numFmtId="177" fontId="17" fillId="0" borderId="0" xfId="612" applyNumberFormat="1" applyFont="1" applyFill="1" applyBorder="1" applyAlignment="1" applyProtection="1">
      <alignment horizontal="left" indent="1"/>
      <protection hidden="1"/>
    </xf>
    <xf numFmtId="177" fontId="17" fillId="0" borderId="46" xfId="612" applyNumberFormat="1" applyFont="1" applyFill="1" applyBorder="1" applyAlignment="1" applyProtection="1">
      <alignment horizontal="left" indent="1"/>
      <protection hidden="1"/>
    </xf>
    <xf numFmtId="171" fontId="18" fillId="0" borderId="38" xfId="0" applyNumberFormat="1" applyFont="1" applyFill="1" applyBorder="1" applyAlignment="1" applyProtection="1">
      <protection hidden="1"/>
    </xf>
    <xf numFmtId="0" fontId="14" fillId="0" borderId="33" xfId="792" applyFont="1" applyBorder="1" applyProtection="1">
      <protection hidden="1"/>
    </xf>
    <xf numFmtId="171" fontId="18" fillId="0" borderId="0" xfId="0" applyNumberFormat="1" applyFont="1" applyFill="1" applyBorder="1" applyAlignment="1" applyProtection="1">
      <protection hidden="1"/>
    </xf>
    <xf numFmtId="171" fontId="198" fillId="0" borderId="42" xfId="0" applyNumberFormat="1" applyFont="1" applyFill="1" applyBorder="1" applyAlignment="1" applyProtection="1">
      <protection hidden="1"/>
    </xf>
    <xf numFmtId="0" fontId="14" fillId="0" borderId="0" xfId="792" applyFont="1" applyFill="1" applyBorder="1" applyProtection="1">
      <protection hidden="1"/>
    </xf>
    <xf numFmtId="177" fontId="29" fillId="0" borderId="0" xfId="612" applyNumberFormat="1" applyFont="1" applyFill="1" applyBorder="1" applyAlignment="1" applyProtection="1">
      <alignment horizontal="left" indent="1"/>
      <protection hidden="1"/>
    </xf>
    <xf numFmtId="177" fontId="29" fillId="0" borderId="46" xfId="612" applyNumberFormat="1" applyFont="1" applyFill="1" applyBorder="1" applyAlignment="1" applyProtection="1">
      <alignment horizontal="left" indent="1"/>
      <protection hidden="1"/>
    </xf>
    <xf numFmtId="171" fontId="18" fillId="0" borderId="37" xfId="0" applyNumberFormat="1" applyFont="1" applyFill="1" applyBorder="1" applyAlignment="1" applyProtection="1">
      <alignment horizontal="right"/>
      <protection hidden="1"/>
    </xf>
    <xf numFmtId="171" fontId="18" fillId="0" borderId="0" xfId="0" applyNumberFormat="1" applyFont="1" applyFill="1" applyBorder="1" applyAlignment="1" applyProtection="1">
      <alignment horizontal="right"/>
      <protection hidden="1"/>
    </xf>
    <xf numFmtId="171" fontId="198" fillId="0" borderId="0" xfId="0" applyNumberFormat="1" applyFont="1" applyFill="1" applyBorder="1" applyAlignment="1" applyProtection="1">
      <alignment horizontal="right"/>
      <protection hidden="1"/>
    </xf>
    <xf numFmtId="177" fontId="36" fillId="0" borderId="0" xfId="612" applyNumberFormat="1" applyFont="1" applyFill="1" applyBorder="1" applyAlignment="1" applyProtection="1">
      <alignment horizontal="left" indent="2"/>
      <protection hidden="1"/>
    </xf>
    <xf numFmtId="177" fontId="36" fillId="0" borderId="46" xfId="612" applyNumberFormat="1" applyFont="1" applyFill="1" applyBorder="1" applyAlignment="1" applyProtection="1">
      <alignment horizontal="left" indent="2"/>
      <protection hidden="1"/>
    </xf>
    <xf numFmtId="171" fontId="18" fillId="0" borderId="37" xfId="0" applyNumberFormat="1" applyFont="1" applyFill="1" applyBorder="1" applyAlignment="1" applyProtection="1">
      <protection hidden="1"/>
    </xf>
    <xf numFmtId="171" fontId="198" fillId="0" borderId="0" xfId="0" applyNumberFormat="1" applyFont="1" applyFill="1" applyBorder="1" applyAlignment="1" applyProtection="1">
      <protection hidden="1"/>
    </xf>
    <xf numFmtId="177" fontId="30" fillId="0" borderId="0" xfId="612" applyNumberFormat="1" applyFont="1" applyFill="1" applyBorder="1" applyAlignment="1" applyProtection="1">
      <alignment horizontal="left" indent="3"/>
      <protection hidden="1"/>
    </xf>
    <xf numFmtId="177" fontId="30" fillId="0" borderId="46" xfId="612" applyNumberFormat="1" applyFont="1" applyFill="1" applyBorder="1" applyAlignment="1" applyProtection="1">
      <alignment horizontal="left" indent="3"/>
      <protection hidden="1"/>
    </xf>
    <xf numFmtId="171" fontId="24" fillId="0" borderId="37" xfId="0" applyNumberFormat="1" applyFont="1" applyFill="1" applyBorder="1" applyAlignment="1" applyProtection="1">
      <protection hidden="1"/>
    </xf>
    <xf numFmtId="0" fontId="14" fillId="0" borderId="0" xfId="792" applyFont="1" applyProtection="1">
      <protection hidden="1"/>
    </xf>
    <xf numFmtId="171" fontId="24" fillId="0" borderId="0" xfId="0" applyNumberFormat="1" applyFont="1" applyFill="1" applyBorder="1" applyAlignment="1" applyProtection="1">
      <protection hidden="1"/>
    </xf>
    <xf numFmtId="171" fontId="213" fillId="0" borderId="0" xfId="0" applyNumberFormat="1" applyFont="1" applyFill="1" applyBorder="1" applyAlignment="1" applyProtection="1">
      <protection hidden="1"/>
    </xf>
    <xf numFmtId="0" fontId="204" fillId="0" borderId="0" xfId="0" applyFont="1" applyFill="1" applyBorder="1" applyAlignment="1" applyProtection="1">
      <alignment vertical="center"/>
      <protection hidden="1"/>
    </xf>
    <xf numFmtId="171" fontId="213" fillId="0" borderId="42" xfId="0" applyNumberFormat="1" applyFont="1" applyFill="1" applyBorder="1" applyAlignment="1" applyProtection="1">
      <protection hidden="1"/>
    </xf>
    <xf numFmtId="177" fontId="36" fillId="0" borderId="0" xfId="612" applyNumberFormat="1" applyFont="1" applyFill="1" applyBorder="1" applyAlignment="1" applyProtection="1">
      <alignment horizontal="left" indent="4"/>
      <protection hidden="1"/>
    </xf>
    <xf numFmtId="0" fontId="189" fillId="0" borderId="0" xfId="0" applyFont="1" applyFill="1" applyBorder="1" applyAlignment="1" applyProtection="1">
      <alignment vertical="center" wrapText="1"/>
      <protection hidden="1"/>
    </xf>
    <xf numFmtId="171" fontId="125" fillId="0" borderId="0" xfId="0" applyNumberFormat="1" applyFont="1" applyFill="1" applyBorder="1" applyAlignment="1" applyProtection="1">
      <protection hidden="1"/>
    </xf>
    <xf numFmtId="0" fontId="31" fillId="0" borderId="0" xfId="792" applyFont="1" applyProtection="1">
      <protection hidden="1"/>
    </xf>
    <xf numFmtId="171" fontId="205" fillId="0" borderId="42" xfId="0" applyNumberFormat="1" applyFont="1" applyFill="1" applyBorder="1" applyAlignment="1" applyProtection="1">
      <protection hidden="1"/>
    </xf>
    <xf numFmtId="0" fontId="31" fillId="0" borderId="0" xfId="792" applyFont="1" applyFill="1" applyBorder="1" applyProtection="1">
      <protection hidden="1"/>
    </xf>
    <xf numFmtId="177" fontId="127" fillId="0" borderId="0" xfId="612" applyNumberFormat="1" applyFont="1" applyFill="1" applyBorder="1" applyAlignment="1" applyProtection="1">
      <alignment horizontal="left" indent="5"/>
      <protection hidden="1"/>
    </xf>
    <xf numFmtId="171" fontId="205" fillId="0" borderId="0" xfId="0" applyNumberFormat="1" applyFont="1" applyFill="1" applyBorder="1" applyAlignment="1" applyProtection="1">
      <protection hidden="1"/>
    </xf>
    <xf numFmtId="0" fontId="25" fillId="0" borderId="0" xfId="792" applyFont="1" applyFill="1" applyBorder="1" applyProtection="1">
      <protection hidden="1"/>
    </xf>
    <xf numFmtId="0" fontId="214" fillId="0" borderId="42" xfId="792" applyFont="1" applyFill="1" applyBorder="1" applyProtection="1">
      <protection hidden="1"/>
    </xf>
    <xf numFmtId="0" fontId="206" fillId="0" borderId="0" xfId="792" applyFont="1" applyFill="1" applyBorder="1" applyProtection="1">
      <protection hidden="1"/>
    </xf>
    <xf numFmtId="1" fontId="30" fillId="0" borderId="0" xfId="612" applyNumberFormat="1" applyFont="1" applyFill="1" applyBorder="1" applyAlignment="1" applyProtection="1">
      <alignment horizontal="left" indent="1"/>
      <protection hidden="1"/>
    </xf>
    <xf numFmtId="1" fontId="29" fillId="0" borderId="0" xfId="612" applyNumberFormat="1" applyFont="1" applyFill="1" applyBorder="1" applyAlignment="1" applyProtection="1">
      <alignment horizontal="left" indent="1"/>
      <protection hidden="1"/>
    </xf>
    <xf numFmtId="1" fontId="30" fillId="0" borderId="0" xfId="612" applyNumberFormat="1" applyFont="1" applyFill="1" applyBorder="1" applyAlignment="1" applyProtection="1">
      <alignment horizontal="left" indent="2"/>
      <protection hidden="1"/>
    </xf>
    <xf numFmtId="1" fontId="30" fillId="0" borderId="0" xfId="612" applyNumberFormat="1" applyFont="1" applyFill="1" applyBorder="1" applyAlignment="1" applyProtection="1">
      <alignment horizontal="left" indent="4"/>
      <protection hidden="1"/>
    </xf>
    <xf numFmtId="1" fontId="36" fillId="0" borderId="0" xfId="612" applyNumberFormat="1" applyFont="1" applyFill="1" applyBorder="1" applyAlignment="1" applyProtection="1">
      <alignment horizontal="left" indent="2"/>
      <protection hidden="1"/>
    </xf>
    <xf numFmtId="0" fontId="16" fillId="0" borderId="0" xfId="792" applyFont="1" applyFill="1" applyBorder="1" applyProtection="1">
      <protection hidden="1"/>
    </xf>
    <xf numFmtId="0" fontId="213" fillId="0" borderId="0" xfId="792" applyFont="1" applyFill="1" applyBorder="1" applyProtection="1">
      <protection hidden="1"/>
    </xf>
    <xf numFmtId="0" fontId="209" fillId="39" borderId="47" xfId="1825" applyFont="1" applyFill="1" applyBorder="1" applyAlignment="1" applyProtection="1">
      <alignment horizontal="center" vertical="center" wrapText="1"/>
      <protection hidden="1"/>
    </xf>
    <xf numFmtId="0" fontId="18" fillId="39" borderId="45" xfId="1825" applyFont="1" applyFill="1" applyBorder="1" applyAlignment="1" applyProtection="1">
      <alignment vertical="center"/>
      <protection hidden="1"/>
    </xf>
    <xf numFmtId="0" fontId="18" fillId="39" borderId="44" xfId="1825" applyFont="1" applyFill="1" applyBorder="1" applyAlignment="1" applyProtection="1">
      <alignment vertical="center"/>
      <protection hidden="1"/>
    </xf>
    <xf numFmtId="177" fontId="30" fillId="0" borderId="0" xfId="612" applyNumberFormat="1" applyFont="1" applyFill="1" applyBorder="1" applyAlignment="1" applyProtection="1">
      <alignment horizontal="left" indent="1"/>
      <protection hidden="1"/>
    </xf>
    <xf numFmtId="0" fontId="35" fillId="0" borderId="0" xfId="792" applyFont="1" applyFill="1" applyBorder="1" applyProtection="1">
      <protection hidden="1"/>
    </xf>
    <xf numFmtId="0" fontId="193" fillId="0" borderId="0" xfId="0" applyFont="1" applyAlignment="1">
      <alignment horizontal="right" wrapText="1"/>
    </xf>
    <xf numFmtId="0" fontId="193" fillId="0" borderId="0" xfId="0" applyFont="1" applyAlignment="1">
      <alignment horizontal="right"/>
    </xf>
    <xf numFmtId="0" fontId="223" fillId="0" borderId="0" xfId="0" applyFont="1" applyBorder="1" applyAlignment="1">
      <alignment horizontal="right" vertical="center"/>
    </xf>
    <xf numFmtId="0" fontId="224" fillId="0" borderId="0" xfId="0" applyFont="1" applyBorder="1" applyAlignment="1">
      <alignment horizontal="right" vertical="center"/>
    </xf>
    <xf numFmtId="229" fontId="18" fillId="0" borderId="5" xfId="1824" applyNumberFormat="1" applyFont="1" applyFill="1" applyBorder="1" applyAlignment="1" applyProtection="1">
      <alignment horizontal="center" vertical="center"/>
      <protection locked="0"/>
    </xf>
    <xf numFmtId="0" fontId="14" fillId="0" borderId="0" xfId="792" applyFont="1" applyBorder="1" applyProtection="1">
      <protection hidden="1"/>
    </xf>
    <xf numFmtId="1" fontId="217" fillId="0" borderId="0" xfId="1827" applyNumberFormat="1" applyFont="1" applyFill="1" applyBorder="1" applyAlignment="1">
      <alignment horizontal="right"/>
    </xf>
    <xf numFmtId="1" fontId="14" fillId="0" borderId="0" xfId="792" applyNumberFormat="1" applyFill="1" applyBorder="1" applyProtection="1">
      <protection hidden="1"/>
    </xf>
    <xf numFmtId="0" fontId="14" fillId="0" borderId="0" xfId="792" applyFont="1" applyAlignment="1" applyProtection="1">
      <alignment horizontal="center"/>
      <protection hidden="1"/>
    </xf>
    <xf numFmtId="0" fontId="14" fillId="0" borderId="0" xfId="792" applyProtection="1">
      <protection hidden="1"/>
    </xf>
    <xf numFmtId="0" fontId="207" fillId="0" borderId="0" xfId="792" applyFont="1" applyProtection="1">
      <protection hidden="1"/>
    </xf>
    <xf numFmtId="229" fontId="18" fillId="0" borderId="5" xfId="1824" applyNumberFormat="1" applyFont="1" applyFill="1" applyBorder="1" applyAlignment="1" applyProtection="1">
      <alignment horizontal="center" vertical="center"/>
      <protection hidden="1"/>
    </xf>
    <xf numFmtId="171" fontId="195" fillId="41" borderId="0" xfId="0" applyNumberFormat="1" applyFont="1" applyFill="1" applyBorder="1" applyAlignment="1" applyProtection="1">
      <alignment horizontal="right"/>
      <protection hidden="1"/>
    </xf>
    <xf numFmtId="171" fontId="195" fillId="41" borderId="0" xfId="0" applyNumberFormat="1" applyFont="1" applyFill="1" applyBorder="1" applyProtection="1">
      <protection hidden="1"/>
    </xf>
    <xf numFmtId="171" fontId="193" fillId="0" borderId="0" xfId="0" applyNumberFormat="1" applyFont="1" applyBorder="1" applyProtection="1">
      <protection hidden="1"/>
    </xf>
    <xf numFmtId="171" fontId="217" fillId="0" borderId="0" xfId="1827" applyNumberFormat="1" applyFont="1" applyFill="1" applyBorder="1" applyAlignment="1" applyProtection="1">
      <alignment horizontal="right"/>
      <protection hidden="1"/>
    </xf>
    <xf numFmtId="0" fontId="195" fillId="41" borderId="0" xfId="0" applyFont="1" applyFill="1" applyBorder="1" applyAlignment="1" applyProtection="1">
      <alignment horizontal="right"/>
      <protection hidden="1"/>
    </xf>
    <xf numFmtId="171" fontId="193" fillId="0" borderId="0" xfId="1827" applyNumberFormat="1" applyFont="1" applyBorder="1" applyAlignment="1" applyProtection="1">
      <alignment horizontal="right"/>
      <protection hidden="1"/>
    </xf>
    <xf numFmtId="0" fontId="193" fillId="0" borderId="0" xfId="0" applyFont="1" applyBorder="1" applyAlignment="1" applyProtection="1">
      <alignment horizontal="right"/>
      <protection hidden="1"/>
    </xf>
    <xf numFmtId="171" fontId="193" fillId="0" borderId="0" xfId="1827" applyNumberFormat="1" applyFont="1" applyFill="1" applyBorder="1" applyAlignment="1" applyProtection="1">
      <alignment horizontal="right"/>
      <protection hidden="1"/>
    </xf>
    <xf numFmtId="171" fontId="193" fillId="0" borderId="0" xfId="1827" applyNumberFormat="1" applyFont="1" applyFill="1" applyBorder="1" applyProtection="1">
      <protection hidden="1"/>
    </xf>
    <xf numFmtId="171" fontId="193" fillId="0" borderId="0" xfId="1827" applyNumberFormat="1" applyFont="1" applyBorder="1" applyAlignment="1" applyProtection="1">
      <protection hidden="1"/>
    </xf>
    <xf numFmtId="171" fontId="193" fillId="0" borderId="0" xfId="1827" applyNumberFormat="1" applyFont="1" applyBorder="1" applyProtection="1">
      <protection hidden="1"/>
    </xf>
    <xf numFmtId="229" fontId="18" fillId="0" borderId="24" xfId="1824" applyNumberFormat="1" applyFont="1" applyFill="1" applyBorder="1" applyAlignment="1" applyProtection="1">
      <alignment horizontal="center" vertical="center"/>
      <protection hidden="1"/>
    </xf>
    <xf numFmtId="0" fontId="195" fillId="41" borderId="0" xfId="0" applyFont="1" applyFill="1" applyBorder="1" applyProtection="1">
      <protection hidden="1"/>
    </xf>
    <xf numFmtId="1" fontId="195" fillId="41" borderId="0" xfId="0" applyNumberFormat="1" applyFont="1" applyFill="1" applyBorder="1" applyProtection="1">
      <protection hidden="1"/>
    </xf>
    <xf numFmtId="1" fontId="195" fillId="41" borderId="0" xfId="0" applyNumberFormat="1" applyFont="1" applyFill="1" applyBorder="1" applyAlignment="1" applyProtection="1">
      <alignment horizontal="right"/>
      <protection hidden="1"/>
    </xf>
    <xf numFmtId="1" fontId="195" fillId="39" borderId="0" xfId="0" applyNumberFormat="1" applyFont="1" applyFill="1" applyBorder="1" applyAlignment="1" applyProtection="1">
      <alignment horizontal="right"/>
      <protection hidden="1"/>
    </xf>
    <xf numFmtId="0" fontId="193" fillId="0" borderId="0" xfId="0" applyFont="1" applyBorder="1" applyProtection="1">
      <protection hidden="1"/>
    </xf>
    <xf numFmtId="0" fontId="193" fillId="0" borderId="0" xfId="0" applyFont="1" applyFill="1" applyBorder="1" applyProtection="1">
      <protection hidden="1"/>
    </xf>
    <xf numFmtId="1" fontId="193" fillId="0" borderId="0" xfId="0" applyNumberFormat="1" applyFont="1" applyBorder="1" applyProtection="1">
      <protection hidden="1"/>
    </xf>
    <xf numFmtId="1" fontId="193" fillId="0" borderId="0" xfId="0" applyNumberFormat="1" applyFont="1" applyFill="1" applyBorder="1" applyProtection="1">
      <protection hidden="1"/>
    </xf>
    <xf numFmtId="1" fontId="193" fillId="0" borderId="0" xfId="0" applyNumberFormat="1" applyFont="1" applyBorder="1" applyAlignment="1" applyProtection="1">
      <alignment horizontal="right"/>
      <protection hidden="1"/>
    </xf>
    <xf numFmtId="1" fontId="193" fillId="0" borderId="0" xfId="0" applyNumberFormat="1" applyFont="1" applyAlignment="1" applyProtection="1">
      <alignment horizontal="right"/>
      <protection hidden="1"/>
    </xf>
    <xf numFmtId="0" fontId="193" fillId="0" borderId="0" xfId="0" applyFont="1" applyAlignment="1" applyProtection="1">
      <alignment horizontal="right" wrapText="1"/>
      <protection hidden="1"/>
    </xf>
    <xf numFmtId="1" fontId="193" fillId="0" borderId="0" xfId="0" applyNumberFormat="1" applyFont="1" applyProtection="1">
      <protection hidden="1"/>
    </xf>
    <xf numFmtId="1" fontId="217" fillId="0" borderId="0" xfId="1827" applyNumberFormat="1" applyFont="1" applyFill="1" applyBorder="1" applyAlignment="1" applyProtection="1">
      <alignment horizontal="right"/>
      <protection hidden="1"/>
    </xf>
    <xf numFmtId="0" fontId="193" fillId="0" borderId="0" xfId="0" applyFont="1" applyBorder="1" applyAlignment="1" applyProtection="1">
      <protection hidden="1"/>
    </xf>
    <xf numFmtId="1" fontId="193" fillId="0" borderId="0" xfId="0" applyNumberFormat="1" applyFont="1" applyFill="1" applyProtection="1">
      <protection hidden="1"/>
    </xf>
    <xf numFmtId="1" fontId="193" fillId="0" borderId="0" xfId="0" applyNumberFormat="1" applyFont="1" applyFill="1" applyBorder="1" applyAlignment="1" applyProtection="1">
      <alignment horizontal="right"/>
      <protection hidden="1"/>
    </xf>
    <xf numFmtId="1" fontId="193" fillId="0" borderId="0" xfId="0" applyNumberFormat="1" applyFont="1" applyFill="1" applyAlignment="1" applyProtection="1">
      <alignment horizontal="right"/>
      <protection hidden="1"/>
    </xf>
    <xf numFmtId="1" fontId="193" fillId="0" borderId="0" xfId="1827" applyNumberFormat="1" applyFont="1" applyBorder="1" applyAlignment="1" applyProtection="1">
      <protection hidden="1"/>
    </xf>
    <xf numFmtId="1" fontId="193" fillId="0" borderId="0" xfId="1827" applyNumberFormat="1" applyFont="1" applyAlignment="1" applyProtection="1">
      <protection hidden="1"/>
    </xf>
    <xf numFmtId="0" fontId="193" fillId="0" borderId="0" xfId="0" applyFont="1" applyAlignment="1" applyProtection="1">
      <alignment horizontal="right"/>
      <protection hidden="1"/>
    </xf>
    <xf numFmtId="171" fontId="195" fillId="41" borderId="0" xfId="0" applyNumberFormat="1" applyFont="1" applyFill="1" applyBorder="1" applyAlignment="1" applyProtection="1">
      <protection hidden="1"/>
    </xf>
    <xf numFmtId="0" fontId="216" fillId="41" borderId="0" xfId="0" applyFont="1" applyFill="1" applyBorder="1" applyAlignment="1" applyProtection="1">
      <alignment wrapText="1"/>
      <protection hidden="1"/>
    </xf>
    <xf numFmtId="171" fontId="216" fillId="41" borderId="0" xfId="0" applyNumberFormat="1" applyFont="1" applyFill="1" applyBorder="1" applyAlignment="1" applyProtection="1">
      <alignment wrapText="1"/>
      <protection hidden="1"/>
    </xf>
    <xf numFmtId="171" fontId="195" fillId="39" borderId="0" xfId="0" applyNumberFormat="1" applyFont="1" applyFill="1" applyBorder="1" applyAlignment="1" applyProtection="1">
      <alignment horizontal="right"/>
      <protection hidden="1"/>
    </xf>
    <xf numFmtId="171" fontId="193" fillId="0" borderId="0" xfId="0" applyNumberFormat="1" applyFont="1" applyFill="1" applyBorder="1" applyProtection="1">
      <protection hidden="1"/>
    </xf>
    <xf numFmtId="171" fontId="193" fillId="0" borderId="0" xfId="0" applyNumberFormat="1" applyFont="1" applyBorder="1" applyAlignment="1" applyProtection="1">
      <protection hidden="1"/>
    </xf>
    <xf numFmtId="0" fontId="215" fillId="0" borderId="0" xfId="0" applyFont="1" applyBorder="1" applyAlignment="1" applyProtection="1">
      <alignment wrapText="1"/>
      <protection hidden="1"/>
    </xf>
    <xf numFmtId="171" fontId="215" fillId="0" borderId="0" xfId="0" applyNumberFormat="1" applyFont="1" applyBorder="1" applyAlignment="1" applyProtection="1">
      <alignment wrapText="1"/>
      <protection hidden="1"/>
    </xf>
    <xf numFmtId="171" fontId="218" fillId="0" borderId="0" xfId="0" applyNumberFormat="1" applyFont="1" applyFill="1" applyAlignment="1" applyProtection="1">
      <alignment horizontal="right"/>
      <protection hidden="1"/>
    </xf>
    <xf numFmtId="171" fontId="215" fillId="0" borderId="0" xfId="0" applyNumberFormat="1" applyFont="1" applyFill="1" applyBorder="1" applyAlignment="1" applyProtection="1">
      <alignment wrapText="1"/>
      <protection hidden="1"/>
    </xf>
    <xf numFmtId="0" fontId="215" fillId="0" borderId="0" xfId="0" applyFont="1" applyBorder="1" applyAlignment="1" applyProtection="1">
      <alignment horizontal="right" wrapText="1"/>
      <protection hidden="1"/>
    </xf>
    <xf numFmtId="171" fontId="193" fillId="0" borderId="0" xfId="0" applyNumberFormat="1" applyFont="1" applyFill="1" applyBorder="1" applyAlignment="1" applyProtection="1">
      <alignment horizontal="right"/>
      <protection hidden="1"/>
    </xf>
    <xf numFmtId="171" fontId="193" fillId="0" borderId="0" xfId="0" applyNumberFormat="1" applyFont="1" applyFill="1" applyBorder="1" applyAlignment="1" applyProtection="1">
      <protection hidden="1"/>
    </xf>
    <xf numFmtId="174" fontId="193" fillId="0" borderId="0" xfId="0" applyNumberFormat="1" applyFont="1" applyFill="1" applyBorder="1" applyAlignment="1" applyProtection="1">
      <alignment horizontal="right"/>
      <protection hidden="1"/>
    </xf>
    <xf numFmtId="171" fontId="215" fillId="0" borderId="0" xfId="0" applyNumberFormat="1" applyFont="1" applyBorder="1" applyAlignment="1" applyProtection="1">
      <protection hidden="1"/>
    </xf>
    <xf numFmtId="0" fontId="215" fillId="0" borderId="0" xfId="0" applyFont="1" applyBorder="1" applyAlignment="1" applyProtection="1">
      <protection hidden="1"/>
    </xf>
    <xf numFmtId="0" fontId="215" fillId="0" borderId="0" xfId="0" applyFont="1" applyFill="1" applyBorder="1" applyAlignment="1" applyProtection="1">
      <alignment horizontal="right" vertical="center"/>
      <protection hidden="1"/>
    </xf>
    <xf numFmtId="171" fontId="195" fillId="0" borderId="0" xfId="0" applyNumberFormat="1" applyFont="1" applyFill="1" applyBorder="1" applyAlignment="1" applyProtection="1">
      <alignment horizontal="right"/>
      <protection hidden="1"/>
    </xf>
    <xf numFmtId="0" fontId="0" fillId="0" borderId="0" xfId="0" applyFill="1" applyBorder="1" applyProtection="1">
      <protection hidden="1"/>
    </xf>
    <xf numFmtId="0" fontId="201" fillId="39" borderId="34" xfId="0" applyFont="1" applyFill="1" applyBorder="1" applyAlignment="1" applyProtection="1">
      <alignment horizontal="center" vertical="center" wrapText="1"/>
      <protection hidden="1"/>
    </xf>
    <xf numFmtId="0" fontId="201" fillId="39" borderId="35" xfId="0" applyFont="1" applyFill="1" applyBorder="1" applyAlignment="1" applyProtection="1">
      <alignment horizontal="center" vertical="center" wrapText="1"/>
      <protection hidden="1"/>
    </xf>
    <xf numFmtId="0" fontId="201" fillId="39" borderId="36" xfId="0" applyFont="1" applyFill="1" applyBorder="1" applyAlignment="1" applyProtection="1">
      <alignment horizontal="center" vertical="center" wrapText="1"/>
      <protection hidden="1"/>
    </xf>
    <xf numFmtId="0" fontId="19" fillId="0" borderId="0" xfId="792" applyFont="1" applyFill="1" applyBorder="1" applyAlignment="1" applyProtection="1">
      <alignment horizontal="center" vertical="center"/>
      <protection hidden="1"/>
    </xf>
    <xf numFmtId="0" fontId="198" fillId="0" borderId="34" xfId="0" applyFont="1" applyFill="1" applyBorder="1" applyAlignment="1" applyProtection="1">
      <alignment horizontal="center" vertical="center" wrapText="1"/>
      <protection hidden="1"/>
    </xf>
    <xf numFmtId="0" fontId="198" fillId="0" borderId="36" xfId="0" applyFont="1" applyFill="1" applyBorder="1" applyAlignment="1" applyProtection="1">
      <alignment horizontal="center" vertical="center" wrapText="1"/>
      <protection hidden="1"/>
    </xf>
    <xf numFmtId="0" fontId="198" fillId="39" borderId="34" xfId="0" applyFont="1" applyFill="1" applyBorder="1" applyAlignment="1" applyProtection="1">
      <alignment horizontal="center" vertical="center" wrapText="1"/>
      <protection hidden="1"/>
    </xf>
    <xf numFmtId="0" fontId="198" fillId="39" borderId="36" xfId="0" applyFont="1" applyFill="1" applyBorder="1" applyAlignment="1" applyProtection="1">
      <alignment horizontal="center" vertical="center" wrapText="1"/>
      <protection hidden="1"/>
    </xf>
    <xf numFmtId="0" fontId="198" fillId="39" borderId="43" xfId="0" applyFont="1" applyFill="1" applyBorder="1" applyAlignment="1" applyProtection="1">
      <alignment horizontal="center" vertical="center" wrapText="1"/>
      <protection hidden="1"/>
    </xf>
    <xf numFmtId="0" fontId="198" fillId="39" borderId="37" xfId="0" applyFont="1" applyFill="1" applyBorder="1" applyAlignment="1" applyProtection="1">
      <alignment horizontal="center" vertical="center" wrapText="1"/>
      <protection hidden="1"/>
    </xf>
    <xf numFmtId="0" fontId="198" fillId="39" borderId="35" xfId="0" applyFont="1" applyFill="1" applyBorder="1" applyAlignment="1" applyProtection="1">
      <alignment horizontal="center" vertical="center" wrapText="1"/>
      <protection hidden="1"/>
    </xf>
    <xf numFmtId="0" fontId="17" fillId="39" borderId="24" xfId="0" applyFont="1" applyFill="1" applyBorder="1" applyAlignment="1" applyProtection="1">
      <alignment horizontal="left" wrapText="1"/>
      <protection hidden="1"/>
    </xf>
    <xf numFmtId="0" fontId="17" fillId="39" borderId="30" xfId="0" applyFont="1" applyFill="1" applyBorder="1" applyAlignment="1" applyProtection="1">
      <alignment horizontal="left" wrapText="1"/>
      <protection hidden="1"/>
    </xf>
    <xf numFmtId="0" fontId="208" fillId="40" borderId="26" xfId="1826" applyFont="1" applyFill="1" applyBorder="1" applyAlignment="1" applyProtection="1">
      <alignment horizontal="center" vertical="center" textRotation="90" wrapText="1"/>
      <protection hidden="1"/>
    </xf>
    <xf numFmtId="0" fontId="208" fillId="40" borderId="1" xfId="1826" applyFont="1" applyFill="1" applyBorder="1" applyAlignment="1" applyProtection="1">
      <alignment horizontal="center" vertical="center" textRotation="90" wrapText="1"/>
      <protection hidden="1"/>
    </xf>
    <xf numFmtId="0" fontId="208" fillId="40" borderId="25" xfId="1826" applyFont="1" applyFill="1" applyBorder="1" applyAlignment="1" applyProtection="1">
      <alignment horizontal="center" vertical="center" textRotation="90" wrapText="1"/>
      <protection hidden="1"/>
    </xf>
    <xf numFmtId="0" fontId="6" fillId="0" borderId="50" xfId="0" applyFont="1" applyFill="1" applyBorder="1" applyAlignment="1" applyProtection="1">
      <alignment horizontal="left" wrapText="1"/>
      <protection hidden="1"/>
    </xf>
    <xf numFmtId="0" fontId="6" fillId="0" borderId="0" xfId="0" applyFont="1" applyFill="1" applyBorder="1" applyAlignment="1" applyProtection="1">
      <alignment horizontal="left" wrapText="1"/>
      <protection hidden="1"/>
    </xf>
    <xf numFmtId="0" fontId="116" fillId="0" borderId="0" xfId="0" applyFont="1" applyAlignment="1">
      <alignment horizontal="center" vertical="center" textRotation="90"/>
    </xf>
    <xf numFmtId="0" fontId="208" fillId="0" borderId="0" xfId="0" applyFont="1" applyAlignment="1" applyProtection="1">
      <alignment horizontal="center" vertical="center" textRotation="90"/>
    </xf>
    <xf numFmtId="229" fontId="219" fillId="0" borderId="0" xfId="1824" applyNumberFormat="1" applyFont="1" applyFill="1" applyBorder="1" applyAlignment="1" applyProtection="1">
      <alignment horizontal="center" vertical="center" textRotation="90"/>
    </xf>
  </cellXfs>
  <cellStyles count="1857">
    <cellStyle name="_Fakt_2" xfId="828"/>
    <cellStyle name="_rozhufrovka 2009" xfId="829"/>
    <cellStyle name="_АТиСТ 5а МТР липень 2008" xfId="830"/>
    <cellStyle name="_ПРГК сводний_" xfId="831"/>
    <cellStyle name="_УТГ" xfId="832"/>
    <cellStyle name="_Феодосия 5а МТР липень 2008" xfId="833"/>
    <cellStyle name="_ХТГ довідка." xfId="834"/>
    <cellStyle name="_Шебелинка 5а МТР липень 2008" xfId="835"/>
    <cellStyle name="=C:\WINNT35\SYSTEM32\COMMAND.COM" xfId="836"/>
    <cellStyle name="1 indent" xfId="1"/>
    <cellStyle name="1 indent 10" xfId="2"/>
    <cellStyle name="1 indent 2" xfId="3"/>
    <cellStyle name="1 indent 3" xfId="4"/>
    <cellStyle name="1 indent 4" xfId="5"/>
    <cellStyle name="1 indent 5" xfId="6"/>
    <cellStyle name="1 indent 6" xfId="7"/>
    <cellStyle name="1 indent 7" xfId="8"/>
    <cellStyle name="1 indent 8" xfId="9"/>
    <cellStyle name="1 indent 9" xfId="10"/>
    <cellStyle name="100" xfId="11"/>
    <cellStyle name="2 indents" xfId="12"/>
    <cellStyle name="2 indents 10" xfId="13"/>
    <cellStyle name="2 indents 2" xfId="14"/>
    <cellStyle name="2 indents 3" xfId="15"/>
    <cellStyle name="2 indents 4" xfId="16"/>
    <cellStyle name="2 indents 5" xfId="17"/>
    <cellStyle name="2 indents 6" xfId="18"/>
    <cellStyle name="2 indents 7" xfId="19"/>
    <cellStyle name="2 indents 8" xfId="20"/>
    <cellStyle name="2 indents 9" xfId="21"/>
    <cellStyle name="20% - Accent1" xfId="22"/>
    <cellStyle name="20% - Accent1 10" xfId="23"/>
    <cellStyle name="20% - Accent1 10 2" xfId="837"/>
    <cellStyle name="20% - Accent1 2" xfId="24"/>
    <cellStyle name="20% - Accent1 2 2" xfId="838"/>
    <cellStyle name="20% - Accent1 3" xfId="25"/>
    <cellStyle name="20% - Accent1 3 2" xfId="839"/>
    <cellStyle name="20% - Accent1 4" xfId="26"/>
    <cellStyle name="20% - Accent1 4 2" xfId="840"/>
    <cellStyle name="20% - Accent1 5" xfId="27"/>
    <cellStyle name="20% - Accent1 5 2" xfId="841"/>
    <cellStyle name="20% - Accent1 6" xfId="28"/>
    <cellStyle name="20% - Accent1 6 2" xfId="842"/>
    <cellStyle name="20% - Accent1 7" xfId="29"/>
    <cellStyle name="20% - Accent1 7 2" xfId="843"/>
    <cellStyle name="20% - Accent1 8" xfId="30"/>
    <cellStyle name="20% - Accent1 8 2" xfId="844"/>
    <cellStyle name="20% - Accent1 9" xfId="31"/>
    <cellStyle name="20% - Accent1 9 2" xfId="845"/>
    <cellStyle name="20% - Accent2" xfId="32"/>
    <cellStyle name="20% - Accent2 10" xfId="33"/>
    <cellStyle name="20% - Accent2 10 2" xfId="846"/>
    <cellStyle name="20% - Accent2 2" xfId="34"/>
    <cellStyle name="20% - Accent2 2 2" xfId="847"/>
    <cellStyle name="20% - Accent2 3" xfId="35"/>
    <cellStyle name="20% - Accent2 3 2" xfId="848"/>
    <cellStyle name="20% - Accent2 4" xfId="36"/>
    <cellStyle name="20% - Accent2 4 2" xfId="849"/>
    <cellStyle name="20% - Accent2 5" xfId="37"/>
    <cellStyle name="20% - Accent2 5 2" xfId="850"/>
    <cellStyle name="20% - Accent2 6" xfId="38"/>
    <cellStyle name="20% - Accent2 6 2" xfId="851"/>
    <cellStyle name="20% - Accent2 7" xfId="39"/>
    <cellStyle name="20% - Accent2 7 2" xfId="852"/>
    <cellStyle name="20% - Accent2 8" xfId="40"/>
    <cellStyle name="20% - Accent2 8 2" xfId="853"/>
    <cellStyle name="20% - Accent2 9" xfId="41"/>
    <cellStyle name="20% - Accent2 9 2" xfId="854"/>
    <cellStyle name="20% - Accent3" xfId="42"/>
    <cellStyle name="20% - Accent3 10" xfId="43"/>
    <cellStyle name="20% - Accent3 10 2" xfId="855"/>
    <cellStyle name="20% - Accent3 2" xfId="44"/>
    <cellStyle name="20% - Accent3 2 2" xfId="856"/>
    <cellStyle name="20% - Accent3 3" xfId="45"/>
    <cellStyle name="20% - Accent3 3 2" xfId="857"/>
    <cellStyle name="20% - Accent3 4" xfId="46"/>
    <cellStyle name="20% - Accent3 4 2" xfId="858"/>
    <cellStyle name="20% - Accent3 5" xfId="47"/>
    <cellStyle name="20% - Accent3 5 2" xfId="859"/>
    <cellStyle name="20% - Accent3 6" xfId="48"/>
    <cellStyle name="20% - Accent3 6 2" xfId="860"/>
    <cellStyle name="20% - Accent3 7" xfId="49"/>
    <cellStyle name="20% - Accent3 7 2" xfId="861"/>
    <cellStyle name="20% - Accent3 8" xfId="50"/>
    <cellStyle name="20% - Accent3 8 2" xfId="862"/>
    <cellStyle name="20% - Accent3 9" xfId="51"/>
    <cellStyle name="20% - Accent3 9 2" xfId="863"/>
    <cellStyle name="20% - Accent4" xfId="52"/>
    <cellStyle name="20% - Accent4 10" xfId="53"/>
    <cellStyle name="20% - Accent4 10 2" xfId="864"/>
    <cellStyle name="20% - Accent4 2" xfId="54"/>
    <cellStyle name="20% - Accent4 2 2" xfId="865"/>
    <cellStyle name="20% - Accent4 3" xfId="55"/>
    <cellStyle name="20% - Accent4 3 2" xfId="866"/>
    <cellStyle name="20% - Accent4 4" xfId="56"/>
    <cellStyle name="20% - Accent4 4 2" xfId="867"/>
    <cellStyle name="20% - Accent4 5" xfId="57"/>
    <cellStyle name="20% - Accent4 5 2" xfId="868"/>
    <cellStyle name="20% - Accent4 6" xfId="58"/>
    <cellStyle name="20% - Accent4 6 2" xfId="869"/>
    <cellStyle name="20% - Accent4 7" xfId="59"/>
    <cellStyle name="20% - Accent4 7 2" xfId="870"/>
    <cellStyle name="20% - Accent4 8" xfId="60"/>
    <cellStyle name="20% - Accent4 8 2" xfId="871"/>
    <cellStyle name="20% - Accent4 9" xfId="61"/>
    <cellStyle name="20% - Accent4 9 2" xfId="872"/>
    <cellStyle name="20% - Accent5" xfId="62"/>
    <cellStyle name="20% - Accent5 10" xfId="63"/>
    <cellStyle name="20% - Accent5 10 2" xfId="873"/>
    <cellStyle name="20% - Accent5 2" xfId="64"/>
    <cellStyle name="20% - Accent5 2 2" xfId="874"/>
    <cellStyle name="20% - Accent5 3" xfId="65"/>
    <cellStyle name="20% - Accent5 3 2" xfId="875"/>
    <cellStyle name="20% - Accent5 4" xfId="66"/>
    <cellStyle name="20% - Accent5 4 2" xfId="876"/>
    <cellStyle name="20% - Accent5 5" xfId="67"/>
    <cellStyle name="20% - Accent5 5 2" xfId="877"/>
    <cellStyle name="20% - Accent5 6" xfId="68"/>
    <cellStyle name="20% - Accent5 6 2" xfId="878"/>
    <cellStyle name="20% - Accent5 7" xfId="69"/>
    <cellStyle name="20% - Accent5 7 2" xfId="879"/>
    <cellStyle name="20% - Accent5 8" xfId="70"/>
    <cellStyle name="20% - Accent5 8 2" xfId="880"/>
    <cellStyle name="20% - Accent5 9" xfId="71"/>
    <cellStyle name="20% - Accent5 9 2" xfId="881"/>
    <cellStyle name="20% - Accent6" xfId="72"/>
    <cellStyle name="20% - Accent6 10" xfId="73"/>
    <cellStyle name="20% - Accent6 10 2" xfId="882"/>
    <cellStyle name="20% - Accent6 2" xfId="74"/>
    <cellStyle name="20% - Accent6 2 2" xfId="883"/>
    <cellStyle name="20% - Accent6 3" xfId="75"/>
    <cellStyle name="20% - Accent6 3 2" xfId="884"/>
    <cellStyle name="20% - Accent6 4" xfId="76"/>
    <cellStyle name="20% - Accent6 4 2" xfId="885"/>
    <cellStyle name="20% - Accent6 5" xfId="77"/>
    <cellStyle name="20% - Accent6 5 2" xfId="886"/>
    <cellStyle name="20% - Accent6 6" xfId="78"/>
    <cellStyle name="20% - Accent6 6 2" xfId="887"/>
    <cellStyle name="20% - Accent6 7" xfId="79"/>
    <cellStyle name="20% - Accent6 7 2" xfId="888"/>
    <cellStyle name="20% - Accent6 8" xfId="80"/>
    <cellStyle name="20% - Accent6 8 2" xfId="889"/>
    <cellStyle name="20% - Accent6 9" xfId="81"/>
    <cellStyle name="20% - Accent6 9 2" xfId="890"/>
    <cellStyle name="20% - Акцент1 2" xfId="82"/>
    <cellStyle name="20% - Акцент1 3" xfId="83"/>
    <cellStyle name="20% - Акцент1 4" xfId="891"/>
    <cellStyle name="20% - Акцент2 2" xfId="84"/>
    <cellStyle name="20% - Акцент2 3" xfId="85"/>
    <cellStyle name="20% - Акцент2 4" xfId="892"/>
    <cellStyle name="20% - Акцент3 2" xfId="86"/>
    <cellStyle name="20% - Акцент3 3" xfId="87"/>
    <cellStyle name="20% - Акцент3 4" xfId="893"/>
    <cellStyle name="20% - Акцент4 2" xfId="88"/>
    <cellStyle name="20% - Акцент4 3" xfId="89"/>
    <cellStyle name="20% - Акцент4 4" xfId="894"/>
    <cellStyle name="20% - Акцент5 2" xfId="90"/>
    <cellStyle name="20% - Акцент5 3" xfId="895"/>
    <cellStyle name="20% - Акцент5 4" xfId="896"/>
    <cellStyle name="20% - Акцент6 2" xfId="91"/>
    <cellStyle name="20% - Акцент6 3" xfId="897"/>
    <cellStyle name="20% - Акцент6 4" xfId="898"/>
    <cellStyle name="20% – Акцентування1" xfId="92"/>
    <cellStyle name="20% – Акцентування1 2" xfId="899"/>
    <cellStyle name="20% – Акцентування2" xfId="93"/>
    <cellStyle name="20% – Акцентування2 2" xfId="900"/>
    <cellStyle name="20% – Акцентування3" xfId="94"/>
    <cellStyle name="20% – Акцентування3 2" xfId="901"/>
    <cellStyle name="20% – Акцентування4" xfId="95"/>
    <cellStyle name="20% – Акцентування4 2" xfId="902"/>
    <cellStyle name="20% – Акцентування5" xfId="96"/>
    <cellStyle name="20% – Акцентування5 2" xfId="903"/>
    <cellStyle name="20% – Акцентування6" xfId="97"/>
    <cellStyle name="20% – Акцентування6 2" xfId="904"/>
    <cellStyle name="3 indents" xfId="98"/>
    <cellStyle name="3 indents 2" xfId="905"/>
    <cellStyle name="3 indents 3" xfId="906"/>
    <cellStyle name="4 indents" xfId="99"/>
    <cellStyle name="4 indents 2" xfId="907"/>
    <cellStyle name="4 indents 3" xfId="908"/>
    <cellStyle name="40% - Accent1" xfId="100"/>
    <cellStyle name="40% - Accent1 10" xfId="101"/>
    <cellStyle name="40% - Accent1 10 2" xfId="909"/>
    <cellStyle name="40% - Accent1 2" xfId="102"/>
    <cellStyle name="40% - Accent1 2 2" xfId="910"/>
    <cellStyle name="40% - Accent1 3" xfId="103"/>
    <cellStyle name="40% - Accent1 3 2" xfId="911"/>
    <cellStyle name="40% - Accent1 4" xfId="104"/>
    <cellStyle name="40% - Accent1 4 2" xfId="912"/>
    <cellStyle name="40% - Accent1 5" xfId="105"/>
    <cellStyle name="40% - Accent1 5 2" xfId="913"/>
    <cellStyle name="40% - Accent1 6" xfId="106"/>
    <cellStyle name="40% - Accent1 6 2" xfId="914"/>
    <cellStyle name="40% - Accent1 7" xfId="107"/>
    <cellStyle name="40% - Accent1 7 2" xfId="915"/>
    <cellStyle name="40% - Accent1 8" xfId="108"/>
    <cellStyle name="40% - Accent1 8 2" xfId="916"/>
    <cellStyle name="40% - Accent1 9" xfId="109"/>
    <cellStyle name="40% - Accent1 9 2" xfId="917"/>
    <cellStyle name="40% - Accent2" xfId="110"/>
    <cellStyle name="40% - Accent2 10" xfId="111"/>
    <cellStyle name="40% - Accent2 10 2" xfId="918"/>
    <cellStyle name="40% - Accent2 2" xfId="112"/>
    <cellStyle name="40% - Accent2 2 2" xfId="919"/>
    <cellStyle name="40% - Accent2 3" xfId="113"/>
    <cellStyle name="40% - Accent2 3 2" xfId="920"/>
    <cellStyle name="40% - Accent2 4" xfId="114"/>
    <cellStyle name="40% - Accent2 4 2" xfId="921"/>
    <cellStyle name="40% - Accent2 5" xfId="115"/>
    <cellStyle name="40% - Accent2 5 2" xfId="922"/>
    <cellStyle name="40% - Accent2 6" xfId="116"/>
    <cellStyle name="40% - Accent2 6 2" xfId="923"/>
    <cellStyle name="40% - Accent2 7" xfId="117"/>
    <cellStyle name="40% - Accent2 7 2" xfId="924"/>
    <cellStyle name="40% - Accent2 8" xfId="118"/>
    <cellStyle name="40% - Accent2 8 2" xfId="925"/>
    <cellStyle name="40% - Accent2 9" xfId="119"/>
    <cellStyle name="40% - Accent2 9 2" xfId="926"/>
    <cellStyle name="40% - Accent3" xfId="120"/>
    <cellStyle name="40% - Accent3 10" xfId="121"/>
    <cellStyle name="40% - Accent3 10 2" xfId="927"/>
    <cellStyle name="40% - Accent3 2" xfId="122"/>
    <cellStyle name="40% - Accent3 2 2" xfId="928"/>
    <cellStyle name="40% - Accent3 3" xfId="123"/>
    <cellStyle name="40% - Accent3 3 2" xfId="929"/>
    <cellStyle name="40% - Accent3 4" xfId="124"/>
    <cellStyle name="40% - Accent3 4 2" xfId="930"/>
    <cellStyle name="40% - Accent3 5" xfId="125"/>
    <cellStyle name="40% - Accent3 5 2" xfId="931"/>
    <cellStyle name="40% - Accent3 6" xfId="126"/>
    <cellStyle name="40% - Accent3 6 2" xfId="932"/>
    <cellStyle name="40% - Accent3 7" xfId="127"/>
    <cellStyle name="40% - Accent3 7 2" xfId="933"/>
    <cellStyle name="40% - Accent3 8" xfId="128"/>
    <cellStyle name="40% - Accent3 8 2" xfId="934"/>
    <cellStyle name="40% - Accent3 9" xfId="129"/>
    <cellStyle name="40% - Accent3 9 2" xfId="935"/>
    <cellStyle name="40% - Accent4" xfId="130"/>
    <cellStyle name="40% - Accent4 10" xfId="131"/>
    <cellStyle name="40% - Accent4 10 2" xfId="936"/>
    <cellStyle name="40% - Accent4 2" xfId="132"/>
    <cellStyle name="40% - Accent4 2 2" xfId="937"/>
    <cellStyle name="40% - Accent4 3" xfId="133"/>
    <cellStyle name="40% - Accent4 3 2" xfId="938"/>
    <cellStyle name="40% - Accent4 4" xfId="134"/>
    <cellStyle name="40% - Accent4 4 2" xfId="939"/>
    <cellStyle name="40% - Accent4 5" xfId="135"/>
    <cellStyle name="40% - Accent4 5 2" xfId="940"/>
    <cellStyle name="40% - Accent4 6" xfId="136"/>
    <cellStyle name="40% - Accent4 6 2" xfId="941"/>
    <cellStyle name="40% - Accent4 7" xfId="137"/>
    <cellStyle name="40% - Accent4 7 2" xfId="942"/>
    <cellStyle name="40% - Accent4 8" xfId="138"/>
    <cellStyle name="40% - Accent4 8 2" xfId="943"/>
    <cellStyle name="40% - Accent4 9" xfId="139"/>
    <cellStyle name="40% - Accent4 9 2" xfId="944"/>
    <cellStyle name="40% - Accent5" xfId="140"/>
    <cellStyle name="40% - Accent5 10" xfId="141"/>
    <cellStyle name="40% - Accent5 10 2" xfId="945"/>
    <cellStyle name="40% - Accent5 2" xfId="142"/>
    <cellStyle name="40% - Accent5 2 2" xfId="946"/>
    <cellStyle name="40% - Accent5 3" xfId="143"/>
    <cellStyle name="40% - Accent5 3 2" xfId="947"/>
    <cellStyle name="40% - Accent5 4" xfId="144"/>
    <cellStyle name="40% - Accent5 4 2" xfId="948"/>
    <cellStyle name="40% - Accent5 5" xfId="145"/>
    <cellStyle name="40% - Accent5 5 2" xfId="949"/>
    <cellStyle name="40% - Accent5 6" xfId="146"/>
    <cellStyle name="40% - Accent5 6 2" xfId="950"/>
    <cellStyle name="40% - Accent5 7" xfId="147"/>
    <cellStyle name="40% - Accent5 7 2" xfId="951"/>
    <cellStyle name="40% - Accent5 8" xfId="148"/>
    <cellStyle name="40% - Accent5 8 2" xfId="952"/>
    <cellStyle name="40% - Accent5 9" xfId="149"/>
    <cellStyle name="40% - Accent5 9 2" xfId="953"/>
    <cellStyle name="40% - Accent6" xfId="150"/>
    <cellStyle name="40% - Accent6 10" xfId="151"/>
    <cellStyle name="40% - Accent6 10 2" xfId="954"/>
    <cellStyle name="40% - Accent6 2" xfId="152"/>
    <cellStyle name="40% - Accent6 2 2" xfId="955"/>
    <cellStyle name="40% - Accent6 3" xfId="153"/>
    <cellStyle name="40% - Accent6 3 2" xfId="956"/>
    <cellStyle name="40% - Accent6 4" xfId="154"/>
    <cellStyle name="40% - Accent6 4 2" xfId="957"/>
    <cellStyle name="40% - Accent6 5" xfId="155"/>
    <cellStyle name="40% - Accent6 5 2" xfId="958"/>
    <cellStyle name="40% - Accent6 6" xfId="156"/>
    <cellStyle name="40% - Accent6 6 2" xfId="959"/>
    <cellStyle name="40% - Accent6 7" xfId="157"/>
    <cellStyle name="40% - Accent6 7 2" xfId="960"/>
    <cellStyle name="40% - Accent6 8" xfId="158"/>
    <cellStyle name="40% - Accent6 8 2" xfId="961"/>
    <cellStyle name="40% - Accent6 9" xfId="159"/>
    <cellStyle name="40% - Accent6 9 2" xfId="962"/>
    <cellStyle name="40% - Акцент1 2" xfId="160"/>
    <cellStyle name="40% - Акцент1 3" xfId="963"/>
    <cellStyle name="40% - Акцент1 4" xfId="964"/>
    <cellStyle name="40% - Акцент2 2" xfId="161"/>
    <cellStyle name="40% - Акцент2 3" xfId="965"/>
    <cellStyle name="40% - Акцент2 4" xfId="966"/>
    <cellStyle name="40% - Акцент3 2" xfId="162"/>
    <cellStyle name="40% - Акцент3 3" xfId="163"/>
    <cellStyle name="40% - Акцент3 4" xfId="967"/>
    <cellStyle name="40% - Акцент4 2" xfId="164"/>
    <cellStyle name="40% - Акцент4 3" xfId="968"/>
    <cellStyle name="40% - Акцент4 4" xfId="969"/>
    <cellStyle name="40% - Акцент5 2" xfId="165"/>
    <cellStyle name="40% - Акцент5 3" xfId="970"/>
    <cellStyle name="40% - Акцент5 4" xfId="971"/>
    <cellStyle name="40% - Акцент6 2" xfId="166"/>
    <cellStyle name="40% - Акцент6 3" xfId="972"/>
    <cellStyle name="40% - Акцент6 4" xfId="973"/>
    <cellStyle name="40% – Акцентування1" xfId="167"/>
    <cellStyle name="40% – Акцентування1 2" xfId="974"/>
    <cellStyle name="40% – Акцентування2" xfId="168"/>
    <cellStyle name="40% – Акцентування2 2" xfId="975"/>
    <cellStyle name="40% – Акцентування3" xfId="169"/>
    <cellStyle name="40% – Акцентування3 2" xfId="976"/>
    <cellStyle name="40% – Акцентування4" xfId="170"/>
    <cellStyle name="40% – Акцентування4 2" xfId="977"/>
    <cellStyle name="40% – Акцентування5" xfId="171"/>
    <cellStyle name="40% – Акцентування5 2" xfId="978"/>
    <cellStyle name="40% – Акцентування6" xfId="172"/>
    <cellStyle name="40% – Акцентування6 2" xfId="979"/>
    <cellStyle name="5 indents" xfId="173"/>
    <cellStyle name="60% - Accent1" xfId="174"/>
    <cellStyle name="60% - Accent1 10" xfId="175"/>
    <cellStyle name="60% - Accent1 10 2" xfId="980"/>
    <cellStyle name="60% - Accent1 2" xfId="176"/>
    <cellStyle name="60% - Accent1 2 2" xfId="981"/>
    <cellStyle name="60% - Accent1 3" xfId="177"/>
    <cellStyle name="60% - Accent1 3 2" xfId="982"/>
    <cellStyle name="60% - Accent1 4" xfId="178"/>
    <cellStyle name="60% - Accent1 4 2" xfId="983"/>
    <cellStyle name="60% - Accent1 5" xfId="179"/>
    <cellStyle name="60% - Accent1 5 2" xfId="984"/>
    <cellStyle name="60% - Accent1 6" xfId="180"/>
    <cellStyle name="60% - Accent1 6 2" xfId="985"/>
    <cellStyle name="60% - Accent1 7" xfId="181"/>
    <cellStyle name="60% - Accent1 7 2" xfId="986"/>
    <cellStyle name="60% - Accent1 8" xfId="182"/>
    <cellStyle name="60% - Accent1 8 2" xfId="987"/>
    <cellStyle name="60% - Accent1 9" xfId="183"/>
    <cellStyle name="60% - Accent1 9 2" xfId="988"/>
    <cellStyle name="60% - Accent2" xfId="184"/>
    <cellStyle name="60% - Accent2 10" xfId="185"/>
    <cellStyle name="60% - Accent2 10 2" xfId="989"/>
    <cellStyle name="60% - Accent2 2" xfId="186"/>
    <cellStyle name="60% - Accent2 2 2" xfId="990"/>
    <cellStyle name="60% - Accent2 3" xfId="187"/>
    <cellStyle name="60% - Accent2 3 2" xfId="991"/>
    <cellStyle name="60% - Accent2 4" xfId="188"/>
    <cellStyle name="60% - Accent2 4 2" xfId="992"/>
    <cellStyle name="60% - Accent2 5" xfId="189"/>
    <cellStyle name="60% - Accent2 5 2" xfId="993"/>
    <cellStyle name="60% - Accent2 6" xfId="190"/>
    <cellStyle name="60% - Accent2 6 2" xfId="994"/>
    <cellStyle name="60% - Accent2 7" xfId="191"/>
    <cellStyle name="60% - Accent2 7 2" xfId="995"/>
    <cellStyle name="60% - Accent2 8" xfId="192"/>
    <cellStyle name="60% - Accent2 8 2" xfId="996"/>
    <cellStyle name="60% - Accent2 9" xfId="193"/>
    <cellStyle name="60% - Accent2 9 2" xfId="997"/>
    <cellStyle name="60% - Accent3" xfId="194"/>
    <cellStyle name="60% - Accent3 10" xfId="195"/>
    <cellStyle name="60% - Accent3 10 2" xfId="998"/>
    <cellStyle name="60% - Accent3 2" xfId="196"/>
    <cellStyle name="60% - Accent3 2 2" xfId="999"/>
    <cellStyle name="60% - Accent3 3" xfId="197"/>
    <cellStyle name="60% - Accent3 3 2" xfId="1000"/>
    <cellStyle name="60% - Accent3 4" xfId="198"/>
    <cellStyle name="60% - Accent3 4 2" xfId="1001"/>
    <cellStyle name="60% - Accent3 5" xfId="199"/>
    <cellStyle name="60% - Accent3 5 2" xfId="1002"/>
    <cellStyle name="60% - Accent3 6" xfId="200"/>
    <cellStyle name="60% - Accent3 6 2" xfId="1003"/>
    <cellStyle name="60% - Accent3 7" xfId="201"/>
    <cellStyle name="60% - Accent3 7 2" xfId="1004"/>
    <cellStyle name="60% - Accent3 8" xfId="202"/>
    <cellStyle name="60% - Accent3 8 2" xfId="1005"/>
    <cellStyle name="60% - Accent3 9" xfId="203"/>
    <cellStyle name="60% - Accent3 9 2" xfId="1006"/>
    <cellStyle name="60% - Accent4" xfId="204"/>
    <cellStyle name="60% - Accent4 10" xfId="205"/>
    <cellStyle name="60% - Accent4 10 2" xfId="1007"/>
    <cellStyle name="60% - Accent4 2" xfId="206"/>
    <cellStyle name="60% - Accent4 2 2" xfId="1008"/>
    <cellStyle name="60% - Accent4 3" xfId="207"/>
    <cellStyle name="60% - Accent4 3 2" xfId="1009"/>
    <cellStyle name="60% - Accent4 4" xfId="208"/>
    <cellStyle name="60% - Accent4 4 2" xfId="1010"/>
    <cellStyle name="60% - Accent4 5" xfId="209"/>
    <cellStyle name="60% - Accent4 5 2" xfId="1011"/>
    <cellStyle name="60% - Accent4 6" xfId="210"/>
    <cellStyle name="60% - Accent4 6 2" xfId="1012"/>
    <cellStyle name="60% - Accent4 7" xfId="211"/>
    <cellStyle name="60% - Accent4 7 2" xfId="1013"/>
    <cellStyle name="60% - Accent4 8" xfId="212"/>
    <cellStyle name="60% - Accent4 8 2" xfId="1014"/>
    <cellStyle name="60% - Accent4 9" xfId="213"/>
    <cellStyle name="60% - Accent4 9 2" xfId="1015"/>
    <cellStyle name="60% - Accent5" xfId="214"/>
    <cellStyle name="60% - Accent5 10" xfId="215"/>
    <cellStyle name="60% - Accent5 10 2" xfId="1016"/>
    <cellStyle name="60% - Accent5 2" xfId="216"/>
    <cellStyle name="60% - Accent5 2 2" xfId="1017"/>
    <cellStyle name="60% - Accent5 3" xfId="217"/>
    <cellStyle name="60% - Accent5 3 2" xfId="1018"/>
    <cellStyle name="60% - Accent5 4" xfId="218"/>
    <cellStyle name="60% - Accent5 4 2" xfId="1019"/>
    <cellStyle name="60% - Accent5 5" xfId="219"/>
    <cellStyle name="60% - Accent5 5 2" xfId="1020"/>
    <cellStyle name="60% - Accent5 6" xfId="220"/>
    <cellStyle name="60% - Accent5 6 2" xfId="1021"/>
    <cellStyle name="60% - Accent5 7" xfId="221"/>
    <cellStyle name="60% - Accent5 7 2" xfId="1022"/>
    <cellStyle name="60% - Accent5 8" xfId="222"/>
    <cellStyle name="60% - Accent5 8 2" xfId="1023"/>
    <cellStyle name="60% - Accent5 9" xfId="223"/>
    <cellStyle name="60% - Accent5 9 2" xfId="1024"/>
    <cellStyle name="60% - Accent6" xfId="224"/>
    <cellStyle name="60% - Accent6 10" xfId="225"/>
    <cellStyle name="60% - Accent6 10 2" xfId="1025"/>
    <cellStyle name="60% - Accent6 2" xfId="226"/>
    <cellStyle name="60% - Accent6 2 2" xfId="1026"/>
    <cellStyle name="60% - Accent6 3" xfId="227"/>
    <cellStyle name="60% - Accent6 3 2" xfId="1027"/>
    <cellStyle name="60% - Accent6 4" xfId="228"/>
    <cellStyle name="60% - Accent6 4 2" xfId="1028"/>
    <cellStyle name="60% - Accent6 5" xfId="229"/>
    <cellStyle name="60% - Accent6 5 2" xfId="1029"/>
    <cellStyle name="60% - Accent6 6" xfId="230"/>
    <cellStyle name="60% - Accent6 6 2" xfId="1030"/>
    <cellStyle name="60% - Accent6 7" xfId="231"/>
    <cellStyle name="60% - Accent6 7 2" xfId="1031"/>
    <cellStyle name="60% - Accent6 8" xfId="232"/>
    <cellStyle name="60% - Accent6 8 2" xfId="1032"/>
    <cellStyle name="60% - Accent6 9" xfId="233"/>
    <cellStyle name="60% - Accent6 9 2" xfId="1033"/>
    <cellStyle name="60% - Акцент1 2" xfId="234"/>
    <cellStyle name="60% - Акцент1 3" xfId="1034"/>
    <cellStyle name="60% - Акцент1 4" xfId="1035"/>
    <cellStyle name="60% - Акцент2 2" xfId="235"/>
    <cellStyle name="60% - Акцент2 3" xfId="1036"/>
    <cellStyle name="60% - Акцент2 4" xfId="1037"/>
    <cellStyle name="60% - Акцент3 2" xfId="236"/>
    <cellStyle name="60% - Акцент3 3" xfId="237"/>
    <cellStyle name="60% - Акцент3 4" xfId="1038"/>
    <cellStyle name="60% - Акцент4 2" xfId="238"/>
    <cellStyle name="60% - Акцент4 3" xfId="239"/>
    <cellStyle name="60% - Акцент4 4" xfId="1039"/>
    <cellStyle name="60% - Акцент5 2" xfId="240"/>
    <cellStyle name="60% - Акцент5 3" xfId="1040"/>
    <cellStyle name="60% - Акцент5 4" xfId="1041"/>
    <cellStyle name="60% - Акцент6 2" xfId="241"/>
    <cellStyle name="60% - Акцент6 3" xfId="242"/>
    <cellStyle name="60% - Акцент6 4" xfId="1042"/>
    <cellStyle name="60% – Акцентування1" xfId="243"/>
    <cellStyle name="60% – Акцентування1 2" xfId="1043"/>
    <cellStyle name="60% – Акцентування2" xfId="244"/>
    <cellStyle name="60% – Акцентування2 2" xfId="1044"/>
    <cellStyle name="60% – Акцентування3" xfId="245"/>
    <cellStyle name="60% – Акцентування3 2" xfId="1045"/>
    <cellStyle name="60% – Акцентування4" xfId="246"/>
    <cellStyle name="60% – Акцентування4 2" xfId="1046"/>
    <cellStyle name="60% – Акцентування5" xfId="247"/>
    <cellStyle name="60% – Акцентування5 2" xfId="1047"/>
    <cellStyle name="60% – Акцентування6" xfId="248"/>
    <cellStyle name="60% – Акцентування6 2" xfId="1048"/>
    <cellStyle name="Accent1" xfId="249"/>
    <cellStyle name="Accent1 10" xfId="250"/>
    <cellStyle name="Accent1 10 2" xfId="1049"/>
    <cellStyle name="Accent1 2" xfId="251"/>
    <cellStyle name="Accent1 2 2" xfId="1050"/>
    <cellStyle name="Accent1 3" xfId="252"/>
    <cellStyle name="Accent1 3 2" xfId="1051"/>
    <cellStyle name="Accent1 4" xfId="253"/>
    <cellStyle name="Accent1 4 2" xfId="1052"/>
    <cellStyle name="Accent1 5" xfId="254"/>
    <cellStyle name="Accent1 5 2" xfId="1053"/>
    <cellStyle name="Accent1 6" xfId="255"/>
    <cellStyle name="Accent1 6 2" xfId="1054"/>
    <cellStyle name="Accent1 7" xfId="256"/>
    <cellStyle name="Accent1 7 2" xfId="1055"/>
    <cellStyle name="Accent1 8" xfId="257"/>
    <cellStyle name="Accent1 8 2" xfId="1056"/>
    <cellStyle name="Accent1 9" xfId="258"/>
    <cellStyle name="Accent1 9 2" xfId="1057"/>
    <cellStyle name="Accent2" xfId="259"/>
    <cellStyle name="Accent2 10" xfId="260"/>
    <cellStyle name="Accent2 10 2" xfId="1058"/>
    <cellStyle name="Accent2 2" xfId="261"/>
    <cellStyle name="Accent2 2 2" xfId="1059"/>
    <cellStyle name="Accent2 3" xfId="262"/>
    <cellStyle name="Accent2 3 2" xfId="1060"/>
    <cellStyle name="Accent2 4" xfId="263"/>
    <cellStyle name="Accent2 4 2" xfId="1061"/>
    <cellStyle name="Accent2 5" xfId="264"/>
    <cellStyle name="Accent2 5 2" xfId="1062"/>
    <cellStyle name="Accent2 6" xfId="265"/>
    <cellStyle name="Accent2 6 2" xfId="1063"/>
    <cellStyle name="Accent2 7" xfId="266"/>
    <cellStyle name="Accent2 7 2" xfId="1064"/>
    <cellStyle name="Accent2 8" xfId="267"/>
    <cellStyle name="Accent2 8 2" xfId="1065"/>
    <cellStyle name="Accent2 9" xfId="268"/>
    <cellStyle name="Accent2 9 2" xfId="1066"/>
    <cellStyle name="Accent3" xfId="269"/>
    <cellStyle name="Accent3 10" xfId="270"/>
    <cellStyle name="Accent3 10 2" xfId="1067"/>
    <cellStyle name="Accent3 2" xfId="271"/>
    <cellStyle name="Accent3 2 2" xfId="1068"/>
    <cellStyle name="Accent3 3" xfId="272"/>
    <cellStyle name="Accent3 3 2" xfId="1069"/>
    <cellStyle name="Accent3 4" xfId="273"/>
    <cellStyle name="Accent3 4 2" xfId="1070"/>
    <cellStyle name="Accent3 5" xfId="274"/>
    <cellStyle name="Accent3 5 2" xfId="1071"/>
    <cellStyle name="Accent3 6" xfId="275"/>
    <cellStyle name="Accent3 6 2" xfId="1072"/>
    <cellStyle name="Accent3 7" xfId="276"/>
    <cellStyle name="Accent3 7 2" xfId="1073"/>
    <cellStyle name="Accent3 8" xfId="277"/>
    <cellStyle name="Accent3 8 2" xfId="1074"/>
    <cellStyle name="Accent3 9" xfId="278"/>
    <cellStyle name="Accent3 9 2" xfId="1075"/>
    <cellStyle name="Accent4" xfId="279"/>
    <cellStyle name="Accent4 10" xfId="280"/>
    <cellStyle name="Accent4 10 2" xfId="1076"/>
    <cellStyle name="Accent4 2" xfId="281"/>
    <cellStyle name="Accent4 2 2" xfId="1077"/>
    <cellStyle name="Accent4 3" xfId="282"/>
    <cellStyle name="Accent4 3 2" xfId="1078"/>
    <cellStyle name="Accent4 4" xfId="283"/>
    <cellStyle name="Accent4 4 2" xfId="1079"/>
    <cellStyle name="Accent4 5" xfId="284"/>
    <cellStyle name="Accent4 5 2" xfId="1080"/>
    <cellStyle name="Accent4 6" xfId="285"/>
    <cellStyle name="Accent4 6 2" xfId="1081"/>
    <cellStyle name="Accent4 7" xfId="286"/>
    <cellStyle name="Accent4 7 2" xfId="1082"/>
    <cellStyle name="Accent4 8" xfId="287"/>
    <cellStyle name="Accent4 8 2" xfId="1083"/>
    <cellStyle name="Accent4 9" xfId="288"/>
    <cellStyle name="Accent4 9 2" xfId="1084"/>
    <cellStyle name="Accent5" xfId="289"/>
    <cellStyle name="Accent5 10" xfId="290"/>
    <cellStyle name="Accent5 10 2" xfId="1085"/>
    <cellStyle name="Accent5 2" xfId="291"/>
    <cellStyle name="Accent5 2 2" xfId="1086"/>
    <cellStyle name="Accent5 3" xfId="292"/>
    <cellStyle name="Accent5 3 2" xfId="1087"/>
    <cellStyle name="Accent5 4" xfId="293"/>
    <cellStyle name="Accent5 4 2" xfId="1088"/>
    <cellStyle name="Accent5 5" xfId="294"/>
    <cellStyle name="Accent5 5 2" xfId="1089"/>
    <cellStyle name="Accent5 6" xfId="295"/>
    <cellStyle name="Accent5 6 2" xfId="1090"/>
    <cellStyle name="Accent5 7" xfId="296"/>
    <cellStyle name="Accent5 7 2" xfId="1091"/>
    <cellStyle name="Accent5 8" xfId="297"/>
    <cellStyle name="Accent5 8 2" xfId="1092"/>
    <cellStyle name="Accent5 9" xfId="298"/>
    <cellStyle name="Accent5 9 2" xfId="1093"/>
    <cellStyle name="Accent6" xfId="299"/>
    <cellStyle name="Accent6 10" xfId="300"/>
    <cellStyle name="Accent6 10 2" xfId="1094"/>
    <cellStyle name="Accent6 2" xfId="301"/>
    <cellStyle name="Accent6 2 2" xfId="1095"/>
    <cellStyle name="Accent6 3" xfId="302"/>
    <cellStyle name="Accent6 3 2" xfId="1096"/>
    <cellStyle name="Accent6 4" xfId="303"/>
    <cellStyle name="Accent6 4 2" xfId="1097"/>
    <cellStyle name="Accent6 5" xfId="304"/>
    <cellStyle name="Accent6 5 2" xfId="1098"/>
    <cellStyle name="Accent6 6" xfId="305"/>
    <cellStyle name="Accent6 6 2" xfId="1099"/>
    <cellStyle name="Accent6 7" xfId="306"/>
    <cellStyle name="Accent6 7 2" xfId="1100"/>
    <cellStyle name="Accent6 8" xfId="307"/>
    <cellStyle name="Accent6 8 2" xfId="1101"/>
    <cellStyle name="Accent6 9" xfId="308"/>
    <cellStyle name="Accent6 9 2" xfId="1102"/>
    <cellStyle name="Aeia?nnueea" xfId="309"/>
    <cellStyle name="Aeia?nnueea 2" xfId="1103"/>
    <cellStyle name="Ãèïåðññûëêà" xfId="310"/>
    <cellStyle name="Ãèïåðññûëêà 2" xfId="1104"/>
    <cellStyle name="Array" xfId="311"/>
    <cellStyle name="Array Enter" xfId="312"/>
    <cellStyle name="Array_Book2" xfId="313"/>
    <cellStyle name="Bad" xfId="314"/>
    <cellStyle name="Bad 10" xfId="315"/>
    <cellStyle name="Bad 10 2" xfId="1105"/>
    <cellStyle name="Bad 2" xfId="316"/>
    <cellStyle name="Bad 2 2" xfId="1106"/>
    <cellStyle name="Bad 3" xfId="317"/>
    <cellStyle name="Bad 3 2" xfId="1107"/>
    <cellStyle name="Bad 4" xfId="318"/>
    <cellStyle name="Bad 4 2" xfId="1108"/>
    <cellStyle name="Bad 5" xfId="319"/>
    <cellStyle name="Bad 5 2" xfId="1109"/>
    <cellStyle name="Bad 6" xfId="320"/>
    <cellStyle name="Bad 6 2" xfId="1110"/>
    <cellStyle name="Bad 7" xfId="321"/>
    <cellStyle name="Bad 7 2" xfId="1111"/>
    <cellStyle name="Bad 8" xfId="322"/>
    <cellStyle name="Bad 8 2" xfId="1112"/>
    <cellStyle name="Bad 9" xfId="323"/>
    <cellStyle name="Bad 9 2" xfId="1113"/>
    <cellStyle name="Cabe‡alho 1" xfId="1114"/>
    <cellStyle name="Cabe‡alho 2" xfId="1115"/>
    <cellStyle name="Cabecera 1" xfId="1116"/>
    <cellStyle name="Cabecera 2" xfId="1117"/>
    <cellStyle name="Calculation" xfId="324"/>
    <cellStyle name="Calculation 10" xfId="325"/>
    <cellStyle name="Calculation 10 2" xfId="1118"/>
    <cellStyle name="Calculation 2" xfId="326"/>
    <cellStyle name="Calculation 2 2" xfId="1119"/>
    <cellStyle name="Calculation 3" xfId="327"/>
    <cellStyle name="Calculation 3 2" xfId="1120"/>
    <cellStyle name="Calculation 4" xfId="328"/>
    <cellStyle name="Calculation 4 2" xfId="1121"/>
    <cellStyle name="Calculation 5" xfId="329"/>
    <cellStyle name="Calculation 5 2" xfId="1122"/>
    <cellStyle name="Calculation 6" xfId="330"/>
    <cellStyle name="Calculation 6 2" xfId="1123"/>
    <cellStyle name="Calculation 7" xfId="331"/>
    <cellStyle name="Calculation 7 2" xfId="1124"/>
    <cellStyle name="Calculation 8" xfId="332"/>
    <cellStyle name="Calculation 8 2" xfId="1125"/>
    <cellStyle name="Calculation 9" xfId="333"/>
    <cellStyle name="Calculation 9 2" xfId="1126"/>
    <cellStyle name="Celkem" xfId="334"/>
    <cellStyle name="Check Cell" xfId="335"/>
    <cellStyle name="Check Cell 10" xfId="336"/>
    <cellStyle name="Check Cell 10 2" xfId="1127"/>
    <cellStyle name="Check Cell 2" xfId="337"/>
    <cellStyle name="Check Cell 2 2" xfId="1128"/>
    <cellStyle name="Check Cell 3" xfId="338"/>
    <cellStyle name="Check Cell 3 2" xfId="1129"/>
    <cellStyle name="Check Cell 4" xfId="339"/>
    <cellStyle name="Check Cell 4 2" xfId="1130"/>
    <cellStyle name="Check Cell 5" xfId="340"/>
    <cellStyle name="Check Cell 5 2" xfId="1131"/>
    <cellStyle name="Check Cell 6" xfId="341"/>
    <cellStyle name="Check Cell 6 2" xfId="1132"/>
    <cellStyle name="Check Cell 7" xfId="342"/>
    <cellStyle name="Check Cell 7 2" xfId="1133"/>
    <cellStyle name="Check Cell 8" xfId="343"/>
    <cellStyle name="Check Cell 8 2" xfId="1134"/>
    <cellStyle name="Check Cell 9" xfId="344"/>
    <cellStyle name="Check Cell 9 2" xfId="1135"/>
    <cellStyle name="Clive" xfId="1136"/>
    <cellStyle name="clsAltData" xfId="345"/>
    <cellStyle name="clsAltData 2" xfId="1137"/>
    <cellStyle name="clsAltMRVData" xfId="346"/>
    <cellStyle name="clsAltMRVData 2" xfId="1138"/>
    <cellStyle name="clsBlank" xfId="347"/>
    <cellStyle name="clsBlank 2" xfId="1139"/>
    <cellStyle name="clsColumnHeader" xfId="348"/>
    <cellStyle name="clsColumnHeader 2" xfId="1140"/>
    <cellStyle name="clsData" xfId="349"/>
    <cellStyle name="clsData 2" xfId="1141"/>
    <cellStyle name="clsDefault" xfId="350"/>
    <cellStyle name="clsDefault 2" xfId="351"/>
    <cellStyle name="clsFooter" xfId="352"/>
    <cellStyle name="clsFooter 2" xfId="1142"/>
    <cellStyle name="clsIndexTableData" xfId="353"/>
    <cellStyle name="clsIndexTableData 2" xfId="1143"/>
    <cellStyle name="clsIndexTableHdr" xfId="354"/>
    <cellStyle name="clsIndexTableHdr 2" xfId="1144"/>
    <cellStyle name="clsIndexTableTitle" xfId="355"/>
    <cellStyle name="clsIndexTableTitle 2" xfId="1145"/>
    <cellStyle name="clsMRVData" xfId="356"/>
    <cellStyle name="clsMRVData 2" xfId="1146"/>
    <cellStyle name="clsReportFooter" xfId="357"/>
    <cellStyle name="clsReportFooter 2" xfId="1147"/>
    <cellStyle name="clsReportHeader" xfId="358"/>
    <cellStyle name="clsReportHeader 2" xfId="1148"/>
    <cellStyle name="clsRowHeader" xfId="359"/>
    <cellStyle name="clsRowHeader 2" xfId="1149"/>
    <cellStyle name="clsScale" xfId="360"/>
    <cellStyle name="clsScale 2" xfId="1150"/>
    <cellStyle name="clsSection" xfId="361"/>
    <cellStyle name="clsSection 2" xfId="1151"/>
    <cellStyle name="Column-Header" xfId="1152"/>
    <cellStyle name="Column-Header 2" xfId="1153"/>
    <cellStyle name="Column-Header 3" xfId="1154"/>
    <cellStyle name="Column-Header 4" xfId="1155"/>
    <cellStyle name="Column-Header 5" xfId="1156"/>
    <cellStyle name="Column-Header 6" xfId="1157"/>
    <cellStyle name="Column-Header 7" xfId="1158"/>
    <cellStyle name="Column-Header 7 2" xfId="1159"/>
    <cellStyle name="Column-Header 8" xfId="1160"/>
    <cellStyle name="Column-Header 8 2" xfId="1161"/>
    <cellStyle name="Column-Header 9" xfId="1162"/>
    <cellStyle name="Column-Header 9 2" xfId="1163"/>
    <cellStyle name="Column-Header_Zvit rux-koshtiv 2010 Департамент " xfId="1164"/>
    <cellStyle name="Comma  - Style1" xfId="362"/>
    <cellStyle name="Comma  - Style2" xfId="363"/>
    <cellStyle name="Comma  - Style3" xfId="364"/>
    <cellStyle name="Comma  - Style4" xfId="365"/>
    <cellStyle name="Comma  - Style5" xfId="366"/>
    <cellStyle name="Comma  - Style6" xfId="367"/>
    <cellStyle name="Comma  - Style7" xfId="368"/>
    <cellStyle name="Comma  - Style8" xfId="369"/>
    <cellStyle name="Comma [0]" xfId="370"/>
    <cellStyle name="Comma [0] 2" xfId="371"/>
    <cellStyle name="Comma [0] 3" xfId="372"/>
    <cellStyle name="Comma [0]_AUK2000" xfId="373"/>
    <cellStyle name="Comma [0]䧟Лист3" xfId="374"/>
    <cellStyle name="Comma 10" xfId="1165"/>
    <cellStyle name="Comma 11" xfId="1166"/>
    <cellStyle name="Comma 12" xfId="1167"/>
    <cellStyle name="Comma 2" xfId="375"/>
    <cellStyle name="Comma 2 2" xfId="1168"/>
    <cellStyle name="Comma 2 3" xfId="1169"/>
    <cellStyle name="Comma 3" xfId="376"/>
    <cellStyle name="Comma 3 2" xfId="377"/>
    <cellStyle name="Comma 3 3" xfId="378"/>
    <cellStyle name="Comma 4" xfId="379"/>
    <cellStyle name="Comma 5" xfId="1170"/>
    <cellStyle name="Comma 6" xfId="1171"/>
    <cellStyle name="Comma 7" xfId="1172"/>
    <cellStyle name="Comma 8" xfId="1173"/>
    <cellStyle name="Comma 9" xfId="1174"/>
    <cellStyle name="Comma(3)" xfId="380"/>
    <cellStyle name="Comma_AUK2000" xfId="381"/>
    <cellStyle name="Comma0" xfId="382"/>
    <cellStyle name="Comma0 - Style3" xfId="383"/>
    <cellStyle name="Comma0 2" xfId="1175"/>
    <cellStyle name="Comma0 3" xfId="1176"/>
    <cellStyle name="Comma0 4" xfId="1177"/>
    <cellStyle name="Comma0 5" xfId="1178"/>
    <cellStyle name="Comma0 6" xfId="1179"/>
    <cellStyle name="Comma0 7" xfId="1180"/>
    <cellStyle name="Comma0 8" xfId="1181"/>
    <cellStyle name="Comma0_BG Money (current)" xfId="384"/>
    <cellStyle name="Curren - Style3" xfId="385"/>
    <cellStyle name="Curren - Style4" xfId="386"/>
    <cellStyle name="Currency [0]" xfId="387"/>
    <cellStyle name="Currency_AUK2000" xfId="388"/>
    <cellStyle name="Currency0" xfId="389"/>
    <cellStyle name="Currency0 2" xfId="1182"/>
    <cellStyle name="Data" xfId="1183"/>
    <cellStyle name="Date" xfId="390"/>
    <cellStyle name="Date 2" xfId="1184"/>
    <cellStyle name="Datum" xfId="391"/>
    <cellStyle name="Define-Column" xfId="1185"/>
    <cellStyle name="Define-Column 10" xfId="1186"/>
    <cellStyle name="Define-Column 2" xfId="1187"/>
    <cellStyle name="Define-Column 3" xfId="1188"/>
    <cellStyle name="Define-Column 4" xfId="1189"/>
    <cellStyle name="Define-Column 5" xfId="1190"/>
    <cellStyle name="Define-Column 6" xfId="1191"/>
    <cellStyle name="Define-Column 7" xfId="1192"/>
    <cellStyle name="Define-Column 7 2" xfId="1193"/>
    <cellStyle name="Define-Column 7 3" xfId="1194"/>
    <cellStyle name="Define-Column 8" xfId="1195"/>
    <cellStyle name="Define-Column 8 2" xfId="1196"/>
    <cellStyle name="Define-Column 8 3" xfId="1197"/>
    <cellStyle name="Define-Column 9" xfId="1198"/>
    <cellStyle name="Define-Column 9 2" xfId="1199"/>
    <cellStyle name="Define-Column 9 3" xfId="1200"/>
    <cellStyle name="Define-Column_Zvit rux-koshtiv 2010 Департамент " xfId="1201"/>
    <cellStyle name="diskette" xfId="1202"/>
    <cellStyle name="Euro" xfId="392"/>
    <cellStyle name="Euro 2" xfId="1203"/>
    <cellStyle name="Excel.Chart" xfId="1204"/>
    <cellStyle name="Explanatory Text" xfId="393"/>
    <cellStyle name="Explanatory Text 10" xfId="394"/>
    <cellStyle name="Explanatory Text 10 2" xfId="1205"/>
    <cellStyle name="Explanatory Text 2" xfId="395"/>
    <cellStyle name="Explanatory Text 2 2" xfId="1206"/>
    <cellStyle name="Explanatory Text 3" xfId="396"/>
    <cellStyle name="Explanatory Text 3 2" xfId="1207"/>
    <cellStyle name="Explanatory Text 4" xfId="397"/>
    <cellStyle name="Explanatory Text 4 2" xfId="1208"/>
    <cellStyle name="Explanatory Text 5" xfId="398"/>
    <cellStyle name="Explanatory Text 5 2" xfId="1209"/>
    <cellStyle name="Explanatory Text 6" xfId="399"/>
    <cellStyle name="Explanatory Text 6 2" xfId="1210"/>
    <cellStyle name="Explanatory Text 7" xfId="400"/>
    <cellStyle name="Explanatory Text 7 2" xfId="1211"/>
    <cellStyle name="Explanatory Text 8" xfId="401"/>
    <cellStyle name="Explanatory Text 8 2" xfId="1212"/>
    <cellStyle name="Explanatory Text 9" xfId="402"/>
    <cellStyle name="Explanatory Text 9 2" xfId="1213"/>
    <cellStyle name="Ezres [0]_10mell99" xfId="403"/>
    <cellStyle name="Ezres_10mell99" xfId="404"/>
    <cellStyle name="F2" xfId="405"/>
    <cellStyle name="F2 2" xfId="1214"/>
    <cellStyle name="F3" xfId="406"/>
    <cellStyle name="F3 2" xfId="1215"/>
    <cellStyle name="F4" xfId="407"/>
    <cellStyle name="F4 2" xfId="1216"/>
    <cellStyle name="F5" xfId="408"/>
    <cellStyle name="F5 - Style8" xfId="409"/>
    <cellStyle name="F5 - Style8 2" xfId="1217"/>
    <cellStyle name="F5 2" xfId="1218"/>
    <cellStyle name="F6" xfId="410"/>
    <cellStyle name="F6 - Style5" xfId="411"/>
    <cellStyle name="F6 - Style5 2" xfId="1219"/>
    <cellStyle name="F6 2" xfId="1220"/>
    <cellStyle name="F7" xfId="412"/>
    <cellStyle name="F7 - Style7" xfId="413"/>
    <cellStyle name="F7 - Style7 2" xfId="1221"/>
    <cellStyle name="F7 2" xfId="1222"/>
    <cellStyle name="F8" xfId="414"/>
    <cellStyle name="F8 - Style6" xfId="415"/>
    <cellStyle name="F8 - Style6 2" xfId="1223"/>
    <cellStyle name="F8 2" xfId="1224"/>
    <cellStyle name="facha" xfId="1225"/>
    <cellStyle name="Fecha" xfId="1226"/>
    <cellStyle name="Fijo" xfId="1227"/>
    <cellStyle name="Finanční0" xfId="416"/>
    <cellStyle name="Finanèní0" xfId="417"/>
    <cellStyle name="Fixed" xfId="418"/>
    <cellStyle name="Fixed 2" xfId="1228"/>
    <cellStyle name="fixed0 - Style4" xfId="419"/>
    <cellStyle name="fixed0 - Style4 2" xfId="1229"/>
    <cellStyle name="Fixed1 - Style1" xfId="420"/>
    <cellStyle name="Fixed1 - Style1 2" xfId="1230"/>
    <cellStyle name="Fixed1 - Style2" xfId="421"/>
    <cellStyle name="Fixed1 - Style2 2" xfId="1231"/>
    <cellStyle name="Fixed2 - Style2" xfId="422"/>
    <cellStyle name="Fixo" xfId="1232"/>
    <cellStyle name="FS10" xfId="1233"/>
    <cellStyle name="Good" xfId="423"/>
    <cellStyle name="Good 10" xfId="424"/>
    <cellStyle name="Good 10 2" xfId="1234"/>
    <cellStyle name="Good 2" xfId="425"/>
    <cellStyle name="Good 2 2" xfId="1235"/>
    <cellStyle name="Good 3" xfId="426"/>
    <cellStyle name="Good 3 2" xfId="1236"/>
    <cellStyle name="Good 4" xfId="427"/>
    <cellStyle name="Good 4 2" xfId="1237"/>
    <cellStyle name="Good 5" xfId="428"/>
    <cellStyle name="Good 5 2" xfId="1238"/>
    <cellStyle name="Good 6" xfId="429"/>
    <cellStyle name="Good 6 2" xfId="1239"/>
    <cellStyle name="Good 7" xfId="430"/>
    <cellStyle name="Good 7 2" xfId="1240"/>
    <cellStyle name="Good 8" xfId="431"/>
    <cellStyle name="Good 8 2" xfId="1241"/>
    <cellStyle name="Good 9" xfId="432"/>
    <cellStyle name="Good 9 2" xfId="1242"/>
    <cellStyle name="Grey" xfId="433"/>
    <cellStyle name="Heading 1" xfId="434"/>
    <cellStyle name="Heading 1 10" xfId="435"/>
    <cellStyle name="Heading 1 10 2" xfId="1243"/>
    <cellStyle name="Heading 1 2" xfId="436"/>
    <cellStyle name="Heading 1 2 2" xfId="1244"/>
    <cellStyle name="Heading 1 3" xfId="437"/>
    <cellStyle name="Heading 1 3 2" xfId="1245"/>
    <cellStyle name="Heading 1 4" xfId="438"/>
    <cellStyle name="Heading 1 4 2" xfId="1246"/>
    <cellStyle name="Heading 1 5" xfId="439"/>
    <cellStyle name="Heading 1 5 2" xfId="1247"/>
    <cellStyle name="Heading 1 6" xfId="440"/>
    <cellStyle name="Heading 1 6 2" xfId="1248"/>
    <cellStyle name="Heading 1 7" xfId="441"/>
    <cellStyle name="Heading 1 7 2" xfId="1249"/>
    <cellStyle name="Heading 1 8" xfId="442"/>
    <cellStyle name="Heading 1 8 2" xfId="1250"/>
    <cellStyle name="Heading 1 9" xfId="443"/>
    <cellStyle name="Heading 1 9 2" xfId="1251"/>
    <cellStyle name="Heading 2" xfId="444"/>
    <cellStyle name="Heading 2 10" xfId="445"/>
    <cellStyle name="Heading 2 10 2" xfId="1252"/>
    <cellStyle name="Heading 2 2" xfId="446"/>
    <cellStyle name="Heading 2 2 2" xfId="1253"/>
    <cellStyle name="Heading 2 3" xfId="447"/>
    <cellStyle name="Heading 2 3 2" xfId="1254"/>
    <cellStyle name="Heading 2 4" xfId="448"/>
    <cellStyle name="Heading 2 4 2" xfId="1255"/>
    <cellStyle name="Heading 2 5" xfId="449"/>
    <cellStyle name="Heading 2 5 2" xfId="1256"/>
    <cellStyle name="Heading 2 6" xfId="450"/>
    <cellStyle name="Heading 2 6 2" xfId="1257"/>
    <cellStyle name="Heading 2 7" xfId="451"/>
    <cellStyle name="Heading 2 7 2" xfId="1258"/>
    <cellStyle name="Heading 2 8" xfId="452"/>
    <cellStyle name="Heading 2 8 2" xfId="1259"/>
    <cellStyle name="Heading 2 9" xfId="453"/>
    <cellStyle name="Heading 2 9 2" xfId="1260"/>
    <cellStyle name="Heading 3" xfId="454"/>
    <cellStyle name="Heading 3 10" xfId="455"/>
    <cellStyle name="Heading 3 10 2" xfId="1261"/>
    <cellStyle name="Heading 3 2" xfId="456"/>
    <cellStyle name="Heading 3 2 2" xfId="1262"/>
    <cellStyle name="Heading 3 3" xfId="457"/>
    <cellStyle name="Heading 3 3 2" xfId="1263"/>
    <cellStyle name="Heading 3 4" xfId="458"/>
    <cellStyle name="Heading 3 4 2" xfId="1264"/>
    <cellStyle name="Heading 3 5" xfId="459"/>
    <cellStyle name="Heading 3 5 2" xfId="1265"/>
    <cellStyle name="Heading 3 6" xfId="460"/>
    <cellStyle name="Heading 3 6 2" xfId="1266"/>
    <cellStyle name="Heading 3 7" xfId="461"/>
    <cellStyle name="Heading 3 7 2" xfId="1267"/>
    <cellStyle name="Heading 3 8" xfId="462"/>
    <cellStyle name="Heading 3 8 2" xfId="1268"/>
    <cellStyle name="Heading 3 9" xfId="463"/>
    <cellStyle name="Heading 3 9 2" xfId="1269"/>
    <cellStyle name="Heading 4" xfId="464"/>
    <cellStyle name="Heading 4 10" xfId="465"/>
    <cellStyle name="Heading 4 10 2" xfId="1270"/>
    <cellStyle name="Heading 4 2" xfId="466"/>
    <cellStyle name="Heading 4 2 2" xfId="1271"/>
    <cellStyle name="Heading 4 3" xfId="467"/>
    <cellStyle name="Heading 4 3 2" xfId="1272"/>
    <cellStyle name="Heading 4 4" xfId="468"/>
    <cellStyle name="Heading 4 4 2" xfId="1273"/>
    <cellStyle name="Heading 4 5" xfId="469"/>
    <cellStyle name="Heading 4 5 2" xfId="1274"/>
    <cellStyle name="Heading 4 6" xfId="470"/>
    <cellStyle name="Heading 4 6 2" xfId="1275"/>
    <cellStyle name="Heading 4 7" xfId="471"/>
    <cellStyle name="Heading 4 7 2" xfId="1276"/>
    <cellStyle name="Heading 4 8" xfId="472"/>
    <cellStyle name="Heading 4 8 2" xfId="1277"/>
    <cellStyle name="Heading 4 9" xfId="473"/>
    <cellStyle name="Heading 4 9 2" xfId="1278"/>
    <cellStyle name="Heading1" xfId="474"/>
    <cellStyle name="Heading1 2" xfId="1279"/>
    <cellStyle name="Heading2" xfId="475"/>
    <cellStyle name="Heading2 2" xfId="1280"/>
    <cellStyle name="Hiperhivatkozás" xfId="476"/>
    <cellStyle name="Hipervínculo" xfId="1281"/>
    <cellStyle name="Hipervínculo visitado" xfId="1282"/>
    <cellStyle name="Hipervínculo_10-01-03 2003 2003 NUEVOS RON -NUEVOS INTERESES" xfId="1283"/>
    <cellStyle name="Hyperlink 2" xfId="477"/>
    <cellStyle name="Hyperlink 2 2" xfId="1284"/>
    <cellStyle name="Hyperlink 2 3" xfId="1285"/>
    <cellStyle name="Hyperlink 2 4" xfId="1286"/>
    <cellStyle name="Hyperlink 3" xfId="1287"/>
    <cellStyle name="Hyperlink 4" xfId="1288"/>
    <cellStyle name="Hyperlink seguido_NFGC_SPE_1995_2003" xfId="1289"/>
    <cellStyle name="Hyperlink_UKR Fin table" xfId="478"/>
    <cellStyle name="Iau?iue_Eeno1" xfId="479"/>
    <cellStyle name="Îáû÷íûé_Table16" xfId="480"/>
    <cellStyle name="imf-one decimal" xfId="481"/>
    <cellStyle name="imf-one decimal 2" xfId="1290"/>
    <cellStyle name="imf-one decimal 3" xfId="1291"/>
    <cellStyle name="imf-zero decimal" xfId="482"/>
    <cellStyle name="imf-zero decimal 2" xfId="1292"/>
    <cellStyle name="imf-zero decimal 3" xfId="1293"/>
    <cellStyle name="Input" xfId="483"/>
    <cellStyle name="Input [yellow]" xfId="484"/>
    <cellStyle name="Input 10" xfId="485"/>
    <cellStyle name="Input 10 2" xfId="1294"/>
    <cellStyle name="Input 2" xfId="486"/>
    <cellStyle name="Input 2 2" xfId="1295"/>
    <cellStyle name="Input 3" xfId="487"/>
    <cellStyle name="Input 3 2" xfId="1296"/>
    <cellStyle name="Input 4" xfId="488"/>
    <cellStyle name="Input 4 2" xfId="1297"/>
    <cellStyle name="Input 5" xfId="489"/>
    <cellStyle name="Input 5 2" xfId="1298"/>
    <cellStyle name="Input 6" xfId="490"/>
    <cellStyle name="Input 6 2" xfId="1299"/>
    <cellStyle name="Input 7" xfId="491"/>
    <cellStyle name="Input 7 2" xfId="1300"/>
    <cellStyle name="Input 8" xfId="492"/>
    <cellStyle name="Input 8 2" xfId="1301"/>
    <cellStyle name="Input 9" xfId="493"/>
    <cellStyle name="Input 9 2" xfId="1302"/>
    <cellStyle name="Ioe?uaaaoayny aeia?nnueea" xfId="494"/>
    <cellStyle name="Ioe?uaaaoayny aeia?nnueea 2" xfId="1303"/>
    <cellStyle name="Îòêðûâàâøàÿñÿ ãèïåðññûëêà" xfId="495"/>
    <cellStyle name="Îòêðûâàâøàÿñÿ ãèïåðññûëêà 2" xfId="1304"/>
    <cellStyle name="jo[" xfId="1305"/>
    <cellStyle name="Label" xfId="496"/>
    <cellStyle name="leftli - Style3" xfId="497"/>
    <cellStyle name="leftli - Style3 2" xfId="1306"/>
    <cellStyle name="Level0" xfId="1307"/>
    <cellStyle name="Level0 10" xfId="1308"/>
    <cellStyle name="Level0 2" xfId="1309"/>
    <cellStyle name="Level0 2 2" xfId="1310"/>
    <cellStyle name="Level0 3" xfId="1311"/>
    <cellStyle name="Level0 3 2" xfId="1312"/>
    <cellStyle name="Level0 4" xfId="1313"/>
    <cellStyle name="Level0 4 2" xfId="1314"/>
    <cellStyle name="Level0 5" xfId="1315"/>
    <cellStyle name="Level0 6" xfId="1316"/>
    <cellStyle name="Level0 7" xfId="1317"/>
    <cellStyle name="Level0 7 2" xfId="1318"/>
    <cellStyle name="Level0 7 3" xfId="1319"/>
    <cellStyle name="Level0 8" xfId="1320"/>
    <cellStyle name="Level0 8 2" xfId="1321"/>
    <cellStyle name="Level0 8 3" xfId="1322"/>
    <cellStyle name="Level0 9" xfId="1323"/>
    <cellStyle name="Level0 9 2" xfId="1324"/>
    <cellStyle name="Level0 9 3" xfId="1325"/>
    <cellStyle name="Level0_Zvit rux-koshtiv 2010 Департамент " xfId="1326"/>
    <cellStyle name="Level1" xfId="1327"/>
    <cellStyle name="Level1 2" xfId="1328"/>
    <cellStyle name="Level1-Numbers" xfId="1329"/>
    <cellStyle name="Level1-Numbers 2" xfId="1330"/>
    <cellStyle name="Level1-Numbers-Hide" xfId="1331"/>
    <cellStyle name="Level2" xfId="1332"/>
    <cellStyle name="Level2 2" xfId="1333"/>
    <cellStyle name="Level2-Hide" xfId="1334"/>
    <cellStyle name="Level2-Hide 2" xfId="1335"/>
    <cellStyle name="Level2-Numbers" xfId="1336"/>
    <cellStyle name="Level2-Numbers 2" xfId="1337"/>
    <cellStyle name="Level2-Numbers-Hide" xfId="1338"/>
    <cellStyle name="Level3" xfId="1339"/>
    <cellStyle name="Level3 2" xfId="1340"/>
    <cellStyle name="Level3 3" xfId="1341"/>
    <cellStyle name="Level3_План департамент_2010_1207" xfId="1342"/>
    <cellStyle name="Level3-Hide" xfId="1343"/>
    <cellStyle name="Level3-Hide 2" xfId="1344"/>
    <cellStyle name="Level3-Numbers" xfId="1345"/>
    <cellStyle name="Level3-Numbers 2" xfId="1346"/>
    <cellStyle name="Level3-Numbers 3" xfId="1347"/>
    <cellStyle name="Level3-Numbers_План департамент_2010_1207" xfId="1348"/>
    <cellStyle name="Level3-Numbers-Hide" xfId="1349"/>
    <cellStyle name="Level4" xfId="1350"/>
    <cellStyle name="Level4 2" xfId="1351"/>
    <cellStyle name="Level4-Hide" xfId="1352"/>
    <cellStyle name="Level4-Hide 2" xfId="1353"/>
    <cellStyle name="Level4-Numbers" xfId="1354"/>
    <cellStyle name="Level4-Numbers 2" xfId="1355"/>
    <cellStyle name="Level4-Numbers-Hide" xfId="1356"/>
    <cellStyle name="Level5" xfId="1357"/>
    <cellStyle name="Level5 2" xfId="1358"/>
    <cellStyle name="Level5-Hide" xfId="1359"/>
    <cellStyle name="Level5-Hide 2" xfId="1360"/>
    <cellStyle name="Level5-Numbers" xfId="1361"/>
    <cellStyle name="Level5-Numbers 2" xfId="1362"/>
    <cellStyle name="Level5-Numbers-Hide" xfId="1363"/>
    <cellStyle name="Level6" xfId="1364"/>
    <cellStyle name="Level6 2" xfId="1365"/>
    <cellStyle name="Level6-Hide" xfId="1366"/>
    <cellStyle name="Level6-Hide 2" xfId="1367"/>
    <cellStyle name="Level6-Numbers" xfId="1368"/>
    <cellStyle name="Level6-Numbers 2" xfId="1369"/>
    <cellStyle name="Level7" xfId="1370"/>
    <cellStyle name="Level7-Hide" xfId="1371"/>
    <cellStyle name="Level7-Numbers" xfId="1372"/>
    <cellStyle name="Linked Cell" xfId="498"/>
    <cellStyle name="Linked Cell 10" xfId="499"/>
    <cellStyle name="Linked Cell 10 2" xfId="1373"/>
    <cellStyle name="Linked Cell 2" xfId="500"/>
    <cellStyle name="Linked Cell 2 2" xfId="1374"/>
    <cellStyle name="Linked Cell 3" xfId="501"/>
    <cellStyle name="Linked Cell 3 2" xfId="1375"/>
    <cellStyle name="Linked Cell 4" xfId="502"/>
    <cellStyle name="Linked Cell 4 2" xfId="1376"/>
    <cellStyle name="Linked Cell 5" xfId="503"/>
    <cellStyle name="Linked Cell 5 2" xfId="1377"/>
    <cellStyle name="Linked Cell 6" xfId="504"/>
    <cellStyle name="Linked Cell 6 2" xfId="1378"/>
    <cellStyle name="Linked Cell 7" xfId="505"/>
    <cellStyle name="Linked Cell 7 2" xfId="1379"/>
    <cellStyle name="Linked Cell 8" xfId="506"/>
    <cellStyle name="Linked Cell 8 2" xfId="1380"/>
    <cellStyle name="Linked Cell 9" xfId="507"/>
    <cellStyle name="Linked Cell 9 2" xfId="1381"/>
    <cellStyle name="MacroCode" xfId="508"/>
    <cellStyle name="Már látott hiperhivatkozás" xfId="509"/>
    <cellStyle name="Měna0" xfId="510"/>
    <cellStyle name="Mheading1" xfId="1382"/>
    <cellStyle name="Mheading2" xfId="1383"/>
    <cellStyle name="Millares [0]_11.1.3. bis" xfId="1384"/>
    <cellStyle name="Millares_11.1.3. bis" xfId="1385"/>
    <cellStyle name="Milliers [0]_Encours - Apr rééch" xfId="511"/>
    <cellStyle name="Milliers_Encours - Apr rééch" xfId="512"/>
    <cellStyle name="Mìna0" xfId="513"/>
    <cellStyle name="Moeda [0]_A" xfId="1386"/>
    <cellStyle name="Moeda_A" xfId="1387"/>
    <cellStyle name="Moeda0" xfId="1388"/>
    <cellStyle name="Moneda [0]_11.1.3. bis" xfId="1389"/>
    <cellStyle name="Moneda_11.1.3. bis" xfId="1390"/>
    <cellStyle name="Monétaire [0]_Encours - Apr rééch" xfId="514"/>
    <cellStyle name="Monétaire_Encours - Apr rééch" xfId="515"/>
    <cellStyle name="Monetario" xfId="1391"/>
    <cellStyle name="Monetario0" xfId="1392"/>
    <cellStyle name="Nedefinován" xfId="516"/>
    <cellStyle name="Neutral" xfId="517"/>
    <cellStyle name="Neutral 10" xfId="518"/>
    <cellStyle name="Neutral 10 2" xfId="1393"/>
    <cellStyle name="Neutral 2" xfId="519"/>
    <cellStyle name="Neutral 2 2" xfId="1394"/>
    <cellStyle name="Neutral 3" xfId="520"/>
    <cellStyle name="Neutral 3 2" xfId="1395"/>
    <cellStyle name="Neutral 4" xfId="521"/>
    <cellStyle name="Neutral 4 2" xfId="1396"/>
    <cellStyle name="Neutral 5" xfId="522"/>
    <cellStyle name="Neutral 5 2" xfId="1397"/>
    <cellStyle name="Neutral 6" xfId="523"/>
    <cellStyle name="Neutral 6 2" xfId="1398"/>
    <cellStyle name="Neutral 7" xfId="524"/>
    <cellStyle name="Neutral 7 2" xfId="1399"/>
    <cellStyle name="Neutral 8" xfId="525"/>
    <cellStyle name="Neutral 8 2" xfId="1400"/>
    <cellStyle name="Neutral 9" xfId="526"/>
    <cellStyle name="Neutral 9 2" xfId="1401"/>
    <cellStyle name="Non défini" xfId="1402"/>
    <cellStyle name="normal" xfId="527"/>
    <cellStyle name="Normal - Style1" xfId="528"/>
    <cellStyle name="Normal - Style1 2" xfId="1403"/>
    <cellStyle name="Normal - Style2" xfId="529"/>
    <cellStyle name="Normal - Style2 2" xfId="1404"/>
    <cellStyle name="Normal - Style2_IM" xfId="1405"/>
    <cellStyle name="Normal - Style3" xfId="530"/>
    <cellStyle name="Normal - Style3 2" xfId="1406"/>
    <cellStyle name="Normal - Style4" xfId="1407"/>
    <cellStyle name="Normal - Style5" xfId="531"/>
    <cellStyle name="Normal - Style6" xfId="532"/>
    <cellStyle name="Normal - Style7" xfId="533"/>
    <cellStyle name="Normal - Style8" xfId="534"/>
    <cellStyle name="Normal 10" xfId="535"/>
    <cellStyle name="Normal 10 2" xfId="536"/>
    <cellStyle name="Normal 10 3" xfId="1408"/>
    <cellStyle name="Normal 10 3 2" xfId="1409"/>
    <cellStyle name="Normal 10_IM" xfId="1410"/>
    <cellStyle name="Normal 11" xfId="537"/>
    <cellStyle name="Normal 11 2" xfId="538"/>
    <cellStyle name="Normal 12" xfId="539"/>
    <cellStyle name="Normal 12 2" xfId="540"/>
    <cellStyle name="Normal 13" xfId="541"/>
    <cellStyle name="Normal 13 2" xfId="542"/>
    <cellStyle name="Normal 14" xfId="543"/>
    <cellStyle name="Normal 15" xfId="544"/>
    <cellStyle name="Normal 16" xfId="545"/>
    <cellStyle name="Normal 17" xfId="546"/>
    <cellStyle name="Normal 18" xfId="547"/>
    <cellStyle name="Normal 19" xfId="548"/>
    <cellStyle name="Normal 2" xfId="549"/>
    <cellStyle name="Normal 2 10" xfId="1411"/>
    <cellStyle name="Normal 2 11" xfId="1412"/>
    <cellStyle name="Normal 2 12" xfId="1413"/>
    <cellStyle name="Normal 2 2" xfId="550"/>
    <cellStyle name="Normal 2 2 2" xfId="551"/>
    <cellStyle name="Normal 2 2 2 2" xfId="552"/>
    <cellStyle name="Normal 2 2 2 2 2" xfId="1414"/>
    <cellStyle name="Normal 2 2 2 3" xfId="1415"/>
    <cellStyle name="Normal 2 2 3" xfId="1416"/>
    <cellStyle name="Normal 2 3" xfId="1417"/>
    <cellStyle name="Normal 2 4" xfId="1418"/>
    <cellStyle name="Normal 2 5" xfId="1419"/>
    <cellStyle name="Normal 2 5 2" xfId="1420"/>
    <cellStyle name="Normal 2 6" xfId="1421"/>
    <cellStyle name="Normal 2 6 2" xfId="1422"/>
    <cellStyle name="Normal 2 7" xfId="1423"/>
    <cellStyle name="Normal 2 7 2" xfId="1424"/>
    <cellStyle name="Normal 2 8" xfId="1425"/>
    <cellStyle name="Normal 2 8 2" xfId="1426"/>
    <cellStyle name="Normal 2 9" xfId="1427"/>
    <cellStyle name="Normal 2_IM" xfId="1428"/>
    <cellStyle name="Normal 20" xfId="553"/>
    <cellStyle name="Normal 21" xfId="554"/>
    <cellStyle name="Normal 22" xfId="555"/>
    <cellStyle name="Normal 23" xfId="556"/>
    <cellStyle name="Normal 24" xfId="557"/>
    <cellStyle name="Normal 25" xfId="558"/>
    <cellStyle name="Normal 26" xfId="559"/>
    <cellStyle name="Normal 27" xfId="560"/>
    <cellStyle name="Normal 28" xfId="561"/>
    <cellStyle name="Normal 29" xfId="562"/>
    <cellStyle name="Normal 3" xfId="563"/>
    <cellStyle name="Normal 3 2" xfId="1429"/>
    <cellStyle name="Normal 3 2 2" xfId="1430"/>
    <cellStyle name="Normal 3 3" xfId="1431"/>
    <cellStyle name="Normal 3_IM" xfId="1432"/>
    <cellStyle name="Normal 30" xfId="564"/>
    <cellStyle name="Normal 31" xfId="565"/>
    <cellStyle name="Normal 32" xfId="566"/>
    <cellStyle name="Normal 33" xfId="567"/>
    <cellStyle name="Normal 34" xfId="568"/>
    <cellStyle name="Normal 35" xfId="569"/>
    <cellStyle name="Normal 36" xfId="570"/>
    <cellStyle name="Normal 37" xfId="571"/>
    <cellStyle name="Normal 38" xfId="572"/>
    <cellStyle name="Normal 39" xfId="573"/>
    <cellStyle name="Normal 4" xfId="574"/>
    <cellStyle name="Normal 4 2" xfId="575"/>
    <cellStyle name="Normal 4 2 2" xfId="1433"/>
    <cellStyle name="Normal 4 3" xfId="576"/>
    <cellStyle name="Normal 40" xfId="577"/>
    <cellStyle name="Normal 41" xfId="578"/>
    <cellStyle name="Normal 42" xfId="579"/>
    <cellStyle name="Normal 43" xfId="580"/>
    <cellStyle name="Normal 44" xfId="581"/>
    <cellStyle name="Normal 45" xfId="582"/>
    <cellStyle name="Normal 46" xfId="583"/>
    <cellStyle name="Normal 47" xfId="584"/>
    <cellStyle name="Normal 48" xfId="585"/>
    <cellStyle name="Normal 49" xfId="586"/>
    <cellStyle name="Normal 5" xfId="587"/>
    <cellStyle name="Normal 5 2" xfId="588"/>
    <cellStyle name="Normal 5 3" xfId="1434"/>
    <cellStyle name="Normal 5_IM" xfId="1435"/>
    <cellStyle name="Normal 50" xfId="589"/>
    <cellStyle name="Normal 51" xfId="590"/>
    <cellStyle name="Normal 52" xfId="591"/>
    <cellStyle name="Normal 53" xfId="592"/>
    <cellStyle name="Normal 54" xfId="593"/>
    <cellStyle name="Normal 55" xfId="594"/>
    <cellStyle name="Normal 56" xfId="595"/>
    <cellStyle name="Normal 57" xfId="596"/>
    <cellStyle name="Normal 58" xfId="597"/>
    <cellStyle name="Normal 59" xfId="598"/>
    <cellStyle name="Normal 6" xfId="599"/>
    <cellStyle name="Normal 6 2" xfId="600"/>
    <cellStyle name="Normal 6 3" xfId="1436"/>
    <cellStyle name="Normal 6_IM" xfId="1437"/>
    <cellStyle name="Normal 60" xfId="601"/>
    <cellStyle name="Normal 61" xfId="602"/>
    <cellStyle name="Normal 62" xfId="603"/>
    <cellStyle name="Normal 63" xfId="1438"/>
    <cellStyle name="Normal 64" xfId="1439"/>
    <cellStyle name="Normal 65" xfId="1440"/>
    <cellStyle name="Normal 66" xfId="1441"/>
    <cellStyle name="Normal 67" xfId="1442"/>
    <cellStyle name="Normal 68" xfId="1443"/>
    <cellStyle name="Normal 69" xfId="1444"/>
    <cellStyle name="Normal 69 2" xfId="1445"/>
    <cellStyle name="Normal 7" xfId="604"/>
    <cellStyle name="Normal 7 2" xfId="605"/>
    <cellStyle name="Normal 8" xfId="606"/>
    <cellStyle name="Normal 8 2" xfId="607"/>
    <cellStyle name="Normal 9" xfId="608"/>
    <cellStyle name="Normal Table" xfId="609"/>
    <cellStyle name="Normál_10mell99" xfId="610"/>
    <cellStyle name="Normal_A" xfId="611"/>
    <cellStyle name="Normal_SEI(feb17)" xfId="612"/>
    <cellStyle name="normální_FR NPCH-zari01" xfId="613"/>
    <cellStyle name="Note" xfId="614"/>
    <cellStyle name="Note 10" xfId="615"/>
    <cellStyle name="Note 10 2" xfId="1446"/>
    <cellStyle name="Note 11" xfId="616"/>
    <cellStyle name="Note 2" xfId="617"/>
    <cellStyle name="Note 2 2" xfId="1447"/>
    <cellStyle name="Note 3" xfId="618"/>
    <cellStyle name="Note 3 2" xfId="1448"/>
    <cellStyle name="Note 4" xfId="619"/>
    <cellStyle name="Note 4 2" xfId="1449"/>
    <cellStyle name="Note 5" xfId="620"/>
    <cellStyle name="Note 5 2" xfId="1450"/>
    <cellStyle name="Note 6" xfId="621"/>
    <cellStyle name="Note 6 2" xfId="1451"/>
    <cellStyle name="Note 7" xfId="622"/>
    <cellStyle name="Note 7 2" xfId="1452"/>
    <cellStyle name="Note 8" xfId="623"/>
    <cellStyle name="Note 8 2" xfId="1453"/>
    <cellStyle name="Note 9" xfId="624"/>
    <cellStyle name="Note 9 2" xfId="1454"/>
    <cellStyle name="Number-Cells" xfId="1455"/>
    <cellStyle name="Number-Cells-Column2" xfId="1456"/>
    <cellStyle name="Number-Cells-Column5" xfId="1457"/>
    <cellStyle name="Obično_ENG.30.04.2004" xfId="625"/>
    <cellStyle name="Ôèíàíñîâûé_Tranche" xfId="626"/>
    <cellStyle name="Output" xfId="627"/>
    <cellStyle name="Output 10" xfId="628"/>
    <cellStyle name="Output 10 2" xfId="1458"/>
    <cellStyle name="Output 2" xfId="629"/>
    <cellStyle name="Output 2 2" xfId="1459"/>
    <cellStyle name="Output 3" xfId="630"/>
    <cellStyle name="Output 3 2" xfId="1460"/>
    <cellStyle name="Output 4" xfId="631"/>
    <cellStyle name="Output 4 2" xfId="1461"/>
    <cellStyle name="Output 5" xfId="632"/>
    <cellStyle name="Output 5 2" xfId="1462"/>
    <cellStyle name="Output 6" xfId="633"/>
    <cellStyle name="Output 6 2" xfId="1463"/>
    <cellStyle name="Output 7" xfId="634"/>
    <cellStyle name="Output 7 2" xfId="1464"/>
    <cellStyle name="Output 8" xfId="635"/>
    <cellStyle name="Output 8 2" xfId="1465"/>
    <cellStyle name="Output 9" xfId="636"/>
    <cellStyle name="Output 9 2" xfId="1466"/>
    <cellStyle name="Pénznem [0]_10mell99" xfId="637"/>
    <cellStyle name="Pénznem_10mell99" xfId="638"/>
    <cellStyle name="Percen - Style1" xfId="639"/>
    <cellStyle name="Percent [2]" xfId="640"/>
    <cellStyle name="Percent 2" xfId="641"/>
    <cellStyle name="Percent 2 2" xfId="1467"/>
    <cellStyle name="Percent 2 3" xfId="1468"/>
    <cellStyle name="Percent 3" xfId="642"/>
    <cellStyle name="Percent 3 2" xfId="643"/>
    <cellStyle name="Percent 3 3" xfId="644"/>
    <cellStyle name="Percent 4" xfId="1469"/>
    <cellStyle name="Percent 5" xfId="1470"/>
    <cellStyle name="percentage difference" xfId="645"/>
    <cellStyle name="percentage difference 2" xfId="1471"/>
    <cellStyle name="percentage difference one decimal" xfId="646"/>
    <cellStyle name="percentage difference zero decimal" xfId="647"/>
    <cellStyle name="Percentual" xfId="1472"/>
    <cellStyle name="Pevný" xfId="648"/>
    <cellStyle name="Ponto" xfId="1473"/>
    <cellStyle name="Porcentagem_SEP1196" xfId="1474"/>
    <cellStyle name="Porcentaje" xfId="1475"/>
    <cellStyle name="Presentation" xfId="649"/>
    <cellStyle name="Presentation 2" xfId="1476"/>
    <cellStyle name="Publication" xfId="650"/>
    <cellStyle name="Punto" xfId="1477"/>
    <cellStyle name="Punto0" xfId="1478"/>
    <cellStyle name="Red Text" xfId="651"/>
    <cellStyle name="reduced" xfId="652"/>
    <cellStyle name="Row-Header" xfId="1479"/>
    <cellStyle name="Row-Header 2" xfId="1480"/>
    <cellStyle name="SAPBEXaggData" xfId="1481"/>
    <cellStyle name="SAPBEXaggDataEmph" xfId="1482"/>
    <cellStyle name="SAPBEXaggItem" xfId="1483"/>
    <cellStyle name="SAPBEXchaText" xfId="1484"/>
    <cellStyle name="SAPBEXexcBad" xfId="1485"/>
    <cellStyle name="SAPBEXexcCritical" xfId="1486"/>
    <cellStyle name="SAPBEXexcGood" xfId="1487"/>
    <cellStyle name="SAPBEXexcVeryBad" xfId="1488"/>
    <cellStyle name="SAPBEXfilterDrill" xfId="1489"/>
    <cellStyle name="SAPBEXfilterItem" xfId="1490"/>
    <cellStyle name="SAPBEXfilterText" xfId="1491"/>
    <cellStyle name="SAPBEXformats" xfId="1492"/>
    <cellStyle name="SAPBEXheaderData" xfId="1493"/>
    <cellStyle name="SAPBEXheaderItem" xfId="1494"/>
    <cellStyle name="SAPBEXheaderText" xfId="1495"/>
    <cellStyle name="SAPBEXresData" xfId="1496"/>
    <cellStyle name="SAPBEXresDataEmph" xfId="1497"/>
    <cellStyle name="SAPBEXresItem" xfId="1498"/>
    <cellStyle name="SAPBEXstdData" xfId="1499"/>
    <cellStyle name="SAPBEXstdDataEmph" xfId="1500"/>
    <cellStyle name="SAPBEXstdItem" xfId="1501"/>
    <cellStyle name="SAPBEXsubData" xfId="1502"/>
    <cellStyle name="SAPBEXsubDataEmph" xfId="1503"/>
    <cellStyle name="SAPBEXsubItem" xfId="1504"/>
    <cellStyle name="SAPBEXtitle" xfId="1505"/>
    <cellStyle name="SAPBEXundefined" xfId="1506"/>
    <cellStyle name="Sep. milhar [2]" xfId="1507"/>
    <cellStyle name="Separador de m" xfId="1508"/>
    <cellStyle name="Separador de milhares [0]_A" xfId="1509"/>
    <cellStyle name="Separador de milhares_A" xfId="1510"/>
    <cellStyle name="Sheet Title" xfId="1511"/>
    <cellStyle name="STYL1 - Style1" xfId="653"/>
    <cellStyle name="Text" xfId="654"/>
    <cellStyle name="Text 2" xfId="1512"/>
    <cellStyle name="Title" xfId="655"/>
    <cellStyle name="Title 10" xfId="656"/>
    <cellStyle name="Title 10 2" xfId="1513"/>
    <cellStyle name="Title 2" xfId="657"/>
    <cellStyle name="Title 2 2" xfId="1514"/>
    <cellStyle name="Title 3" xfId="658"/>
    <cellStyle name="Title 3 2" xfId="1515"/>
    <cellStyle name="Title 4" xfId="659"/>
    <cellStyle name="Title 4 2" xfId="1516"/>
    <cellStyle name="Title 5" xfId="660"/>
    <cellStyle name="Title 5 2" xfId="1517"/>
    <cellStyle name="Title 6" xfId="661"/>
    <cellStyle name="Title 6 2" xfId="1518"/>
    <cellStyle name="Title 7" xfId="662"/>
    <cellStyle name="Title 7 2" xfId="1519"/>
    <cellStyle name="Title 8" xfId="663"/>
    <cellStyle name="Title 8 2" xfId="1520"/>
    <cellStyle name="Title 9" xfId="664"/>
    <cellStyle name="Title 9 2" xfId="1521"/>
    <cellStyle name="Titulo1" xfId="1522"/>
    <cellStyle name="Titulo2" xfId="1523"/>
    <cellStyle name="TopGrey" xfId="665"/>
    <cellStyle name="Total" xfId="666"/>
    <cellStyle name="Total 2" xfId="667"/>
    <cellStyle name="Total_01 BoP forecast comparative scenario-4" xfId="668"/>
    <cellStyle name="Undefiniert" xfId="669"/>
    <cellStyle name="V¡rgula" xfId="1524"/>
    <cellStyle name="V¡rgula0" xfId="1525"/>
    <cellStyle name="vaca" xfId="1526"/>
    <cellStyle name="Vírgula" xfId="1527"/>
    <cellStyle name="Warning Text" xfId="670"/>
    <cellStyle name="Warning Text 10" xfId="671"/>
    <cellStyle name="Warning Text 10 2" xfId="1528"/>
    <cellStyle name="Warning Text 2" xfId="672"/>
    <cellStyle name="Warning Text 2 2" xfId="1529"/>
    <cellStyle name="Warning Text 3" xfId="673"/>
    <cellStyle name="Warning Text 3 2" xfId="1530"/>
    <cellStyle name="Warning Text 4" xfId="674"/>
    <cellStyle name="Warning Text 4 2" xfId="1531"/>
    <cellStyle name="Warning Text 5" xfId="675"/>
    <cellStyle name="Warning Text 5 2" xfId="1532"/>
    <cellStyle name="Warning Text 6" xfId="676"/>
    <cellStyle name="Warning Text 6 2" xfId="1533"/>
    <cellStyle name="Warning Text 7" xfId="677"/>
    <cellStyle name="Warning Text 7 2" xfId="1534"/>
    <cellStyle name="Warning Text 8" xfId="678"/>
    <cellStyle name="Warning Text 8 2" xfId="1535"/>
    <cellStyle name="Warning Text 9" xfId="679"/>
    <cellStyle name="Warning Text 9 2" xfId="1536"/>
    <cellStyle name="WebAnchor1" xfId="1537"/>
    <cellStyle name="WebAnchor2" xfId="1538"/>
    <cellStyle name="WebAnchor3" xfId="1539"/>
    <cellStyle name="WebAnchor4" xfId="1540"/>
    <cellStyle name="WebAnchor5" xfId="1541"/>
    <cellStyle name="WebAnchor6" xfId="1542"/>
    <cellStyle name="WebAnchor7" xfId="1543"/>
    <cellStyle name="Webexclude" xfId="1544"/>
    <cellStyle name="WebFN" xfId="1545"/>
    <cellStyle name="WebFN1" xfId="1546"/>
    <cellStyle name="WebFN2" xfId="1547"/>
    <cellStyle name="WebFN3" xfId="1548"/>
    <cellStyle name="WebFN4" xfId="1549"/>
    <cellStyle name="WebHR" xfId="1550"/>
    <cellStyle name="WebIndent1" xfId="1551"/>
    <cellStyle name="WebIndent1wFN3" xfId="1552"/>
    <cellStyle name="WebIndent2" xfId="1553"/>
    <cellStyle name="WebNoBR" xfId="1554"/>
    <cellStyle name="Záhlaví 1" xfId="680"/>
    <cellStyle name="Záhlaví 2" xfId="681"/>
    <cellStyle name="zero" xfId="682"/>
    <cellStyle name="Акцент1 2" xfId="683"/>
    <cellStyle name="Акцент1 3" xfId="1555"/>
    <cellStyle name="Акцент1 4" xfId="1556"/>
    <cellStyle name="Акцент2 2" xfId="684"/>
    <cellStyle name="Акцент2 3" xfId="1557"/>
    <cellStyle name="Акцент2 4" xfId="1558"/>
    <cellStyle name="Акцент3 2" xfId="685"/>
    <cellStyle name="Акцент3 3" xfId="1559"/>
    <cellStyle name="Акцент3 4" xfId="1560"/>
    <cellStyle name="Акцент4 2" xfId="686"/>
    <cellStyle name="Акцент4 3" xfId="1561"/>
    <cellStyle name="Акцент4 4" xfId="1562"/>
    <cellStyle name="Акцент5 2" xfId="687"/>
    <cellStyle name="Акцент5 3" xfId="1563"/>
    <cellStyle name="Акцент5 4" xfId="1564"/>
    <cellStyle name="Акцент6 2" xfId="688"/>
    <cellStyle name="Акцент6 3" xfId="1565"/>
    <cellStyle name="Акцент6 4" xfId="1566"/>
    <cellStyle name="Акцентування1" xfId="689"/>
    <cellStyle name="Акцентування1 2" xfId="1567"/>
    <cellStyle name="Акцентування2" xfId="690"/>
    <cellStyle name="Акцентування2 2" xfId="1568"/>
    <cellStyle name="Акцентування3" xfId="691"/>
    <cellStyle name="Акцентування3 2" xfId="1569"/>
    <cellStyle name="Акцентування4" xfId="692"/>
    <cellStyle name="Акцентування4 2" xfId="1570"/>
    <cellStyle name="Акцентування5" xfId="693"/>
    <cellStyle name="Акцентування5 2" xfId="1571"/>
    <cellStyle name="Акцентування6" xfId="694"/>
    <cellStyle name="Акцентування6 2" xfId="1572"/>
    <cellStyle name="Ввід" xfId="695"/>
    <cellStyle name="Ввід 2" xfId="1573"/>
    <cellStyle name="Ввод  2" xfId="696"/>
    <cellStyle name="Ввод  3" xfId="1574"/>
    <cellStyle name="Ввод  4" xfId="1575"/>
    <cellStyle name="Вывод 2" xfId="697"/>
    <cellStyle name="Вывод 3" xfId="1576"/>
    <cellStyle name="Вывод 4" xfId="1577"/>
    <cellStyle name="Вычисление 2" xfId="698"/>
    <cellStyle name="Вычисление 3" xfId="1578"/>
    <cellStyle name="Вычисление 4" xfId="1579"/>
    <cellStyle name="Гиперссылка 2" xfId="1829"/>
    <cellStyle name="Гиперссылка 3" xfId="1836"/>
    <cellStyle name="Гиперссылка 4" xfId="1837"/>
    <cellStyle name="Гиперссылка 5" xfId="1839"/>
    <cellStyle name="Гіперпосилання" xfId="1825" builtinId="8"/>
    <cellStyle name="ДАТА" xfId="699"/>
    <cellStyle name="ДАТА 2" xfId="1580"/>
    <cellStyle name="Денджный_CPI (2)" xfId="700"/>
    <cellStyle name="Денежный 2" xfId="1581"/>
    <cellStyle name="Добре" xfId="701"/>
    <cellStyle name="Добре 2" xfId="1582"/>
    <cellStyle name="Заголовки до таблиць в бюлетень" xfId="702"/>
    <cellStyle name="Заголовок 1 2" xfId="703"/>
    <cellStyle name="Заголовок 1 3" xfId="1583"/>
    <cellStyle name="Заголовок 1 4" xfId="1584"/>
    <cellStyle name="Заголовок 2 2" xfId="704"/>
    <cellStyle name="Заголовок 2 3" xfId="1585"/>
    <cellStyle name="Заголовок 2 4" xfId="1586"/>
    <cellStyle name="Заголовок 3 2" xfId="705"/>
    <cellStyle name="Заголовок 3 3" xfId="1587"/>
    <cellStyle name="Заголовок 3 4" xfId="1588"/>
    <cellStyle name="Заголовок 4 2" xfId="706"/>
    <cellStyle name="Заголовок 4 3" xfId="1589"/>
    <cellStyle name="Заголовок 4 4" xfId="1590"/>
    <cellStyle name="ЗАГОЛОВОК1" xfId="707"/>
    <cellStyle name="ЗАГОЛОВОК1 2" xfId="1591"/>
    <cellStyle name="ЗАГОЛОВОК2" xfId="708"/>
    <cellStyle name="ЗАГОЛОВОК2 2" xfId="1592"/>
    <cellStyle name="Звичайний" xfId="0" builtinId="0"/>
    <cellStyle name="Звичайний 2" xfId="709"/>
    <cellStyle name="Звичайний 3" xfId="1844"/>
    <cellStyle name="Звичайний 4" xfId="1856"/>
    <cellStyle name="Зв'язана клітинка" xfId="710"/>
    <cellStyle name="Зв'язана клітинка 2" xfId="1593"/>
    <cellStyle name="Итог 2" xfId="711"/>
    <cellStyle name="Итог 3" xfId="1594"/>
    <cellStyle name="Итог 4" xfId="1595"/>
    <cellStyle name="ИТОГОВЫЙ" xfId="712"/>
    <cellStyle name="ИТОГОВЫЙ 2" xfId="1596"/>
    <cellStyle name="Контрольна клітинка" xfId="713"/>
    <cellStyle name="Контрольна клітинка 2" xfId="1597"/>
    <cellStyle name="Контрольная ячейка 2" xfId="714"/>
    <cellStyle name="Контрольная ячейка 3" xfId="1598"/>
    <cellStyle name="Контрольная ячейка 4" xfId="1599"/>
    <cellStyle name="Назва" xfId="715"/>
    <cellStyle name="Назва 2" xfId="1600"/>
    <cellStyle name="Название 2" xfId="716"/>
    <cellStyle name="Название 3" xfId="1601"/>
    <cellStyle name="Название 4" xfId="1602"/>
    <cellStyle name="Нейтральный 2" xfId="717"/>
    <cellStyle name="Нейтральный 3" xfId="1603"/>
    <cellStyle name="Нейтральный 4" xfId="1604"/>
    <cellStyle name="Обчислення" xfId="718"/>
    <cellStyle name="Обчислення 2" xfId="1605"/>
    <cellStyle name="Обычный 10" xfId="719"/>
    <cellStyle name="Обычный 10 2" xfId="1606"/>
    <cellStyle name="Обычный 11" xfId="720"/>
    <cellStyle name="Обычный 11 2" xfId="1607"/>
    <cellStyle name="Обычный 12" xfId="721"/>
    <cellStyle name="Обычный 12 2" xfId="1608"/>
    <cellStyle name="Обычный 13" xfId="722"/>
    <cellStyle name="Обычный 13 2" xfId="1609"/>
    <cellStyle name="Обычный 14" xfId="723"/>
    <cellStyle name="Обычный 14 2" xfId="1610"/>
    <cellStyle name="Обычный 15" xfId="724"/>
    <cellStyle name="Обычный 15 2" xfId="1611"/>
    <cellStyle name="Обычный 16" xfId="725"/>
    <cellStyle name="Обычный 16 2" xfId="1612"/>
    <cellStyle name="Обычный 17" xfId="726"/>
    <cellStyle name="Обычный 17 2" xfId="1613"/>
    <cellStyle name="Обычный 18" xfId="727"/>
    <cellStyle name="Обычный 18 2" xfId="1614"/>
    <cellStyle name="Обычный 19" xfId="728"/>
    <cellStyle name="Обычный 19 2" xfId="1615"/>
    <cellStyle name="Обычный 2" xfId="729"/>
    <cellStyle name="Обычный 2 10" xfId="1616"/>
    <cellStyle name="Обычный 2 11" xfId="1617"/>
    <cellStyle name="Обычный 2 12" xfId="1618"/>
    <cellStyle name="Обычный 2 13" xfId="1619"/>
    <cellStyle name="Обычный 2 14" xfId="1620"/>
    <cellStyle name="Обычный 2 15" xfId="1621"/>
    <cellStyle name="Обычный 2 16" xfId="1622"/>
    <cellStyle name="Обычный 2 17" xfId="1623"/>
    <cellStyle name="Обычный 2 18" xfId="1828"/>
    <cellStyle name="Обычный 2 19" xfId="1831"/>
    <cellStyle name="Обычный 2 2" xfId="730"/>
    <cellStyle name="Обычный 2 2 10" xfId="1832"/>
    <cellStyle name="Обычный 2 2 11" xfId="1834"/>
    <cellStyle name="Обычный 2 2 2" xfId="731"/>
    <cellStyle name="Обычный 2 2 2 2" xfId="1624"/>
    <cellStyle name="Обычный 2 2 2 3" xfId="1625"/>
    <cellStyle name="Обычный 2 2 3" xfId="732"/>
    <cellStyle name="Обычный 2 2 3 2" xfId="1626"/>
    <cellStyle name="Обычный 2 2 4" xfId="733"/>
    <cellStyle name="Обычный 2 2 4 2" xfId="1627"/>
    <cellStyle name="Обычный 2 2 5" xfId="734"/>
    <cellStyle name="Обычный 2 2 5 2" xfId="1628"/>
    <cellStyle name="Обычный 2 2 6" xfId="735"/>
    <cellStyle name="Обычный 2 2 6 2" xfId="1629"/>
    <cellStyle name="Обычный 2 2 7" xfId="736"/>
    <cellStyle name="Обычный 2 2 7 2" xfId="1630"/>
    <cellStyle name="Обычный 2 2 8" xfId="1631"/>
    <cellStyle name="Обычный 2 2 9" xfId="1830"/>
    <cellStyle name="Обычный 2 2_004 витрати на закупівлю імпортованого газу" xfId="1632"/>
    <cellStyle name="Обычный 2 20" xfId="1833"/>
    <cellStyle name="Обычный 2 3" xfId="737"/>
    <cellStyle name="Обычный 2 3 2" xfId="1633"/>
    <cellStyle name="Обычный 2 3 3" xfId="1838"/>
    <cellStyle name="Обычный 2 4" xfId="738"/>
    <cellStyle name="Обычный 2 4 2" xfId="1634"/>
    <cellStyle name="Обычный 2 5" xfId="739"/>
    <cellStyle name="Обычный 2 5 2" xfId="1635"/>
    <cellStyle name="Обычный 2 6" xfId="740"/>
    <cellStyle name="Обычный 2 6 2" xfId="1636"/>
    <cellStyle name="Обычный 2 7" xfId="741"/>
    <cellStyle name="Обычный 2 7 2" xfId="1637"/>
    <cellStyle name="Обычный 2 8" xfId="1638"/>
    <cellStyle name="Обычный 2 9" xfId="1639"/>
    <cellStyle name="Обычный 2_2604-2010" xfId="1640"/>
    <cellStyle name="Обычный 20" xfId="742"/>
    <cellStyle name="Обычный 20 2" xfId="1641"/>
    <cellStyle name="Обычный 21" xfId="743"/>
    <cellStyle name="Обычный 21 2" xfId="1642"/>
    <cellStyle name="Обычный 22" xfId="744"/>
    <cellStyle name="Обычный 22 2" xfId="1643"/>
    <cellStyle name="Обычный 23" xfId="745"/>
    <cellStyle name="Обычный 23 2" xfId="1644"/>
    <cellStyle name="Обычный 24" xfId="746"/>
    <cellStyle name="Обычный 24 2" xfId="1645"/>
    <cellStyle name="Обычный 25" xfId="747"/>
    <cellStyle name="Обычный 25 2" xfId="1646"/>
    <cellStyle name="Обычный 26" xfId="748"/>
    <cellStyle name="Обычный 26 2" xfId="1647"/>
    <cellStyle name="Обычный 27" xfId="749"/>
    <cellStyle name="Обычный 27 2" xfId="1648"/>
    <cellStyle name="Обычный 28" xfId="750"/>
    <cellStyle name="Обычный 28 2" xfId="1649"/>
    <cellStyle name="Обычный 29" xfId="751"/>
    <cellStyle name="Обычный 29 2" xfId="1650"/>
    <cellStyle name="Обычный 3" xfId="752"/>
    <cellStyle name="Обычный 3 10" xfId="1651"/>
    <cellStyle name="Обычный 3 11" xfId="1652"/>
    <cellStyle name="Обычный 3 12" xfId="1653"/>
    <cellStyle name="Обычный 3 13" xfId="1654"/>
    <cellStyle name="Обычный 3 14" xfId="1655"/>
    <cellStyle name="Обычный 3 14 2" xfId="1656"/>
    <cellStyle name="Обычный 3 14 3" xfId="1657"/>
    <cellStyle name="Обычный 3 14_004 витрати на закупівлю імпортованого газу" xfId="1658"/>
    <cellStyle name="Обычный 3 15" xfId="1659"/>
    <cellStyle name="Обычный 3 16" xfId="1835"/>
    <cellStyle name="Обычный 3 17" xfId="1841"/>
    <cellStyle name="Обычный 3 18" xfId="1842"/>
    <cellStyle name="Обычный 3 19" xfId="1840"/>
    <cellStyle name="Обычный 3 2" xfId="753"/>
    <cellStyle name="Обычный 3 2 2" xfId="754"/>
    <cellStyle name="Обычный 3 2 2 2" xfId="1660"/>
    <cellStyle name="Обычный 3 2 3" xfId="1661"/>
    <cellStyle name="Обычный 3 2_borg_010609_rab22" xfId="755"/>
    <cellStyle name="Обычный 3 20" xfId="1843"/>
    <cellStyle name="Обычный 3 3" xfId="1662"/>
    <cellStyle name="Обычный 3 4" xfId="1663"/>
    <cellStyle name="Обычный 3 5" xfId="1664"/>
    <cellStyle name="Обычный 3 6" xfId="1665"/>
    <cellStyle name="Обычный 3 7" xfId="1666"/>
    <cellStyle name="Обычный 3 8" xfId="1667"/>
    <cellStyle name="Обычный 3 9" xfId="1668"/>
    <cellStyle name="Обычный 3_% Золотые ворота" xfId="1669"/>
    <cellStyle name="Обычный 30" xfId="756"/>
    <cellStyle name="Обычный 30 2" xfId="1670"/>
    <cellStyle name="Обычный 31" xfId="757"/>
    <cellStyle name="Обычный 31 2" xfId="1671"/>
    <cellStyle name="Обычный 32" xfId="758"/>
    <cellStyle name="Обычный 32 2" xfId="1672"/>
    <cellStyle name="Обычный 33" xfId="759"/>
    <cellStyle name="Обычный 33 2" xfId="1673"/>
    <cellStyle name="Обычный 34" xfId="760"/>
    <cellStyle name="Обычный 34 2" xfId="1674"/>
    <cellStyle name="Обычный 35" xfId="761"/>
    <cellStyle name="Обычный 35 2" xfId="1675"/>
    <cellStyle name="Обычный 36" xfId="762"/>
    <cellStyle name="Обычный 36 2" xfId="1676"/>
    <cellStyle name="Обычный 37" xfId="763"/>
    <cellStyle name="Обычный 37 2" xfId="1677"/>
    <cellStyle name="Обычный 38" xfId="764"/>
    <cellStyle name="Обычный 38 2" xfId="1678"/>
    <cellStyle name="Обычный 39" xfId="765"/>
    <cellStyle name="Обычный 39 2" xfId="1679"/>
    <cellStyle name="Обычный 4" xfId="766"/>
    <cellStyle name="Обычный 4 2" xfId="767"/>
    <cellStyle name="Обычный 4 2 2" xfId="1680"/>
    <cellStyle name="Обычный 4 3" xfId="768"/>
    <cellStyle name="Обычный 4 4" xfId="769"/>
    <cellStyle name="Обычный 4_BOP Tables for NBU_103011" xfId="770"/>
    <cellStyle name="Обычный 40" xfId="771"/>
    <cellStyle name="Обычный 40 2" xfId="1681"/>
    <cellStyle name="Обычный 41" xfId="772"/>
    <cellStyle name="Обычный 41 2" xfId="1682"/>
    <cellStyle name="Обычный 42" xfId="773"/>
    <cellStyle name="Обычный 42 2" xfId="1683"/>
    <cellStyle name="Обычный 43" xfId="823"/>
    <cellStyle name="Обычный 44" xfId="824"/>
    <cellStyle name="Обычный 45" xfId="774"/>
    <cellStyle name="Обычный 45 2" xfId="1684"/>
    <cellStyle name="Обычный 46" xfId="775"/>
    <cellStyle name="Обычный 46 2" xfId="1685"/>
    <cellStyle name="Обычный 47" xfId="776"/>
    <cellStyle name="Обычный 47 2" xfId="1686"/>
    <cellStyle name="Обычный 48" xfId="777"/>
    <cellStyle name="Обычный 48 2" xfId="1687"/>
    <cellStyle name="Обычный 49" xfId="778"/>
    <cellStyle name="Обычный 49 2" xfId="1688"/>
    <cellStyle name="Обычный 5" xfId="779"/>
    <cellStyle name="Обычный 5 2" xfId="780"/>
    <cellStyle name="Обычный 5 2 2" xfId="1689"/>
    <cellStyle name="Обычный 5 3" xfId="781"/>
    <cellStyle name="Обычный 50" xfId="782"/>
    <cellStyle name="Обычный 50 2" xfId="1690"/>
    <cellStyle name="Обычный 51" xfId="783"/>
    <cellStyle name="Обычный 51 2" xfId="1691"/>
    <cellStyle name="Обычный 52" xfId="784"/>
    <cellStyle name="Обычный 52 2" xfId="1692"/>
    <cellStyle name="Обычный 53" xfId="785"/>
    <cellStyle name="Обычный 53 2" xfId="1693"/>
    <cellStyle name="Обычный 54" xfId="786"/>
    <cellStyle name="Обычный 54 2" xfId="1694"/>
    <cellStyle name="Обычный 55" xfId="1695"/>
    <cellStyle name="Обычный 56" xfId="1696"/>
    <cellStyle name="Обычный 57" xfId="1697"/>
    <cellStyle name="Обычный 58" xfId="1698"/>
    <cellStyle name="Обычный 59" xfId="1699"/>
    <cellStyle name="Обычный 6" xfId="787"/>
    <cellStyle name="Обычный 6 2" xfId="788"/>
    <cellStyle name="Обычный 6 2 2" xfId="1700"/>
    <cellStyle name="Обычный 6 3" xfId="1701"/>
    <cellStyle name="Обычный 6 4" xfId="1702"/>
    <cellStyle name="Обычный 6_Баланс_газа_апарат_2011_2101" xfId="1703"/>
    <cellStyle name="Обычный 60" xfId="1704"/>
    <cellStyle name="Обычный 61" xfId="1845"/>
    <cellStyle name="Обычный 62" xfId="1846"/>
    <cellStyle name="Обычный 63" xfId="1847"/>
    <cellStyle name="Обычный 64" xfId="1848"/>
    <cellStyle name="Обычный 65" xfId="1849"/>
    <cellStyle name="Обычный 66" xfId="1850"/>
    <cellStyle name="Обычный 67" xfId="1851"/>
    <cellStyle name="Обычный 68" xfId="1852"/>
    <cellStyle name="Обычный 69" xfId="1853"/>
    <cellStyle name="Обычный 7" xfId="789"/>
    <cellStyle name="Обычный 7 2" xfId="1705"/>
    <cellStyle name="Обычный 70" xfId="1854"/>
    <cellStyle name="Обычный 71" xfId="1855"/>
    <cellStyle name="Обычный 8" xfId="790"/>
    <cellStyle name="Обычный 8 2" xfId="1706"/>
    <cellStyle name="Обычный 9" xfId="791"/>
    <cellStyle name="Обычный 9 2" xfId="1707"/>
    <cellStyle name="Обычный_FABR 3" xfId="1827"/>
    <cellStyle name="Обычный_Forec table IMF style 39" xfId="792"/>
    <cellStyle name="Обычный_OverAll Table 3" xfId="793"/>
    <cellStyle name="Обычный_VVP_new" xfId="1826"/>
    <cellStyle name="Підсумок" xfId="794"/>
    <cellStyle name="Підсумок 2" xfId="1708"/>
    <cellStyle name="Плохой 2" xfId="795"/>
    <cellStyle name="Плохой 3" xfId="1709"/>
    <cellStyle name="Плохой 4" xfId="1710"/>
    <cellStyle name="Поганий" xfId="796"/>
    <cellStyle name="Поганий 2" xfId="1711"/>
    <cellStyle name="Пояснение 2" xfId="797"/>
    <cellStyle name="Пояснение 3" xfId="1712"/>
    <cellStyle name="Пояснение 4" xfId="1713"/>
    <cellStyle name="Примечание 2" xfId="798"/>
    <cellStyle name="Примечание 3" xfId="1714"/>
    <cellStyle name="Примечание 4" xfId="799"/>
    <cellStyle name="Примітка" xfId="800"/>
    <cellStyle name="Примітка 2" xfId="1715"/>
    <cellStyle name="Процентный 2" xfId="801"/>
    <cellStyle name="Процентный 2 10" xfId="1716"/>
    <cellStyle name="Процентный 2 11" xfId="1717"/>
    <cellStyle name="Процентный 2 12" xfId="1718"/>
    <cellStyle name="Процентный 2 13" xfId="1719"/>
    <cellStyle name="Процентный 2 14" xfId="1720"/>
    <cellStyle name="Процентный 2 15" xfId="1721"/>
    <cellStyle name="Процентный 2 16" xfId="1722"/>
    <cellStyle name="Процентный 2 2" xfId="802"/>
    <cellStyle name="Процентный 2 3" xfId="803"/>
    <cellStyle name="Процентный 2 4" xfId="804"/>
    <cellStyle name="Процентный 2 5" xfId="805"/>
    <cellStyle name="Процентный 2 6" xfId="806"/>
    <cellStyle name="Процентный 2 7" xfId="807"/>
    <cellStyle name="Процентный 2 8" xfId="1723"/>
    <cellStyle name="Процентный 2 9" xfId="1724"/>
    <cellStyle name="Процентный 3" xfId="808"/>
    <cellStyle name="Процентный 4" xfId="825"/>
    <cellStyle name="Процентный 4 2" xfId="1725"/>
    <cellStyle name="Процентный 4 2 2" xfId="1726"/>
    <cellStyle name="Процентный 4 2 3" xfId="1727"/>
    <cellStyle name="Процентный 4 3" xfId="1728"/>
    <cellStyle name="Процентный 4 4" xfId="1729"/>
    <cellStyle name="Процентный 4 5" xfId="1730"/>
    <cellStyle name="Процентный 5" xfId="1731"/>
    <cellStyle name="Процентный 6" xfId="1732"/>
    <cellStyle name="Результат" xfId="809"/>
    <cellStyle name="Результат 2" xfId="1733"/>
    <cellStyle name="РівеньРядків_2 3" xfId="826"/>
    <cellStyle name="РівеньСтовпців_1 2" xfId="827"/>
    <cellStyle name="Связанная ячейка 2" xfId="810"/>
    <cellStyle name="Связанная ячейка 3" xfId="1734"/>
    <cellStyle name="Связанная ячейка 4" xfId="1735"/>
    <cellStyle name="Середній" xfId="811"/>
    <cellStyle name="Середній 2" xfId="1736"/>
    <cellStyle name="Стиль 1" xfId="812"/>
    <cellStyle name="Стиль 1 2" xfId="1737"/>
    <cellStyle name="Стиль 1 3" xfId="1738"/>
    <cellStyle name="Стиль 1 4" xfId="1739"/>
    <cellStyle name="Стиль 1 5" xfId="1740"/>
    <cellStyle name="Стиль 1 6" xfId="1741"/>
    <cellStyle name="Стиль 1 7" xfId="1742"/>
    <cellStyle name="ТЕКСТ" xfId="813"/>
    <cellStyle name="ТЕКСТ 2" xfId="1743"/>
    <cellStyle name="Текст попередження" xfId="814"/>
    <cellStyle name="Текст попередження 2" xfId="1744"/>
    <cellStyle name="Текст пояснення" xfId="815"/>
    <cellStyle name="Текст пояснення 2" xfId="1745"/>
    <cellStyle name="Текст предупреждения 2" xfId="816"/>
    <cellStyle name="Текст предупреждения 3" xfId="1746"/>
    <cellStyle name="Текст предупреждения 4" xfId="1747"/>
    <cellStyle name="Тысячи [0]_1.62" xfId="1748"/>
    <cellStyle name="Тысячи_1.62" xfId="1749"/>
    <cellStyle name="УровеньСтолб_1_Структура державного боргу" xfId="1750"/>
    <cellStyle name="УровеньСтрок_1_Структура державного боргу" xfId="1751"/>
    <cellStyle name="ФИКСИРОВАННЫЙ" xfId="817"/>
    <cellStyle name="Финансовый 2" xfId="818"/>
    <cellStyle name="Финансовый 2 10" xfId="1752"/>
    <cellStyle name="Финансовый 2 10 2" xfId="1753"/>
    <cellStyle name="Финансовый 2 10 3" xfId="1754"/>
    <cellStyle name="Финансовый 2 11" xfId="1755"/>
    <cellStyle name="Финансовый 2 11 2" xfId="1756"/>
    <cellStyle name="Финансовый 2 11 3" xfId="1757"/>
    <cellStyle name="Финансовый 2 12" xfId="1758"/>
    <cellStyle name="Финансовый 2 12 2" xfId="1759"/>
    <cellStyle name="Финансовый 2 12 3" xfId="1760"/>
    <cellStyle name="Финансовый 2 13" xfId="1761"/>
    <cellStyle name="Финансовый 2 13 2" xfId="1762"/>
    <cellStyle name="Финансовый 2 13 3" xfId="1763"/>
    <cellStyle name="Финансовый 2 14" xfId="1764"/>
    <cellStyle name="Финансовый 2 14 2" xfId="1765"/>
    <cellStyle name="Финансовый 2 14 3" xfId="1766"/>
    <cellStyle name="Финансовый 2 15" xfId="1767"/>
    <cellStyle name="Финансовый 2 15 2" xfId="1768"/>
    <cellStyle name="Финансовый 2 15 3" xfId="1769"/>
    <cellStyle name="Финансовый 2 16" xfId="1770"/>
    <cellStyle name="Финансовый 2 16 2" xfId="1771"/>
    <cellStyle name="Финансовый 2 16 3" xfId="1772"/>
    <cellStyle name="Финансовый 2 17" xfId="1773"/>
    <cellStyle name="Финансовый 2 17 2" xfId="1774"/>
    <cellStyle name="Финансовый 2 17 3" xfId="1775"/>
    <cellStyle name="Финансовый 2 18" xfId="1776"/>
    <cellStyle name="Финансовый 2 19" xfId="1777"/>
    <cellStyle name="Финансовый 2 2" xfId="1778"/>
    <cellStyle name="Финансовый 2 2 2" xfId="1779"/>
    <cellStyle name="Финансовый 2 2 3" xfId="1780"/>
    <cellStyle name="Финансовый 2 20" xfId="1781"/>
    <cellStyle name="Финансовый 2 3" xfId="1782"/>
    <cellStyle name="Финансовый 2 3 2" xfId="1783"/>
    <cellStyle name="Финансовый 2 3 3" xfId="1784"/>
    <cellStyle name="Финансовый 2 4" xfId="1785"/>
    <cellStyle name="Финансовый 2 4 2" xfId="1786"/>
    <cellStyle name="Финансовый 2 4 3" xfId="1787"/>
    <cellStyle name="Финансовый 2 5" xfId="1788"/>
    <cellStyle name="Финансовый 2 5 2" xfId="1789"/>
    <cellStyle name="Финансовый 2 5 3" xfId="1790"/>
    <cellStyle name="Финансовый 2 6" xfId="1791"/>
    <cellStyle name="Финансовый 2 6 2" xfId="1792"/>
    <cellStyle name="Финансовый 2 6 3" xfId="1793"/>
    <cellStyle name="Финансовый 2 7" xfId="1794"/>
    <cellStyle name="Финансовый 2 7 2" xfId="1795"/>
    <cellStyle name="Финансовый 2 7 3" xfId="1796"/>
    <cellStyle name="Финансовый 2 8" xfId="1797"/>
    <cellStyle name="Финансовый 2 8 2" xfId="1798"/>
    <cellStyle name="Финансовый 2 8 3" xfId="1799"/>
    <cellStyle name="Финансовый 2 9" xfId="1800"/>
    <cellStyle name="Финансовый 2 9 2" xfId="1801"/>
    <cellStyle name="Финансовый 2 9 3" xfId="1802"/>
    <cellStyle name="Финансовый 3" xfId="822"/>
    <cellStyle name="Финансовый 3 2" xfId="1803"/>
    <cellStyle name="Финансовый 4" xfId="1804"/>
    <cellStyle name="Финансовый 4 2" xfId="1805"/>
    <cellStyle name="Финансовый 4 2 2" xfId="1806"/>
    <cellStyle name="Финансовый 4 2 3" xfId="1807"/>
    <cellStyle name="Финансовый 4 2 4" xfId="1808"/>
    <cellStyle name="Финансовый 4 3" xfId="1809"/>
    <cellStyle name="Финансовый 4 3 2" xfId="1810"/>
    <cellStyle name="Финансовый 4 3 3" xfId="1811"/>
    <cellStyle name="Финансовый 5" xfId="1812"/>
    <cellStyle name="Финансовый 5 2" xfId="1813"/>
    <cellStyle name="Финансовый 5 3" xfId="1814"/>
    <cellStyle name="Финансовый 6" xfId="1815"/>
    <cellStyle name="Финансовый 7" xfId="1816"/>
    <cellStyle name="Финансовый 8" xfId="1817"/>
    <cellStyle name="Финансовый 9" xfId="1818"/>
    <cellStyle name="Фінансовий [0]" xfId="1824" builtinId="6"/>
    <cellStyle name="Фᦸнансовый" xfId="819"/>
    <cellStyle name="Хороший 2" xfId="820"/>
    <cellStyle name="Хороший 3" xfId="1819"/>
    <cellStyle name="Хороший 4" xfId="1820"/>
    <cellStyle name="числовой" xfId="1821"/>
    <cellStyle name="Шапка" xfId="821"/>
    <cellStyle name="Ю" xfId="1822"/>
    <cellStyle name="Ю-FreeSet_10" xfId="1823"/>
  </cellStyles>
  <dxfs count="0"/>
  <tableStyles count="0" defaultTableStyle="TableStyleMedium2" defaultPivotStyle="PivotStyleLight16"/>
  <colors>
    <mruColors>
      <color rgb="FF005B2B"/>
      <color rgb="FFC4D79B"/>
      <color rgb="FFEBF1DE"/>
      <color rgb="FFF0FEE6"/>
      <color rgb="FF007236"/>
      <color rgb="FF008236"/>
      <color rgb="FF009B78"/>
      <color rgb="FF008278"/>
      <color rgb="FF00C878"/>
      <color rgb="FF0064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trlProps/ctrlProp1.xml><?xml version="1.0" encoding="utf-8"?>
<formControlPr xmlns="http://schemas.microsoft.com/office/spreadsheetml/2009/9/main" objectType="List" dx="16" fmlaLink="$A$1" fmlaRange="$A$3:$A$4" noThreeD="1" sel="1" val="0"/>
</file>

<file path=xl/drawings/drawing1.xml><?xml version="1.0" encoding="utf-8"?>
<xdr:wsDr xmlns:xdr="http://schemas.openxmlformats.org/drawingml/2006/spreadsheetDrawing" xmlns:a="http://schemas.openxmlformats.org/drawingml/2006/main">
  <xdr:twoCellAnchor>
    <xdr:from>
      <xdr:col>3</xdr:col>
      <xdr:colOff>1813560</xdr:colOff>
      <xdr:row>7</xdr:row>
      <xdr:rowOff>228601</xdr:rowOff>
    </xdr:from>
    <xdr:to>
      <xdr:col>5</xdr:col>
      <xdr:colOff>0</xdr:colOff>
      <xdr:row>16</xdr:row>
      <xdr:rowOff>7620</xdr:rowOff>
    </xdr:to>
    <xdr:cxnSp macro="">
      <xdr:nvCxnSpPr>
        <xdr:cNvPr id="3" name="Пряма зі стрілкою 2">
          <a:extLst>
            <a:ext uri="{FF2B5EF4-FFF2-40B4-BE49-F238E27FC236}">
              <a16:creationId xmlns:a16="http://schemas.microsoft.com/office/drawing/2014/main" id="{00000000-0008-0000-0000-000003000000}"/>
            </a:ext>
          </a:extLst>
        </xdr:cNvPr>
        <xdr:cNvCxnSpPr/>
      </xdr:nvCxnSpPr>
      <xdr:spPr>
        <a:xfrm flipV="1">
          <a:off x="5524500" y="1447801"/>
          <a:ext cx="1082040" cy="1539239"/>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571501</xdr:colOff>
      <xdr:row>7</xdr:row>
      <xdr:rowOff>15240</xdr:rowOff>
    </xdr:from>
    <xdr:to>
      <xdr:col>1</xdr:col>
      <xdr:colOff>586740</xdr:colOff>
      <xdr:row>16</xdr:row>
      <xdr:rowOff>76200</xdr:rowOff>
    </xdr:to>
    <xdr:cxnSp macro="">
      <xdr:nvCxnSpPr>
        <xdr:cNvPr id="7" name="Пряма сполучна лінія 6">
          <a:extLst>
            <a:ext uri="{FF2B5EF4-FFF2-40B4-BE49-F238E27FC236}">
              <a16:creationId xmlns:a16="http://schemas.microsoft.com/office/drawing/2014/main" id="{00000000-0008-0000-0000-000007000000}"/>
            </a:ext>
          </a:extLst>
        </xdr:cNvPr>
        <xdr:cNvCxnSpPr/>
      </xdr:nvCxnSpPr>
      <xdr:spPr>
        <a:xfrm flipH="1">
          <a:off x="1577341" y="1272540"/>
          <a:ext cx="15239" cy="1821180"/>
        </a:xfrm>
        <a:prstGeom prst="line">
          <a:avLst/>
        </a:prstGeom>
        <a:ln w="25400" cmpd="sng">
          <a:solidFill>
            <a:srgbClr val="005B2B"/>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571500</xdr:colOff>
      <xdr:row>16</xdr:row>
      <xdr:rowOff>66675</xdr:rowOff>
    </xdr:from>
    <xdr:to>
      <xdr:col>3</xdr:col>
      <xdr:colOff>0</xdr:colOff>
      <xdr:row>16</xdr:row>
      <xdr:rowOff>76200</xdr:rowOff>
    </xdr:to>
    <xdr:cxnSp macro="">
      <xdr:nvCxnSpPr>
        <xdr:cNvPr id="10" name="Пряма зі стрілкою 9">
          <a:extLst>
            <a:ext uri="{FF2B5EF4-FFF2-40B4-BE49-F238E27FC236}">
              <a16:creationId xmlns:a16="http://schemas.microsoft.com/office/drawing/2014/main" id="{00000000-0008-0000-0000-00000A000000}"/>
            </a:ext>
          </a:extLst>
        </xdr:cNvPr>
        <xdr:cNvCxnSpPr/>
      </xdr:nvCxnSpPr>
      <xdr:spPr>
        <a:xfrm>
          <a:off x="1897380" y="4173855"/>
          <a:ext cx="2004060" cy="9525"/>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9525</xdr:colOff>
      <xdr:row>16</xdr:row>
      <xdr:rowOff>34290</xdr:rowOff>
    </xdr:from>
    <xdr:to>
      <xdr:col>5</xdr:col>
      <xdr:colOff>0</xdr:colOff>
      <xdr:row>18</xdr:row>
      <xdr:rowOff>30480</xdr:rowOff>
    </xdr:to>
    <xdr:cxnSp macro="">
      <xdr:nvCxnSpPr>
        <xdr:cNvPr id="18" name="Пряма зі стрілкою 17">
          <a:extLst>
            <a:ext uri="{FF2B5EF4-FFF2-40B4-BE49-F238E27FC236}">
              <a16:creationId xmlns:a16="http://schemas.microsoft.com/office/drawing/2014/main" id="{00000000-0008-0000-0000-000012000000}"/>
            </a:ext>
          </a:extLst>
        </xdr:cNvPr>
        <xdr:cNvCxnSpPr/>
      </xdr:nvCxnSpPr>
      <xdr:spPr>
        <a:xfrm>
          <a:off x="5549265" y="3013710"/>
          <a:ext cx="1042035" cy="499110"/>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xdr:row>
      <xdr:rowOff>304800</xdr:rowOff>
    </xdr:from>
    <xdr:to>
      <xdr:col>4</xdr:col>
      <xdr:colOff>1043940</xdr:colOff>
      <xdr:row>16</xdr:row>
      <xdr:rowOff>30481</xdr:rowOff>
    </xdr:to>
    <xdr:cxnSp macro="">
      <xdr:nvCxnSpPr>
        <xdr:cNvPr id="6" name="Пряма зі стрілкою 2">
          <a:extLst>
            <a:ext uri="{FF2B5EF4-FFF2-40B4-BE49-F238E27FC236}">
              <a16:creationId xmlns:a16="http://schemas.microsoft.com/office/drawing/2014/main" id="{00000000-0008-0000-0000-000006000000}"/>
            </a:ext>
          </a:extLst>
        </xdr:cNvPr>
        <xdr:cNvCxnSpPr/>
      </xdr:nvCxnSpPr>
      <xdr:spPr>
        <a:xfrm flipV="1">
          <a:off x="5539740" y="480060"/>
          <a:ext cx="1043940" cy="2575561"/>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7620</xdr:colOff>
      <xdr:row>16</xdr:row>
      <xdr:rowOff>60960</xdr:rowOff>
    </xdr:from>
    <xdr:to>
      <xdr:col>4</xdr:col>
      <xdr:colOff>1203960</xdr:colOff>
      <xdr:row>21</xdr:row>
      <xdr:rowOff>243840</xdr:rowOff>
    </xdr:to>
    <xdr:cxnSp macro="">
      <xdr:nvCxnSpPr>
        <xdr:cNvPr id="8" name="Пряма зі стрілкою 2">
          <a:extLst>
            <a:ext uri="{FF2B5EF4-FFF2-40B4-BE49-F238E27FC236}">
              <a16:creationId xmlns:a16="http://schemas.microsoft.com/office/drawing/2014/main" id="{00000000-0008-0000-0000-000008000000}"/>
            </a:ext>
          </a:extLst>
        </xdr:cNvPr>
        <xdr:cNvCxnSpPr/>
      </xdr:nvCxnSpPr>
      <xdr:spPr>
        <a:xfrm>
          <a:off x="6225540" y="3078480"/>
          <a:ext cx="1196340" cy="1440180"/>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13</xdr:row>
      <xdr:rowOff>236220</xdr:rowOff>
    </xdr:from>
    <xdr:to>
      <xdr:col>5</xdr:col>
      <xdr:colOff>0</xdr:colOff>
      <xdr:row>16</xdr:row>
      <xdr:rowOff>15240</xdr:rowOff>
    </xdr:to>
    <xdr:cxnSp macro="">
      <xdr:nvCxnSpPr>
        <xdr:cNvPr id="11" name="Пряма зі стрілкою 2">
          <a:extLst>
            <a:ext uri="{FF2B5EF4-FFF2-40B4-BE49-F238E27FC236}">
              <a16:creationId xmlns:a16="http://schemas.microsoft.com/office/drawing/2014/main" id="{00000000-0008-0000-0000-00000B000000}"/>
            </a:ext>
          </a:extLst>
        </xdr:cNvPr>
        <xdr:cNvCxnSpPr/>
      </xdr:nvCxnSpPr>
      <xdr:spPr>
        <a:xfrm flipV="1">
          <a:off x="5539740" y="2461260"/>
          <a:ext cx="1051560" cy="533400"/>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1813560</xdr:colOff>
      <xdr:row>7</xdr:row>
      <xdr:rowOff>228601</xdr:rowOff>
    </xdr:from>
    <xdr:to>
      <xdr:col>5</xdr:col>
      <xdr:colOff>15240</xdr:colOff>
      <xdr:row>16</xdr:row>
      <xdr:rowOff>7620</xdr:rowOff>
    </xdr:to>
    <xdr:cxnSp macro="">
      <xdr:nvCxnSpPr>
        <xdr:cNvPr id="23" name="Пряма зі стрілкою 2">
          <a:extLst>
            <a:ext uri="{FF2B5EF4-FFF2-40B4-BE49-F238E27FC236}">
              <a16:creationId xmlns:a16="http://schemas.microsoft.com/office/drawing/2014/main" id="{00000000-0008-0000-0000-000017000000}"/>
            </a:ext>
          </a:extLst>
        </xdr:cNvPr>
        <xdr:cNvCxnSpPr/>
      </xdr:nvCxnSpPr>
      <xdr:spPr>
        <a:xfrm flipV="1">
          <a:off x="4861560" y="2034541"/>
          <a:ext cx="1066800" cy="1539239"/>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xdr:row>
      <xdr:rowOff>120316</xdr:rowOff>
    </xdr:from>
    <xdr:to>
      <xdr:col>7</xdr:col>
      <xdr:colOff>0</xdr:colOff>
      <xdr:row>1</xdr:row>
      <xdr:rowOff>220982</xdr:rowOff>
    </xdr:to>
    <xdr:cxnSp macro="">
      <xdr:nvCxnSpPr>
        <xdr:cNvPr id="25" name="Пряма зі стрілкою 2">
          <a:extLst>
            <a:ext uri="{FF2B5EF4-FFF2-40B4-BE49-F238E27FC236}">
              <a16:creationId xmlns:a16="http://schemas.microsoft.com/office/drawing/2014/main" id="{00000000-0008-0000-0000-000019000000}"/>
            </a:ext>
          </a:extLst>
        </xdr:cNvPr>
        <xdr:cNvCxnSpPr/>
      </xdr:nvCxnSpPr>
      <xdr:spPr>
        <a:xfrm flipV="1">
          <a:off x="9761220" y="348916"/>
          <a:ext cx="1013460" cy="100666"/>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15240</xdr:colOff>
      <xdr:row>1</xdr:row>
      <xdr:rowOff>236220</xdr:rowOff>
    </xdr:from>
    <xdr:to>
      <xdr:col>7</xdr:col>
      <xdr:colOff>10027</xdr:colOff>
      <xdr:row>3</xdr:row>
      <xdr:rowOff>160421</xdr:rowOff>
    </xdr:to>
    <xdr:cxnSp macro="">
      <xdr:nvCxnSpPr>
        <xdr:cNvPr id="26" name="Пряма зі стрілкою 2">
          <a:extLst>
            <a:ext uri="{FF2B5EF4-FFF2-40B4-BE49-F238E27FC236}">
              <a16:creationId xmlns:a16="http://schemas.microsoft.com/office/drawing/2014/main" id="{00000000-0008-0000-0000-00001A000000}"/>
            </a:ext>
          </a:extLst>
        </xdr:cNvPr>
        <xdr:cNvCxnSpPr/>
      </xdr:nvCxnSpPr>
      <xdr:spPr>
        <a:xfrm>
          <a:off x="9776460" y="464820"/>
          <a:ext cx="1008247" cy="518561"/>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7620</xdr:colOff>
      <xdr:row>7</xdr:row>
      <xdr:rowOff>140368</xdr:rowOff>
    </xdr:from>
    <xdr:to>
      <xdr:col>7</xdr:col>
      <xdr:colOff>0</xdr:colOff>
      <xdr:row>8</xdr:row>
      <xdr:rowOff>3</xdr:rowOff>
    </xdr:to>
    <xdr:cxnSp macro="">
      <xdr:nvCxnSpPr>
        <xdr:cNvPr id="27" name="Пряма зі стрілкою 2">
          <a:extLst>
            <a:ext uri="{FF2B5EF4-FFF2-40B4-BE49-F238E27FC236}">
              <a16:creationId xmlns:a16="http://schemas.microsoft.com/office/drawing/2014/main" id="{00000000-0008-0000-0000-00001B000000}"/>
            </a:ext>
          </a:extLst>
        </xdr:cNvPr>
        <xdr:cNvCxnSpPr/>
      </xdr:nvCxnSpPr>
      <xdr:spPr>
        <a:xfrm flipV="1">
          <a:off x="9768840" y="1946308"/>
          <a:ext cx="1005840" cy="111095"/>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15240</xdr:colOff>
      <xdr:row>8</xdr:row>
      <xdr:rowOff>30480</xdr:rowOff>
    </xdr:from>
    <xdr:to>
      <xdr:col>7</xdr:col>
      <xdr:colOff>0</xdr:colOff>
      <xdr:row>9</xdr:row>
      <xdr:rowOff>129540</xdr:rowOff>
    </xdr:to>
    <xdr:cxnSp macro="">
      <xdr:nvCxnSpPr>
        <xdr:cNvPr id="29" name="Пряма зі стрілкою 2">
          <a:extLst>
            <a:ext uri="{FF2B5EF4-FFF2-40B4-BE49-F238E27FC236}">
              <a16:creationId xmlns:a16="http://schemas.microsoft.com/office/drawing/2014/main" id="{00000000-0008-0000-0000-00001D000000}"/>
            </a:ext>
          </a:extLst>
        </xdr:cNvPr>
        <xdr:cNvCxnSpPr/>
      </xdr:nvCxnSpPr>
      <xdr:spPr>
        <a:xfrm>
          <a:off x="9776460" y="2087880"/>
          <a:ext cx="998220" cy="350520"/>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7620</xdr:colOff>
      <xdr:row>13</xdr:row>
      <xdr:rowOff>130342</xdr:rowOff>
    </xdr:from>
    <xdr:to>
      <xdr:col>7</xdr:col>
      <xdr:colOff>10027</xdr:colOff>
      <xdr:row>14</xdr:row>
      <xdr:rowOff>2</xdr:rowOff>
    </xdr:to>
    <xdr:cxnSp macro="">
      <xdr:nvCxnSpPr>
        <xdr:cNvPr id="30" name="Пряма зі стрілкою 2">
          <a:extLst>
            <a:ext uri="{FF2B5EF4-FFF2-40B4-BE49-F238E27FC236}">
              <a16:creationId xmlns:a16="http://schemas.microsoft.com/office/drawing/2014/main" id="{00000000-0008-0000-0000-00001E000000}"/>
            </a:ext>
          </a:extLst>
        </xdr:cNvPr>
        <xdr:cNvCxnSpPr/>
      </xdr:nvCxnSpPr>
      <xdr:spPr>
        <a:xfrm flipV="1">
          <a:off x="9768840" y="2942122"/>
          <a:ext cx="1015867" cy="121120"/>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7620</xdr:colOff>
      <xdr:row>14</xdr:row>
      <xdr:rowOff>7620</xdr:rowOff>
    </xdr:from>
    <xdr:to>
      <xdr:col>7</xdr:col>
      <xdr:colOff>0</xdr:colOff>
      <xdr:row>15</xdr:row>
      <xdr:rowOff>144780</xdr:rowOff>
    </xdr:to>
    <xdr:cxnSp macro="">
      <xdr:nvCxnSpPr>
        <xdr:cNvPr id="32" name="Пряма зі стрілкою 2">
          <a:extLst>
            <a:ext uri="{FF2B5EF4-FFF2-40B4-BE49-F238E27FC236}">
              <a16:creationId xmlns:a16="http://schemas.microsoft.com/office/drawing/2014/main" id="{00000000-0008-0000-0000-000020000000}"/>
            </a:ext>
          </a:extLst>
        </xdr:cNvPr>
        <xdr:cNvCxnSpPr/>
      </xdr:nvCxnSpPr>
      <xdr:spPr>
        <a:xfrm>
          <a:off x="9768840" y="3070860"/>
          <a:ext cx="1005840" cy="388620"/>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15240</xdr:colOff>
      <xdr:row>17</xdr:row>
      <xdr:rowOff>130342</xdr:rowOff>
    </xdr:from>
    <xdr:to>
      <xdr:col>7</xdr:col>
      <xdr:colOff>10027</xdr:colOff>
      <xdr:row>18</xdr:row>
      <xdr:rowOff>2</xdr:rowOff>
    </xdr:to>
    <xdr:cxnSp macro="">
      <xdr:nvCxnSpPr>
        <xdr:cNvPr id="33" name="Пряма зі стрілкою 2">
          <a:extLst>
            <a:ext uri="{FF2B5EF4-FFF2-40B4-BE49-F238E27FC236}">
              <a16:creationId xmlns:a16="http://schemas.microsoft.com/office/drawing/2014/main" id="{00000000-0008-0000-0000-000021000000}"/>
            </a:ext>
          </a:extLst>
        </xdr:cNvPr>
        <xdr:cNvCxnSpPr/>
      </xdr:nvCxnSpPr>
      <xdr:spPr>
        <a:xfrm flipV="1">
          <a:off x="9776460" y="3947962"/>
          <a:ext cx="1008247" cy="121120"/>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3840089</xdr:colOff>
      <xdr:row>22</xdr:row>
      <xdr:rowOff>11530</xdr:rowOff>
    </xdr:from>
    <xdr:to>
      <xdr:col>7</xdr:col>
      <xdr:colOff>0</xdr:colOff>
      <xdr:row>23</xdr:row>
      <xdr:rowOff>150395</xdr:rowOff>
    </xdr:to>
    <xdr:cxnSp macro="">
      <xdr:nvCxnSpPr>
        <xdr:cNvPr id="36" name="Пряма зі стрілкою 2">
          <a:extLst>
            <a:ext uri="{FF2B5EF4-FFF2-40B4-BE49-F238E27FC236}">
              <a16:creationId xmlns:a16="http://schemas.microsoft.com/office/drawing/2014/main" id="{00000000-0008-0000-0000-000024000000}"/>
            </a:ext>
          </a:extLst>
        </xdr:cNvPr>
        <xdr:cNvCxnSpPr/>
      </xdr:nvCxnSpPr>
      <xdr:spPr>
        <a:xfrm>
          <a:off x="9753209" y="5086450"/>
          <a:ext cx="1021471" cy="390325"/>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30079</xdr:colOff>
      <xdr:row>21</xdr:row>
      <xdr:rowOff>110289</xdr:rowOff>
    </xdr:from>
    <xdr:to>
      <xdr:col>6</xdr:col>
      <xdr:colOff>1002631</xdr:colOff>
      <xdr:row>22</xdr:row>
      <xdr:rowOff>10026</xdr:rowOff>
    </xdr:to>
    <xdr:cxnSp macro="">
      <xdr:nvCxnSpPr>
        <xdr:cNvPr id="37" name="Пряма зі стрілкою 2">
          <a:extLst>
            <a:ext uri="{FF2B5EF4-FFF2-40B4-BE49-F238E27FC236}">
              <a16:creationId xmlns:a16="http://schemas.microsoft.com/office/drawing/2014/main" id="{00000000-0008-0000-0000-000025000000}"/>
            </a:ext>
          </a:extLst>
        </xdr:cNvPr>
        <xdr:cNvCxnSpPr/>
      </xdr:nvCxnSpPr>
      <xdr:spPr>
        <a:xfrm flipV="1">
          <a:off x="9791299" y="4933749"/>
          <a:ext cx="972552" cy="151197"/>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30480</xdr:colOff>
      <xdr:row>18</xdr:row>
      <xdr:rowOff>7620</xdr:rowOff>
    </xdr:from>
    <xdr:to>
      <xdr:col>6</xdr:col>
      <xdr:colOff>992605</xdr:colOff>
      <xdr:row>19</xdr:row>
      <xdr:rowOff>160421</xdr:rowOff>
    </xdr:to>
    <xdr:cxnSp macro="">
      <xdr:nvCxnSpPr>
        <xdr:cNvPr id="38" name="Пряма зі стрілкою 2">
          <a:extLst>
            <a:ext uri="{FF2B5EF4-FFF2-40B4-BE49-F238E27FC236}">
              <a16:creationId xmlns:a16="http://schemas.microsoft.com/office/drawing/2014/main" id="{00000000-0008-0000-0000-000026000000}"/>
            </a:ext>
          </a:extLst>
        </xdr:cNvPr>
        <xdr:cNvCxnSpPr/>
      </xdr:nvCxnSpPr>
      <xdr:spPr>
        <a:xfrm>
          <a:off x="9791700" y="4076700"/>
          <a:ext cx="962125" cy="404261"/>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24114</xdr:colOff>
      <xdr:row>5</xdr:row>
      <xdr:rowOff>128984</xdr:rowOff>
    </xdr:from>
    <xdr:to>
      <xdr:col>7</xdr:col>
      <xdr:colOff>0</xdr:colOff>
      <xdr:row>7</xdr:row>
      <xdr:rowOff>229082</xdr:rowOff>
    </xdr:to>
    <xdr:cxnSp macro="">
      <xdr:nvCxnSpPr>
        <xdr:cNvPr id="39" name="Пряма зі стрілкою 2">
          <a:extLst>
            <a:ext uri="{FF2B5EF4-FFF2-40B4-BE49-F238E27FC236}">
              <a16:creationId xmlns:a16="http://schemas.microsoft.com/office/drawing/2014/main" id="{00000000-0008-0000-0000-000027000000}"/>
            </a:ext>
          </a:extLst>
        </xdr:cNvPr>
        <xdr:cNvCxnSpPr/>
      </xdr:nvCxnSpPr>
      <xdr:spPr>
        <a:xfrm flipV="1">
          <a:off x="9785334" y="1439624"/>
          <a:ext cx="989346" cy="595398"/>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1</xdr:row>
      <xdr:rowOff>100263</xdr:rowOff>
    </xdr:from>
    <xdr:to>
      <xdr:col>10</xdr:col>
      <xdr:colOff>20052</xdr:colOff>
      <xdr:row>1</xdr:row>
      <xdr:rowOff>100263</xdr:rowOff>
    </xdr:to>
    <xdr:cxnSp macro="">
      <xdr:nvCxnSpPr>
        <xdr:cNvPr id="44" name="Пряма зі стрілкою 2">
          <a:extLst>
            <a:ext uri="{FF2B5EF4-FFF2-40B4-BE49-F238E27FC236}">
              <a16:creationId xmlns:a16="http://schemas.microsoft.com/office/drawing/2014/main" id="{00000000-0008-0000-0000-00002C000000}"/>
            </a:ext>
          </a:extLst>
        </xdr:cNvPr>
        <xdr:cNvCxnSpPr/>
      </xdr:nvCxnSpPr>
      <xdr:spPr>
        <a:xfrm>
          <a:off x="13324974" y="330868"/>
          <a:ext cx="812131" cy="0"/>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30480</xdr:rowOff>
        </xdr:from>
        <xdr:to>
          <xdr:col>1</xdr:col>
          <xdr:colOff>0</xdr:colOff>
          <xdr:row>1</xdr:row>
          <xdr:rowOff>160020</xdr:rowOff>
        </xdr:to>
        <xdr:sp macro="" textlink="">
          <xdr:nvSpPr>
            <xdr:cNvPr id="53249" name="List Box 1" hidden="1">
              <a:extLst>
                <a:ext uri="{63B3BB69-23CF-44E3-9099-C40C66FF867C}">
                  <a14:compatExt spid="_x0000_s53249"/>
                </a:ext>
                <a:ext uri="{FF2B5EF4-FFF2-40B4-BE49-F238E27FC236}">
                  <a16:creationId xmlns:a16="http://schemas.microsoft.com/office/drawing/2014/main" id="{00000000-0008-0000-0000-000001D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6</xdr:col>
      <xdr:colOff>0</xdr:colOff>
      <xdr:row>11</xdr:row>
      <xdr:rowOff>125328</xdr:rowOff>
    </xdr:from>
    <xdr:to>
      <xdr:col>6</xdr:col>
      <xdr:colOff>828122</xdr:colOff>
      <xdr:row>13</xdr:row>
      <xdr:rowOff>225427</xdr:rowOff>
    </xdr:to>
    <xdr:cxnSp macro="">
      <xdr:nvCxnSpPr>
        <xdr:cNvPr id="24" name="Пряма зі стрілкою 2">
          <a:extLst>
            <a:ext uri="{FF2B5EF4-FFF2-40B4-BE49-F238E27FC236}">
              <a16:creationId xmlns:a16="http://schemas.microsoft.com/office/drawing/2014/main" id="{00000000-0008-0000-0000-000018000000}"/>
            </a:ext>
          </a:extLst>
        </xdr:cNvPr>
        <xdr:cNvCxnSpPr/>
      </xdr:nvCxnSpPr>
      <xdr:spPr>
        <a:xfrm flipV="1">
          <a:off x="8146382" y="2920164"/>
          <a:ext cx="828122" cy="601414"/>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1">
    <tabColor indexed="50"/>
    <pageSetUpPr fitToPage="1"/>
  </sheetPr>
  <dimension ref="A1:M37"/>
  <sheetViews>
    <sheetView showGridLines="0" tabSelected="1" showOutlineSymbols="0" zoomScale="76" zoomScaleNormal="76" zoomScaleSheetLayoutView="130" workbookViewId="0"/>
  </sheetViews>
  <sheetFormatPr defaultColWidth="9.33203125" defaultRowHeight="17.399999999999999"/>
  <cols>
    <col min="1" max="1" width="8.33203125" style="170" customWidth="1"/>
    <col min="2" max="2" width="32" style="76" customWidth="1"/>
    <col min="3" max="3" width="7.33203125" style="76" customWidth="1"/>
    <col min="4" max="4" width="23.109375" style="76" customWidth="1"/>
    <col min="5" max="5" width="15.33203125" style="76" customWidth="1"/>
    <col min="6" max="6" width="56.109375" style="76" customWidth="1"/>
    <col min="7" max="7" width="14.77734375" style="76" customWidth="1"/>
    <col min="8" max="8" width="9.109375" style="77" customWidth="1"/>
    <col min="9" max="9" width="28" style="76" customWidth="1"/>
    <col min="10" max="10" width="8.6640625" style="76" customWidth="1"/>
    <col min="11" max="11" width="10.33203125" style="78" customWidth="1"/>
    <col min="12" max="12" width="23.109375" style="78" customWidth="1"/>
    <col min="13" max="13" width="103.33203125" style="78" customWidth="1"/>
    <col min="14" max="16384" width="9.33203125" style="170"/>
  </cols>
  <sheetData>
    <row r="1" spans="1:13" ht="18" thickBot="1">
      <c r="A1" s="169">
        <v>1</v>
      </c>
    </row>
    <row r="2" spans="1:13" ht="23.1" customHeight="1" thickTop="1" thickBot="1">
      <c r="B2" s="79"/>
      <c r="C2" s="79"/>
      <c r="D2" s="80"/>
      <c r="E2" s="80"/>
      <c r="F2" s="230" t="str">
        <f>IF(A1=1,"Середньомісячна заробітна плата за видами економічної діяльності","Average monthly wages by types of economic activity")</f>
        <v>Середньомісячна заробітна плата за видами економічної діяльності</v>
      </c>
      <c r="G2" s="81"/>
      <c r="H2" s="82"/>
      <c r="I2" s="83" t="str">
        <f>IF(A1=1,"Місяць","Month")</f>
        <v>Місяць</v>
      </c>
      <c r="K2" s="84">
        <v>1</v>
      </c>
      <c r="L2" s="85" t="str">
        <f>IF(A1=1,"КВЕД 2010","CTEA 2010")</f>
        <v>КВЕД 2010</v>
      </c>
      <c r="M2" s="86"/>
    </row>
    <row r="3" spans="1:13" ht="20.100000000000001" customHeight="1" thickTop="1" thickBot="1">
      <c r="A3" s="171" t="s">
        <v>1</v>
      </c>
      <c r="B3" s="224" t="str">
        <f>IF(A1=1,"РИНОК ПРАЦІ","LABOR MARKET")</f>
        <v>РИНОК ПРАЦІ</v>
      </c>
      <c r="C3" s="87"/>
      <c r="D3" s="87"/>
      <c r="E3" s="87"/>
      <c r="F3" s="231"/>
      <c r="G3" s="88"/>
      <c r="H3" s="89"/>
      <c r="I3" s="90"/>
      <c r="K3" s="91">
        <v>2</v>
      </c>
      <c r="L3" s="92" t="str">
        <f>IF(A1=1,"КВЕД 2005","CTEA 2005")</f>
        <v>КВЕД 2005</v>
      </c>
      <c r="M3" s="93"/>
    </row>
    <row r="4" spans="1:13" ht="19.5" customHeight="1" thickTop="1" thickBot="1">
      <c r="A4" s="171" t="s">
        <v>2</v>
      </c>
      <c r="B4" s="225"/>
      <c r="C4" s="94"/>
      <c r="D4" s="227"/>
      <c r="E4" s="95"/>
      <c r="G4" s="95"/>
      <c r="H4" s="96">
        <v>1</v>
      </c>
      <c r="I4" s="97" t="str">
        <f>IF(A1=1,"Рік","Year")</f>
        <v>Рік</v>
      </c>
      <c r="K4" s="91">
        <v>3</v>
      </c>
      <c r="L4" s="98" t="str">
        <f>IF(A1=1,"до попереднього місяця, % КВЕД 2010","to the previous month, % CTEA 2010")</f>
        <v>до попереднього місяця, % КВЕД 2010</v>
      </c>
      <c r="M4" s="99"/>
    </row>
    <row r="5" spans="1:13" ht="19.5" customHeight="1" thickTop="1" thickBot="1">
      <c r="A5" s="171"/>
      <c r="B5" s="225"/>
      <c r="C5" s="94"/>
      <c r="D5" s="227"/>
      <c r="E5" s="95"/>
      <c r="G5" s="95"/>
      <c r="H5" s="100"/>
      <c r="I5" s="101"/>
      <c r="K5" s="91">
        <v>4</v>
      </c>
      <c r="L5" s="92" t="str">
        <f>IF(A1=1,"до попереднього місяця, % КВЕД 2005","to the previous month, % CTEA 2005")</f>
        <v>до попереднього місяця, % КВЕД 2005</v>
      </c>
      <c r="M5" s="93"/>
    </row>
    <row r="6" spans="1:13" ht="19.5" customHeight="1" thickTop="1" thickBot="1">
      <c r="A6" s="171"/>
      <c r="B6" s="225"/>
      <c r="C6" s="94"/>
      <c r="D6" s="227"/>
      <c r="E6" s="95"/>
      <c r="G6" s="95"/>
      <c r="H6" s="102"/>
      <c r="I6" s="97" t="str">
        <f>IF(A1=1,"Місяць","Month")</f>
        <v>Місяць</v>
      </c>
      <c r="K6" s="91">
        <v>5</v>
      </c>
      <c r="L6" s="92" t="str">
        <f>IF(A1=1,"до відповідного місяця попереднього року, % КВЕД 2010","to соrresponding month of the previous year, % CTEA 2010")</f>
        <v>до відповідного місяця попереднього року, % КВЕД 2010</v>
      </c>
      <c r="M6" s="103"/>
    </row>
    <row r="7" spans="1:13" ht="20.100000000000001" customHeight="1" thickTop="1" thickBot="1">
      <c r="B7" s="226"/>
      <c r="C7" s="94"/>
      <c r="D7" s="227"/>
      <c r="E7" s="104"/>
      <c r="G7" s="104"/>
      <c r="H7" s="105"/>
      <c r="I7" s="106"/>
      <c r="K7" s="91">
        <v>6</v>
      </c>
      <c r="L7" s="92" t="str">
        <f>IF(A1=1,"до відповідного місяця попереднього року, % КВЕД 2005","to соrresponding month of the previous year, % CTEA 2005")</f>
        <v>до відповідного місяця попереднього року, % КВЕД 2005</v>
      </c>
      <c r="M7" s="103"/>
    </row>
    <row r="8" spans="1:13" ht="20.100000000000001" customHeight="1" thickTop="1" thickBot="1">
      <c r="B8" s="107"/>
      <c r="C8" s="94"/>
      <c r="D8" s="227"/>
      <c r="E8" s="108"/>
      <c r="F8" s="228" t="str">
        <f>IF(A1=1,"Середньооблікова кількість штатних працівників","Average staff number")</f>
        <v>Середньооблікова кількість штатних працівників</v>
      </c>
      <c r="G8" s="108"/>
      <c r="H8" s="109"/>
      <c r="I8" s="97" t="str">
        <f>IF(A1=1,"Квартал","Quarter")</f>
        <v>Квартал</v>
      </c>
      <c r="K8" s="91">
        <v>7</v>
      </c>
      <c r="L8" s="98" t="str">
        <f>IF(A1=1,"до середнього рівня по економіці, % КВЕД 2010","to the average level in the economy, % CTEA 2010")</f>
        <v>до середнього рівня по економіці, % КВЕД 2010</v>
      </c>
      <c r="M8" s="99"/>
    </row>
    <row r="9" spans="1:13" ht="20.100000000000001" customHeight="1" thickTop="1" thickBot="1">
      <c r="B9" s="110"/>
      <c r="C9" s="110"/>
      <c r="D9" s="111"/>
      <c r="E9" s="112"/>
      <c r="F9" s="229"/>
      <c r="G9" s="112"/>
      <c r="I9" s="113"/>
      <c r="K9" s="91">
        <v>8</v>
      </c>
      <c r="L9" s="98" t="str">
        <f>IF(A1=1,"до середнього рівня по економіці, % КВЕД 2005","to the average level in the economy, % CTEA 2005")</f>
        <v>до середнього рівня по економіці, % КВЕД 2005</v>
      </c>
      <c r="M9" s="93"/>
    </row>
    <row r="10" spans="1:13" s="133" customFormat="1" ht="20.100000000000001" customHeight="1" thickTop="1" thickBot="1">
      <c r="B10" s="114"/>
      <c r="C10" s="115"/>
      <c r="D10" s="232" t="str">
        <f>IF(A1=1,"Оплата праці","Wages")</f>
        <v>Оплата праці</v>
      </c>
      <c r="E10" s="116"/>
      <c r="F10" s="117"/>
      <c r="G10" s="118"/>
      <c r="H10" s="119"/>
      <c r="I10" s="97" t="str">
        <f>IF(A1=1,"Рік","Year")</f>
        <v>Рік</v>
      </c>
      <c r="J10" s="120"/>
      <c r="K10" s="91">
        <v>9</v>
      </c>
      <c r="L10" s="98" t="str">
        <f>IF(A1=1,"до мінімальної заробітної плати, % КВЕД 2010","to the minimum wage, % CTEA 2010")</f>
        <v>до мінімальної заробітної плати, % КВЕД 2010</v>
      </c>
      <c r="M10" s="99"/>
    </row>
    <row r="11" spans="1:13" s="133" customFormat="1" ht="20.100000000000001" customHeight="1" thickTop="1" thickBot="1">
      <c r="B11" s="114"/>
      <c r="C11" s="115"/>
      <c r="D11" s="233"/>
      <c r="E11" s="128"/>
      <c r="F11" s="166"/>
      <c r="G11" s="118"/>
      <c r="H11" s="129"/>
      <c r="I11" s="101"/>
      <c r="J11" s="120"/>
      <c r="K11" s="91">
        <v>10</v>
      </c>
      <c r="L11" s="98" t="str">
        <f>IF(A1=1,"до прожиткового мінімуму на одну працездатну особу, % КВЕД 2005","to the minimum subsistence level per able-bodied person of working age, % CTEA 2005")</f>
        <v>до прожиткового мінімуму на одну працездатну особу, % КВЕД 2005</v>
      </c>
      <c r="M11" s="99"/>
    </row>
    <row r="12" spans="1:13" s="133" customFormat="1" ht="20.100000000000001" customHeight="1" thickTop="1" thickBot="1">
      <c r="B12" s="114"/>
      <c r="C12" s="115"/>
      <c r="D12" s="233"/>
      <c r="E12" s="128"/>
      <c r="F12" s="166"/>
      <c r="G12" s="118"/>
      <c r="H12" s="102"/>
      <c r="I12" s="97" t="str">
        <f>IF(A1=1,"Місяць","Month")</f>
        <v>Місяць</v>
      </c>
      <c r="J12" s="120"/>
      <c r="K12" s="91">
        <v>11</v>
      </c>
      <c r="L12" s="98" t="str">
        <f>IF(A1=1,"нараховано в середньому працівнику, КВЕД 2010","accrued on average per employee, CTEA 2010")</f>
        <v>нараховано в середньому працівнику, КВЕД 2010</v>
      </c>
      <c r="M12" s="99"/>
    </row>
    <row r="13" spans="1:13" ht="20.100000000000001" customHeight="1" thickTop="1" thickBot="1">
      <c r="B13" s="121"/>
      <c r="C13" s="122"/>
      <c r="D13" s="234"/>
      <c r="E13" s="123"/>
      <c r="G13" s="124"/>
      <c r="H13" s="125"/>
      <c r="I13" s="113"/>
      <c r="K13" s="91">
        <v>12</v>
      </c>
      <c r="L13" s="98" t="str">
        <f>IF(A1=1,"нараховано в середньому працівнику, КВЕД 2005","accrued on average per employee, CTEA 2005")</f>
        <v>нараховано в середньому працівнику, КВЕД 2005</v>
      </c>
      <c r="M13" s="99"/>
    </row>
    <row r="14" spans="1:13" ht="20.100000000000001" customHeight="1" thickTop="1" thickBot="1">
      <c r="B14" s="126"/>
      <c r="C14" s="127"/>
      <c r="D14" s="234"/>
      <c r="E14" s="128"/>
      <c r="F14" s="228" t="str">
        <f>IF(A1=1,"Фонд оплати праці ","Payroll")</f>
        <v xml:space="preserve">Фонд оплати праці </v>
      </c>
      <c r="G14" s="118"/>
      <c r="H14" s="119"/>
      <c r="I14" s="97" t="str">
        <f>IF(A1=1,"Квартал","Quarter")</f>
        <v>Квартал</v>
      </c>
      <c r="K14" s="91">
        <v>13</v>
      </c>
      <c r="L14" s="98" t="str">
        <f>IF(A1=1,"1 штатного працівника до відповідного періоду попереднього року, % КВЕД 2010","per staff member to соrresponding month of the previous year, % CTEA 2010")</f>
        <v>1 штатного працівника до відповідного періоду попереднього року, % КВЕД 2010</v>
      </c>
      <c r="M14" s="99"/>
    </row>
    <row r="15" spans="1:13" ht="20.100000000000001" customHeight="1" thickTop="1" thickBot="1">
      <c r="B15" s="126"/>
      <c r="C15" s="127"/>
      <c r="D15" s="234"/>
      <c r="E15" s="128"/>
      <c r="F15" s="229"/>
      <c r="G15" s="118"/>
      <c r="H15" s="129"/>
      <c r="I15" s="113"/>
      <c r="K15" s="91">
        <v>14</v>
      </c>
      <c r="L15" s="98" t="str">
        <f>IF(A1=1,"1 штатного працівника до відповідного періоду попереднього року, % КВЕД 2005","per staff member to соrresponding month of the previous year, % CTEA 2005")</f>
        <v>1 штатного працівника до відповідного періоду попереднього року, % КВЕД 2005</v>
      </c>
      <c r="M15" s="99"/>
    </row>
    <row r="16" spans="1:13" ht="20.100000000000001" customHeight="1" thickTop="1" thickBot="1">
      <c r="B16" s="126"/>
      <c r="C16" s="127"/>
      <c r="D16" s="234"/>
      <c r="E16" s="128"/>
      <c r="G16" s="118"/>
      <c r="H16" s="119"/>
      <c r="I16" s="97" t="str">
        <f>IF(A1=1,"Рік","Year")</f>
        <v>Рік</v>
      </c>
      <c r="K16" s="91">
        <v>15</v>
      </c>
      <c r="L16" s="98" t="str">
        <f>IF(A1=1,"1 штатного працівника до середнього рівня по економіці, % КВЕД 2010","per staff member to the average level in the economy, % CTEA 2010")</f>
        <v>1 штатного працівника до середнього рівня по економіці, % КВЕД 2010</v>
      </c>
      <c r="M16" s="99"/>
    </row>
    <row r="17" spans="1:13" s="133" customFormat="1" ht="20.100000000000001" customHeight="1" thickTop="1" thickBot="1">
      <c r="B17" s="130"/>
      <c r="C17" s="131"/>
      <c r="D17" s="234"/>
      <c r="E17" s="132"/>
      <c r="G17" s="134"/>
      <c r="H17" s="135"/>
      <c r="I17" s="136"/>
      <c r="J17" s="120"/>
      <c r="K17" s="91">
        <v>16</v>
      </c>
      <c r="L17" s="98" t="str">
        <f>IF(A1=1,"1 штатного працівника до середнього рівня по економіці, % КВЕД 2005","per staff member to the average level in the economy, % CTEA 2005")</f>
        <v>1 штатного працівника до середнього рівня по економіці, % КВЕД 2005</v>
      </c>
      <c r="M17" s="99"/>
    </row>
    <row r="18" spans="1:13" s="133" customFormat="1" ht="20.100000000000001" customHeight="1" thickTop="1" thickBot="1">
      <c r="B18" s="130"/>
      <c r="C18" s="131"/>
      <c r="D18" s="234"/>
      <c r="E18" s="132"/>
      <c r="F18" s="228" t="str">
        <f>IF(A1=1,"Індекси реальної заробітної плати","Real wage indices")</f>
        <v>Індекси реальної заробітної плати</v>
      </c>
      <c r="G18" s="134"/>
      <c r="H18" s="137"/>
      <c r="I18" s="97" t="str">
        <f>IF(A1=1,"Місяць","Month")</f>
        <v>Місяць</v>
      </c>
      <c r="J18" s="120"/>
      <c r="K18" s="91">
        <v>17</v>
      </c>
      <c r="L18" s="98" t="str">
        <f>IF(A1=1,"1 працівника з повною зайнятістю за оплачену годину КВЕД 2010","hourly salary of a full-time employee CTEA 2010")</f>
        <v>1 працівника з повною зайнятістю за оплачену годину КВЕД 2010</v>
      </c>
      <c r="M18" s="99"/>
    </row>
    <row r="19" spans="1:13" s="133" customFormat="1" ht="20.100000000000001" customHeight="1" thickTop="1" thickBot="1">
      <c r="B19" s="138"/>
      <c r="C19" s="138"/>
      <c r="D19" s="231"/>
      <c r="E19" s="132"/>
      <c r="F19" s="229"/>
      <c r="G19" s="132"/>
      <c r="H19" s="135"/>
      <c r="I19" s="136"/>
      <c r="J19" s="120"/>
      <c r="K19" s="91">
        <v>18</v>
      </c>
      <c r="L19" s="98" t="str">
        <f>IF(A1=1,"1 працівника з повною зайнятістю за оплачену годину КВЕД 2005","hourly salary of a full-time employee CTEA 2005")</f>
        <v>1 працівника з повною зайнятістю за оплачену годину КВЕД 2005</v>
      </c>
      <c r="M19" s="99"/>
    </row>
    <row r="20" spans="1:13" s="141" customFormat="1" ht="20.100000000000001" customHeight="1" thickTop="1" thickBot="1">
      <c r="B20" s="138"/>
      <c r="C20" s="138"/>
      <c r="D20" s="139"/>
      <c r="E20" s="140"/>
      <c r="G20" s="140"/>
      <c r="H20" s="142"/>
      <c r="I20" s="97" t="str">
        <f>IF(A1=1,"Рік","Year")</f>
        <v>Рік</v>
      </c>
      <c r="J20" s="143"/>
      <c r="K20" s="91">
        <v>19</v>
      </c>
      <c r="L20" s="98" t="str">
        <f>IF(A1=1,"1 працівника з повною зайнятістю за оплачену годину до попереднього місяця, % КВЕД 2010","hourly salary of a full-time employee to the previous month, % CTEA 2010")</f>
        <v>1 працівника з повною зайнятістю за оплачену годину до попереднього місяця, % КВЕД 2010</v>
      </c>
      <c r="M20" s="99"/>
    </row>
    <row r="21" spans="1:13" s="141" customFormat="1" ht="20.100000000000001" customHeight="1" thickTop="1" thickBot="1">
      <c r="B21" s="144"/>
      <c r="C21" s="144"/>
      <c r="D21" s="139"/>
      <c r="E21" s="140"/>
      <c r="F21" s="140"/>
      <c r="G21" s="140"/>
      <c r="H21" s="145"/>
      <c r="I21" s="145"/>
      <c r="J21" s="143"/>
      <c r="K21" s="156">
        <v>20</v>
      </c>
      <c r="L21" s="157" t="str">
        <f>IF(A1=1,"1 працівника з повною зайнятістю за оплачену годину до попереднього місяця, % КВЕД 2005","hourly salary of a full-time employee to the previous month, % CTEA 2005")</f>
        <v>1 працівника з повною зайнятістю за оплачену годину до попереднього місяця, % КВЕД 2005</v>
      </c>
      <c r="M21" s="158"/>
    </row>
    <row r="22" spans="1:13" ht="20.100000000000001" customHeight="1" thickTop="1" thickBot="1">
      <c r="B22" s="130"/>
      <c r="C22" s="130"/>
      <c r="D22" s="146"/>
      <c r="E22" s="146"/>
      <c r="F22" s="228" t="str">
        <f>IF(A1=1,"Заборгованість з виплати заробітної плати ","Wage arrears")</f>
        <v xml:space="preserve">Заборгованість з виплати заробітної плати </v>
      </c>
      <c r="G22" s="146"/>
      <c r="H22" s="147"/>
      <c r="I22" s="97" t="str">
        <f>IF(A1=1,"Місяць","Month")</f>
        <v>Місяць</v>
      </c>
    </row>
    <row r="23" spans="1:13" ht="20.100000000000001" customHeight="1" thickTop="1" thickBot="1">
      <c r="A23" s="133"/>
      <c r="B23" s="121"/>
      <c r="C23" s="121"/>
      <c r="F23" s="229"/>
      <c r="I23" s="148"/>
    </row>
    <row r="24" spans="1:13" ht="20.100000000000001" customHeight="1" thickTop="1" thickBot="1">
      <c r="B24" s="149"/>
      <c r="C24" s="149"/>
      <c r="H24" s="96"/>
      <c r="I24" s="97" t="str">
        <f>IF(A1=1,"Рік","Year")</f>
        <v>Рік</v>
      </c>
    </row>
    <row r="25" spans="1:13" ht="20.100000000000001" customHeight="1" thickTop="1">
      <c r="B25" s="149"/>
      <c r="C25" s="149"/>
    </row>
    <row r="26" spans="1:13" ht="20.100000000000001" customHeight="1">
      <c r="B26" s="150"/>
      <c r="C26" s="150"/>
    </row>
    <row r="27" spans="1:13" ht="20.100000000000001" customHeight="1">
      <c r="B27" s="151"/>
      <c r="C27" s="151"/>
    </row>
    <row r="28" spans="1:13">
      <c r="B28" s="151"/>
      <c r="C28" s="151"/>
    </row>
    <row r="29" spans="1:13">
      <c r="B29" s="152"/>
      <c r="C29" s="152"/>
    </row>
    <row r="30" spans="1:13" ht="18">
      <c r="B30" s="153"/>
      <c r="C30" s="153"/>
      <c r="D30" s="154"/>
      <c r="E30" s="154"/>
      <c r="F30" s="154"/>
      <c r="G30" s="154"/>
      <c r="H30" s="155"/>
      <c r="I30" s="154"/>
      <c r="J30" s="168"/>
    </row>
    <row r="31" spans="1:13" ht="18">
      <c r="B31" s="153"/>
      <c r="C31" s="153"/>
      <c r="D31" s="154"/>
      <c r="E31" s="154"/>
      <c r="F31" s="154"/>
      <c r="G31" s="154"/>
      <c r="H31" s="155"/>
      <c r="I31" s="154"/>
    </row>
    <row r="32" spans="1:13" ht="18">
      <c r="B32" s="153"/>
      <c r="C32" s="153"/>
      <c r="D32" s="154"/>
      <c r="E32" s="154"/>
      <c r="F32" s="154"/>
      <c r="G32" s="154"/>
      <c r="H32" s="155"/>
      <c r="I32" s="154"/>
    </row>
    <row r="33" spans="2:3">
      <c r="B33" s="150"/>
      <c r="C33" s="150"/>
    </row>
    <row r="34" spans="2:3">
      <c r="B34" s="159"/>
      <c r="C34" s="159"/>
    </row>
    <row r="35" spans="2:3">
      <c r="B35" s="159"/>
      <c r="C35" s="159"/>
    </row>
    <row r="36" spans="2:3" ht="15.75" customHeight="1">
      <c r="B36" s="159"/>
      <c r="C36" s="159"/>
    </row>
    <row r="37" spans="2:3">
      <c r="B37" s="160"/>
      <c r="C37" s="160"/>
    </row>
  </sheetData>
  <sheetProtection password="CF16" sheet="1" objects="1" scenarios="1"/>
  <mergeCells count="8">
    <mergeCell ref="B3:B7"/>
    <mergeCell ref="D4:D8"/>
    <mergeCell ref="F22:F23"/>
    <mergeCell ref="F2:F3"/>
    <mergeCell ref="F8:F9"/>
    <mergeCell ref="F18:F19"/>
    <mergeCell ref="D10:D19"/>
    <mergeCell ref="F14:F15"/>
  </mergeCells>
  <phoneticPr fontId="21" type="noConversion"/>
  <hyperlinks>
    <hyperlink ref="K3" location="'2'!A1" display="'2'!A1"/>
    <hyperlink ref="K2" location="'1'!A1" display="'1'!A1"/>
    <hyperlink ref="K5" location="'4'!A1" display="'4'!A1"/>
    <hyperlink ref="K4" location="'3'!A1" display="'3'!A1"/>
    <hyperlink ref="K6" location="'5'!A1" display="'5'!A1"/>
    <hyperlink ref="K7" location="'6'!A1" display="'6'!A1"/>
    <hyperlink ref="K8" location="'7'!A1" display="'7'!A1"/>
    <hyperlink ref="K9" location="'8'!A1" display="'8'!A1"/>
    <hyperlink ref="K10" location="'9'!A1" display="'9'!A1"/>
    <hyperlink ref="K11" location="'10'!A1" display="'10'!A1"/>
    <hyperlink ref="K12" location="'11'!A1" display="'11'!A1"/>
    <hyperlink ref="K13" location="'12'!A1" display="'12'!A1"/>
    <hyperlink ref="K14" location="'13'!A1" display="'13'!A1"/>
    <hyperlink ref="K15" location="'14'!A1" display="'14'!A1"/>
    <hyperlink ref="K16" location="'15'!A1" display="'15'!A1"/>
    <hyperlink ref="K17" location="'16'!A1" display="'16'!A1"/>
    <hyperlink ref="K18" location="'17'!A1" display="'17'!A1"/>
    <hyperlink ref="K19" location="'18'!A1" display="'18'!A1"/>
    <hyperlink ref="K20" location="'19'!A1" display="'19'!A1"/>
    <hyperlink ref="K21" location="'20'!A1" display="'20'!A1"/>
  </hyperlinks>
  <pageMargins left="0.55118110236220474" right="0.11811023622047245" top="3.937007874015748E-2" bottom="7.874015748031496E-2" header="0.15748031496062992" footer="0.19685039370078741"/>
  <pageSetup paperSize="9" scale="48" orientation="landscape" horizontalDpi="4294967294" r:id="rId1"/>
  <headerFooter alignWithMargins="0">
    <oddFooter>&amp;R&amp;D</oddFooter>
  </headerFooter>
  <ignoredErrors>
    <ignoredError sqref="L11 L13 L15"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53249" r:id="rId4" name="List Box 1">
              <controlPr defaultSize="0" autoLine="0" autoPict="0">
                <anchor moveWithCells="1">
                  <from>
                    <xdr:col>0</xdr:col>
                    <xdr:colOff>0</xdr:colOff>
                    <xdr:row>0</xdr:row>
                    <xdr:rowOff>30480</xdr:rowOff>
                  </from>
                  <to>
                    <xdr:col>1</xdr:col>
                    <xdr:colOff>0</xdr:colOff>
                    <xdr:row>1</xdr:row>
                    <xdr:rowOff>160020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dimension ref="A1:DG35"/>
  <sheetViews>
    <sheetView showGridLines="0" showRowColHeaders="0" zoomScale="81" zoomScaleNormal="81" workbookViewId="0">
      <pane xSplit="2" topLeftCell="CT1" activePane="topRight" state="frozen"/>
      <selection activeCell="K8" sqref="K8"/>
      <selection pane="topRight" activeCell="DG3" sqref="DG3"/>
    </sheetView>
  </sheetViews>
  <sheetFormatPr defaultColWidth="9.33203125" defaultRowHeight="13.2"/>
  <cols>
    <col min="1" max="1" width="9.33203125" style="21"/>
    <col min="2" max="2" width="45.77734375" style="21" customWidth="1"/>
    <col min="3" max="25" width="10.77734375" style="21" customWidth="1"/>
    <col min="26" max="26" width="10.77734375" style="21" customWidth="1" collapsed="1"/>
    <col min="27" max="37" width="10.77734375" style="21" customWidth="1"/>
    <col min="38" max="38" width="10.77734375" style="21" customWidth="1" collapsed="1"/>
    <col min="39" max="49" width="10.77734375" style="21" customWidth="1"/>
    <col min="50" max="50" width="10.77734375" style="21" customWidth="1" collapsed="1"/>
    <col min="51" max="61" width="10.77734375" style="21" customWidth="1"/>
    <col min="62" max="62" width="10.77734375" style="21" customWidth="1" collapsed="1"/>
    <col min="63" max="73" width="10.77734375" style="21" customWidth="1"/>
    <col min="74" max="74" width="10.77734375" style="21" customWidth="1" collapsed="1"/>
    <col min="75" max="75" width="12.77734375" style="21" customWidth="1"/>
    <col min="76" max="79" width="10.77734375" style="21" customWidth="1"/>
    <col min="80" max="80" width="9.77734375" style="21" customWidth="1"/>
    <col min="81" max="85" width="10.77734375" style="21" customWidth="1"/>
    <col min="86" max="86" width="10.77734375" style="21" customWidth="1" collapsed="1"/>
    <col min="87" max="143" width="10.77734375" style="21" customWidth="1"/>
    <col min="144" max="16384" width="9.33203125" style="21"/>
  </cols>
  <sheetData>
    <row r="1" spans="1:111" ht="20.100000000000001" customHeight="1">
      <c r="A1" s="14" t="str">
        <f>IF('0'!A1=1,"до змісту","to title")</f>
        <v>до змісту</v>
      </c>
      <c r="B1" s="15"/>
    </row>
    <row r="2" spans="1:111" ht="16.2">
      <c r="A2" s="16"/>
      <c r="B2" s="17"/>
      <c r="C2" s="172">
        <v>41275</v>
      </c>
      <c r="D2" s="172">
        <v>41306</v>
      </c>
      <c r="E2" s="172">
        <v>41334</v>
      </c>
      <c r="F2" s="172">
        <v>41365</v>
      </c>
      <c r="G2" s="172">
        <v>41395</v>
      </c>
      <c r="H2" s="172">
        <v>41426</v>
      </c>
      <c r="I2" s="172">
        <v>41456</v>
      </c>
      <c r="J2" s="172">
        <v>41487</v>
      </c>
      <c r="K2" s="172">
        <v>41518</v>
      </c>
      <c r="L2" s="172">
        <v>41548</v>
      </c>
      <c r="M2" s="172">
        <v>41579</v>
      </c>
      <c r="N2" s="172">
        <v>41609</v>
      </c>
      <c r="O2" s="172">
        <v>41640</v>
      </c>
      <c r="P2" s="172">
        <v>41671</v>
      </c>
      <c r="Q2" s="172">
        <v>41699</v>
      </c>
      <c r="R2" s="172">
        <v>41730</v>
      </c>
      <c r="S2" s="172">
        <v>41760</v>
      </c>
      <c r="T2" s="172">
        <v>41791</v>
      </c>
      <c r="U2" s="172">
        <v>41821</v>
      </c>
      <c r="V2" s="172">
        <v>41852</v>
      </c>
      <c r="W2" s="172">
        <v>41883</v>
      </c>
      <c r="X2" s="172">
        <v>41913</v>
      </c>
      <c r="Y2" s="172">
        <v>41944</v>
      </c>
      <c r="Z2" s="172">
        <v>41974</v>
      </c>
      <c r="AA2" s="172">
        <v>42005</v>
      </c>
      <c r="AB2" s="172">
        <v>42036</v>
      </c>
      <c r="AC2" s="172">
        <v>42064</v>
      </c>
      <c r="AD2" s="172">
        <v>42095</v>
      </c>
      <c r="AE2" s="172">
        <v>42125</v>
      </c>
      <c r="AF2" s="172">
        <v>42156</v>
      </c>
      <c r="AG2" s="172">
        <v>42186</v>
      </c>
      <c r="AH2" s="172">
        <v>42217</v>
      </c>
      <c r="AI2" s="172">
        <v>42248</v>
      </c>
      <c r="AJ2" s="172">
        <v>42278</v>
      </c>
      <c r="AK2" s="172">
        <v>42309</v>
      </c>
      <c r="AL2" s="172">
        <v>42339</v>
      </c>
      <c r="AM2" s="172">
        <v>42370</v>
      </c>
      <c r="AN2" s="172">
        <v>42401</v>
      </c>
      <c r="AO2" s="172">
        <v>42430</v>
      </c>
      <c r="AP2" s="172">
        <v>42461</v>
      </c>
      <c r="AQ2" s="172">
        <v>42491</v>
      </c>
      <c r="AR2" s="172">
        <v>42522</v>
      </c>
      <c r="AS2" s="172">
        <v>42552</v>
      </c>
      <c r="AT2" s="172">
        <v>42583</v>
      </c>
      <c r="AU2" s="172">
        <v>42614</v>
      </c>
      <c r="AV2" s="172">
        <v>42644</v>
      </c>
      <c r="AW2" s="172">
        <v>42675</v>
      </c>
      <c r="AX2" s="172">
        <v>42705</v>
      </c>
      <c r="AY2" s="172">
        <v>42736</v>
      </c>
      <c r="AZ2" s="172">
        <v>42767</v>
      </c>
      <c r="BA2" s="172">
        <v>42795</v>
      </c>
      <c r="BB2" s="172">
        <v>42826</v>
      </c>
      <c r="BC2" s="172">
        <v>42856</v>
      </c>
      <c r="BD2" s="172">
        <v>42887</v>
      </c>
      <c r="BE2" s="172">
        <v>42917</v>
      </c>
      <c r="BF2" s="172">
        <v>42948</v>
      </c>
      <c r="BG2" s="172">
        <v>42979</v>
      </c>
      <c r="BH2" s="172">
        <v>43009</v>
      </c>
      <c r="BI2" s="172">
        <v>43040</v>
      </c>
      <c r="BJ2" s="172">
        <v>43070</v>
      </c>
      <c r="BK2" s="172">
        <v>43101</v>
      </c>
      <c r="BL2" s="172">
        <v>43132</v>
      </c>
      <c r="BM2" s="172">
        <v>43160</v>
      </c>
      <c r="BN2" s="172">
        <v>43191</v>
      </c>
      <c r="BO2" s="172">
        <v>43221</v>
      </c>
      <c r="BP2" s="172">
        <v>43252</v>
      </c>
      <c r="BQ2" s="172">
        <v>43282</v>
      </c>
      <c r="BR2" s="172">
        <v>43313</v>
      </c>
      <c r="BS2" s="172">
        <v>43344</v>
      </c>
      <c r="BT2" s="172">
        <v>43374</v>
      </c>
      <c r="BU2" s="172">
        <v>43405</v>
      </c>
      <c r="BV2" s="172">
        <v>43435</v>
      </c>
      <c r="BW2" s="172">
        <v>43466</v>
      </c>
      <c r="BX2" s="172">
        <v>43497</v>
      </c>
      <c r="BY2" s="172">
        <v>43525</v>
      </c>
      <c r="BZ2" s="172">
        <v>43556</v>
      </c>
      <c r="CA2" s="172">
        <v>43586</v>
      </c>
      <c r="CB2" s="172">
        <v>43617</v>
      </c>
      <c r="CC2" s="172">
        <v>43647</v>
      </c>
      <c r="CD2" s="172">
        <v>43678</v>
      </c>
      <c r="CE2" s="172">
        <v>43709</v>
      </c>
      <c r="CF2" s="172">
        <v>43739</v>
      </c>
      <c r="CG2" s="172">
        <v>43770</v>
      </c>
      <c r="CH2" s="172">
        <v>43800</v>
      </c>
      <c r="CI2" s="172">
        <v>43831</v>
      </c>
      <c r="CJ2" s="172">
        <v>43862</v>
      </c>
      <c r="CK2" s="172">
        <v>43891</v>
      </c>
      <c r="CL2" s="172">
        <v>43922</v>
      </c>
      <c r="CM2" s="172">
        <v>43952</v>
      </c>
      <c r="CN2" s="172">
        <v>43983</v>
      </c>
      <c r="CO2" s="172">
        <v>44013</v>
      </c>
      <c r="CP2" s="172">
        <v>44044</v>
      </c>
      <c r="CQ2" s="172">
        <v>44075</v>
      </c>
      <c r="CR2" s="172">
        <v>44105</v>
      </c>
      <c r="CS2" s="172">
        <v>44136</v>
      </c>
      <c r="CT2" s="172">
        <v>44166</v>
      </c>
      <c r="CU2" s="172">
        <v>44197</v>
      </c>
      <c r="CV2" s="26">
        <v>44228</v>
      </c>
      <c r="CW2" s="172">
        <v>44256</v>
      </c>
      <c r="CX2" s="26">
        <v>44287</v>
      </c>
      <c r="CY2" s="26">
        <v>44317</v>
      </c>
      <c r="CZ2" s="172">
        <v>44348</v>
      </c>
      <c r="DA2" s="172">
        <v>44378</v>
      </c>
      <c r="DB2" s="172">
        <v>44409</v>
      </c>
      <c r="DC2" s="26">
        <v>44440</v>
      </c>
      <c r="DD2" s="172">
        <v>44470</v>
      </c>
      <c r="DE2" s="26">
        <v>44501</v>
      </c>
      <c r="DF2" s="26">
        <v>44531</v>
      </c>
      <c r="DG2" s="172">
        <v>44562</v>
      </c>
    </row>
    <row r="3" spans="1:111" ht="49.35" customHeight="1">
      <c r="A3" s="235" t="str">
        <f>IF('0'!A1=1,"Нарахована заробітна плата штатних працівників (до мінімальної заробітної плати, %) КВЕД 2010","Payroll accrued to staff members (to the minimum wage, %) CTEA 2010")</f>
        <v>Нарахована заробітна плата штатних працівників (до мінімальної заробітної плати, %) КВЕД 2010</v>
      </c>
      <c r="B3" s="236"/>
      <c r="C3" s="174">
        <v>261.60000000000002</v>
      </c>
      <c r="D3" s="174">
        <v>265.39999999999998</v>
      </c>
      <c r="E3" s="174">
        <v>280.10000000000002</v>
      </c>
      <c r="F3" s="174">
        <v>281.8</v>
      </c>
      <c r="G3" s="174">
        <v>283.60000000000002</v>
      </c>
      <c r="H3" s="174">
        <v>294.7</v>
      </c>
      <c r="I3" s="174">
        <v>299</v>
      </c>
      <c r="J3" s="174">
        <v>288.10000000000002</v>
      </c>
      <c r="K3" s="174">
        <v>284.3</v>
      </c>
      <c r="L3" s="174">
        <v>286.2</v>
      </c>
      <c r="M3" s="174">
        <v>284.89999999999998</v>
      </c>
      <c r="N3" s="174">
        <v>297.10000000000002</v>
      </c>
      <c r="O3" s="174">
        <v>258.5</v>
      </c>
      <c r="P3" s="174">
        <v>261.8</v>
      </c>
      <c r="Q3" s="174">
        <v>279</v>
      </c>
      <c r="R3" s="174">
        <v>281.77996715927753</v>
      </c>
      <c r="S3" s="174">
        <v>281.64778325123149</v>
      </c>
      <c r="T3" s="174">
        <v>295.60000000000002</v>
      </c>
      <c r="U3" s="174">
        <v>290.39999999999998</v>
      </c>
      <c r="V3" s="174">
        <v>276.60000000000002</v>
      </c>
      <c r="W3" s="174">
        <v>285.8</v>
      </c>
      <c r="X3" s="174">
        <v>288.10000000000002</v>
      </c>
      <c r="Y3" s="174">
        <v>290.2</v>
      </c>
      <c r="Z3" s="174">
        <v>329.4</v>
      </c>
      <c r="AA3" s="174">
        <v>283.60000000000002</v>
      </c>
      <c r="AB3" s="174">
        <v>298.3</v>
      </c>
      <c r="AC3" s="174">
        <v>317.2</v>
      </c>
      <c r="AD3" s="174">
        <v>328.25944170771754</v>
      </c>
      <c r="AE3" s="174">
        <v>331.9</v>
      </c>
      <c r="AF3" s="174">
        <v>353</v>
      </c>
      <c r="AG3" s="174">
        <v>360.4</v>
      </c>
      <c r="AH3" s="174">
        <v>345.22413793103448</v>
      </c>
      <c r="AI3" s="174">
        <v>315.2</v>
      </c>
      <c r="AJ3" s="174">
        <v>328.9</v>
      </c>
      <c r="AK3" s="174">
        <v>326.39999999999998</v>
      </c>
      <c r="AL3" s="174">
        <v>379.6</v>
      </c>
      <c r="AM3" s="174">
        <v>316.60000000000002</v>
      </c>
      <c r="AN3" s="174">
        <v>332.7</v>
      </c>
      <c r="AO3" s="174">
        <v>357</v>
      </c>
      <c r="AP3" s="174">
        <v>355.2</v>
      </c>
      <c r="AQ3" s="174">
        <v>343.7</v>
      </c>
      <c r="AR3" s="174">
        <v>368.1</v>
      </c>
      <c r="AS3" s="174">
        <v>370.6</v>
      </c>
      <c r="AT3" s="174">
        <v>358.7</v>
      </c>
      <c r="AU3" s="174">
        <v>369.5</v>
      </c>
      <c r="AV3" s="174">
        <v>369</v>
      </c>
      <c r="AW3" s="174">
        <v>372.8</v>
      </c>
      <c r="AX3" s="174">
        <v>404.7</v>
      </c>
      <c r="AY3" s="174">
        <v>187.7</v>
      </c>
      <c r="AZ3" s="174">
        <v>194</v>
      </c>
      <c r="BA3" s="174">
        <v>211</v>
      </c>
      <c r="BB3" s="174">
        <v>208.1</v>
      </c>
      <c r="BC3" s="174">
        <v>213.7</v>
      </c>
      <c r="BD3" s="174">
        <v>230</v>
      </c>
      <c r="BE3" s="174">
        <v>229.4</v>
      </c>
      <c r="BF3" s="174">
        <v>222.3</v>
      </c>
      <c r="BG3" s="174">
        <v>229.7</v>
      </c>
      <c r="BH3" s="174">
        <v>230.5</v>
      </c>
      <c r="BI3" s="174">
        <v>233.7</v>
      </c>
      <c r="BJ3" s="174">
        <v>274.3</v>
      </c>
      <c r="BK3" s="174">
        <v>207.1</v>
      </c>
      <c r="BL3" s="174">
        <v>210.3</v>
      </c>
      <c r="BM3" s="174">
        <v>225.1</v>
      </c>
      <c r="BN3" s="174">
        <v>227.8</v>
      </c>
      <c r="BO3" s="174">
        <v>234.3</v>
      </c>
      <c r="BP3" s="174">
        <v>245.5</v>
      </c>
      <c r="BQ3" s="174">
        <v>246.3</v>
      </c>
      <c r="BR3" s="174">
        <v>241.1</v>
      </c>
      <c r="BS3" s="174">
        <v>242.9</v>
      </c>
      <c r="BT3" s="174">
        <v>247.6</v>
      </c>
      <c r="BU3" s="174">
        <v>246.1</v>
      </c>
      <c r="BV3" s="174">
        <v>284</v>
      </c>
      <c r="BW3" s="174">
        <v>221</v>
      </c>
      <c r="BX3" s="174">
        <v>226</v>
      </c>
      <c r="BY3" s="174">
        <v>245.3</v>
      </c>
      <c r="BZ3" s="174">
        <v>246.1</v>
      </c>
      <c r="CA3" s="174">
        <v>245.4</v>
      </c>
      <c r="CB3" s="174">
        <v>258.39999999999998</v>
      </c>
      <c r="CC3" s="174">
        <v>262.89999999999998</v>
      </c>
      <c r="CD3" s="174">
        <v>252.5</v>
      </c>
      <c r="CE3" s="174">
        <v>256.10000000000002</v>
      </c>
      <c r="CF3" s="174">
        <v>257.10000000000002</v>
      </c>
      <c r="CG3" s="174">
        <v>255.9</v>
      </c>
      <c r="CH3" s="174">
        <v>293.89999999999998</v>
      </c>
      <c r="CI3" s="174">
        <v>227.1</v>
      </c>
      <c r="CJ3" s="174">
        <v>229.7</v>
      </c>
      <c r="CK3" s="174">
        <v>242.3</v>
      </c>
      <c r="CL3" s="174">
        <v>220.8</v>
      </c>
      <c r="CM3" s="174">
        <v>223.2</v>
      </c>
      <c r="CN3" s="174">
        <v>245.2</v>
      </c>
      <c r="CO3" s="174">
        <v>249.9</v>
      </c>
      <c r="CP3" s="174">
        <v>242.3</v>
      </c>
      <c r="CQ3" s="174">
        <v>240</v>
      </c>
      <c r="CR3" s="174">
        <v>243.5</v>
      </c>
      <c r="CS3" s="174">
        <v>239.7</v>
      </c>
      <c r="CT3" s="174">
        <v>283.60000000000002</v>
      </c>
      <c r="CU3" s="174">
        <v>205.6</v>
      </c>
      <c r="CV3" s="174">
        <v>209.1</v>
      </c>
      <c r="CW3" s="174">
        <v>226.9</v>
      </c>
      <c r="CX3" s="174">
        <v>225.7</v>
      </c>
      <c r="CY3" s="174">
        <v>225</v>
      </c>
      <c r="CZ3" s="173">
        <v>238.5</v>
      </c>
      <c r="DA3" s="173">
        <v>239.1</v>
      </c>
      <c r="DB3" s="173">
        <v>233.3</v>
      </c>
      <c r="DC3" s="173">
        <v>237.3</v>
      </c>
      <c r="DD3" s="173">
        <v>234.1</v>
      </c>
      <c r="DE3" s="173">
        <v>238</v>
      </c>
      <c r="DF3" s="173">
        <v>268.5</v>
      </c>
      <c r="DG3" s="173">
        <v>224.3</v>
      </c>
    </row>
    <row r="4" spans="1:111" ht="30" customHeight="1">
      <c r="A4" s="237" t="str">
        <f>IF('0'!A1=1,"За видами економічної діяльності КВЕД 2010","By types of economic activity CTEA 2010")</f>
        <v>За видами економічної діяльності КВЕД 2010</v>
      </c>
      <c r="B4" s="18" t="str">
        <f>IF('0'!A1=1,"Сільське господарство, лісове господарство та рибне господарство","Agriculture, forestry and fishing")</f>
        <v>Сільське господарство, лісове господарство та рибне господарство</v>
      </c>
      <c r="C4" s="175">
        <v>176.5</v>
      </c>
      <c r="D4" s="175">
        <v>174.8</v>
      </c>
      <c r="E4" s="175">
        <v>181</v>
      </c>
      <c r="F4" s="175">
        <v>201.7</v>
      </c>
      <c r="G4" s="175">
        <v>211</v>
      </c>
      <c r="H4" s="175">
        <v>204.9</v>
      </c>
      <c r="I4" s="175">
        <v>224.1</v>
      </c>
      <c r="J4" s="175">
        <v>204.3</v>
      </c>
      <c r="K4" s="175">
        <v>201.7</v>
      </c>
      <c r="L4" s="175">
        <v>225.2</v>
      </c>
      <c r="M4" s="175">
        <v>218.2</v>
      </c>
      <c r="N4" s="175">
        <v>206.9</v>
      </c>
      <c r="O4" s="175">
        <v>178.4</v>
      </c>
      <c r="P4" s="175">
        <v>174.7</v>
      </c>
      <c r="Q4" s="175">
        <v>194.1</v>
      </c>
      <c r="R4" s="175">
        <v>202.10180623973727</v>
      </c>
      <c r="S4" s="175">
        <v>208.0008210180624</v>
      </c>
      <c r="T4" s="175">
        <v>202.8</v>
      </c>
      <c r="U4" s="175">
        <v>232.8</v>
      </c>
      <c r="V4" s="175">
        <v>209.6</v>
      </c>
      <c r="W4" s="175">
        <v>228.7</v>
      </c>
      <c r="X4" s="175">
        <v>229</v>
      </c>
      <c r="Y4" s="175">
        <v>219.1</v>
      </c>
      <c r="Z4" s="175">
        <v>235.6</v>
      </c>
      <c r="AA4" s="175">
        <v>203.8</v>
      </c>
      <c r="AB4" s="175">
        <v>213.3</v>
      </c>
      <c r="AC4" s="175">
        <v>240.2</v>
      </c>
      <c r="AD4" s="175">
        <v>260.2865353037767</v>
      </c>
      <c r="AE4" s="175">
        <v>278.8</v>
      </c>
      <c r="AF4" s="175">
        <v>263.5</v>
      </c>
      <c r="AG4" s="175">
        <v>300.60000000000002</v>
      </c>
      <c r="AH4" s="175">
        <v>274.09277504105091</v>
      </c>
      <c r="AI4" s="175">
        <v>267.2</v>
      </c>
      <c r="AJ4" s="175">
        <v>270.3</v>
      </c>
      <c r="AK4" s="176">
        <v>258.60000000000002</v>
      </c>
      <c r="AL4" s="176">
        <v>276.7</v>
      </c>
      <c r="AM4" s="176">
        <v>238.3</v>
      </c>
      <c r="AN4" s="176">
        <v>245.3</v>
      </c>
      <c r="AO4" s="176">
        <v>280.39999999999998</v>
      </c>
      <c r="AP4" s="176">
        <v>292.5</v>
      </c>
      <c r="AQ4" s="176">
        <v>270.2</v>
      </c>
      <c r="AR4" s="176">
        <v>282.60000000000002</v>
      </c>
      <c r="AS4" s="176">
        <v>319.2</v>
      </c>
      <c r="AT4" s="176">
        <v>286.7</v>
      </c>
      <c r="AU4" s="176">
        <v>327.9</v>
      </c>
      <c r="AV4" s="176">
        <v>307.5</v>
      </c>
      <c r="AW4" s="176">
        <v>305.60000000000002</v>
      </c>
      <c r="AX4" s="176">
        <v>309.7</v>
      </c>
      <c r="AY4" s="176">
        <v>153.1</v>
      </c>
      <c r="AZ4" s="176">
        <v>152.80000000000001</v>
      </c>
      <c r="BA4" s="176">
        <v>173.9</v>
      </c>
      <c r="BB4" s="176">
        <v>182.8</v>
      </c>
      <c r="BC4" s="176">
        <v>189.5</v>
      </c>
      <c r="BD4" s="176">
        <v>186</v>
      </c>
      <c r="BE4" s="176">
        <v>203.3</v>
      </c>
      <c r="BF4" s="176">
        <v>190.6</v>
      </c>
      <c r="BG4" s="176">
        <v>206</v>
      </c>
      <c r="BH4" s="176">
        <v>199.5</v>
      </c>
      <c r="BI4" s="176">
        <v>200.5</v>
      </c>
      <c r="BJ4" s="176">
        <v>225</v>
      </c>
      <c r="BK4" s="176">
        <v>170.4</v>
      </c>
      <c r="BL4" s="176">
        <v>166.2</v>
      </c>
      <c r="BM4" s="176">
        <v>179</v>
      </c>
      <c r="BN4" s="176">
        <v>205.5</v>
      </c>
      <c r="BO4" s="176">
        <v>207.2</v>
      </c>
      <c r="BP4" s="176">
        <v>200.1</v>
      </c>
      <c r="BQ4" s="176">
        <v>212.3</v>
      </c>
      <c r="BR4" s="176">
        <v>207.8</v>
      </c>
      <c r="BS4" s="176">
        <v>220.1</v>
      </c>
      <c r="BT4" s="176">
        <v>223.6</v>
      </c>
      <c r="BU4" s="176">
        <v>212</v>
      </c>
      <c r="BV4" s="176">
        <v>220.4</v>
      </c>
      <c r="BW4" s="176">
        <v>181</v>
      </c>
      <c r="BX4" s="176">
        <v>179.8</v>
      </c>
      <c r="BY4" s="176">
        <v>196.9</v>
      </c>
      <c r="BZ4" s="176">
        <v>213.7</v>
      </c>
      <c r="CA4" s="176">
        <v>208.1</v>
      </c>
      <c r="CB4" s="176">
        <v>211.6</v>
      </c>
      <c r="CC4" s="176">
        <v>236.6</v>
      </c>
      <c r="CD4" s="176">
        <v>210.8</v>
      </c>
      <c r="CE4" s="176">
        <v>228.2</v>
      </c>
      <c r="CF4" s="176">
        <v>229.2</v>
      </c>
      <c r="CG4" s="176">
        <v>218.3</v>
      </c>
      <c r="CH4" s="176">
        <v>225.5</v>
      </c>
      <c r="CI4" s="176">
        <v>180.9</v>
      </c>
      <c r="CJ4" s="176">
        <v>177.7</v>
      </c>
      <c r="CK4" s="176">
        <v>192.8</v>
      </c>
      <c r="CL4" s="176">
        <v>214.7</v>
      </c>
      <c r="CM4" s="176">
        <v>189.8</v>
      </c>
      <c r="CN4" s="176">
        <v>201.3</v>
      </c>
      <c r="CO4" s="176">
        <v>221.9</v>
      </c>
      <c r="CP4" s="176">
        <v>202.3</v>
      </c>
      <c r="CQ4" s="176">
        <v>209.6</v>
      </c>
      <c r="CR4" s="176">
        <v>209.5</v>
      </c>
      <c r="CS4" s="176">
        <v>207.9</v>
      </c>
      <c r="CT4" s="176">
        <v>216.8</v>
      </c>
      <c r="CU4" s="176">
        <v>159.4</v>
      </c>
      <c r="CV4" s="176">
        <v>159.9</v>
      </c>
      <c r="CW4" s="176">
        <v>178.1</v>
      </c>
      <c r="CX4" s="176">
        <v>207.5</v>
      </c>
      <c r="CY4" s="176">
        <v>196.7</v>
      </c>
      <c r="CZ4" s="176">
        <v>197.9</v>
      </c>
      <c r="DA4" s="176">
        <v>212.2</v>
      </c>
      <c r="DB4" s="176">
        <v>204.2</v>
      </c>
      <c r="DC4" s="176">
        <v>216.3</v>
      </c>
      <c r="DD4" s="176">
        <v>221.7</v>
      </c>
      <c r="DE4" s="176">
        <v>226.2</v>
      </c>
      <c r="DF4" s="176">
        <v>246.8</v>
      </c>
      <c r="DG4" s="176">
        <v>183.1</v>
      </c>
    </row>
    <row r="5" spans="1:111" ht="30" customHeight="1">
      <c r="A5" s="238"/>
      <c r="B5" s="19" t="str">
        <f>IF('0'!A1=1,"з них сільське господарство","of which agriculture")</f>
        <v>з них сільське господарство</v>
      </c>
      <c r="C5" s="175">
        <v>170.2</v>
      </c>
      <c r="D5" s="175">
        <v>166.3</v>
      </c>
      <c r="E5" s="175">
        <v>171.4</v>
      </c>
      <c r="F5" s="175">
        <v>196.2</v>
      </c>
      <c r="G5" s="175">
        <v>207.1</v>
      </c>
      <c r="H5" s="175">
        <v>199.7</v>
      </c>
      <c r="I5" s="175">
        <v>220.3</v>
      </c>
      <c r="J5" s="175">
        <v>198.3</v>
      </c>
      <c r="K5" s="175">
        <v>194.3</v>
      </c>
      <c r="L5" s="175">
        <v>220.1</v>
      </c>
      <c r="M5" s="175">
        <v>213.8</v>
      </c>
      <c r="N5" s="175">
        <v>198.3</v>
      </c>
      <c r="O5" s="175">
        <v>173.3</v>
      </c>
      <c r="P5" s="175">
        <v>167.3</v>
      </c>
      <c r="Q5" s="175">
        <v>186.8</v>
      </c>
      <c r="R5" s="175">
        <v>197.12561576354679</v>
      </c>
      <c r="S5" s="175">
        <v>204.08045977011491</v>
      </c>
      <c r="T5" s="175">
        <v>196.3</v>
      </c>
      <c r="U5" s="175">
        <v>229.2</v>
      </c>
      <c r="V5" s="175">
        <v>204.6</v>
      </c>
      <c r="W5" s="175">
        <v>221.5</v>
      </c>
      <c r="X5" s="175">
        <v>223.8</v>
      </c>
      <c r="Y5" s="175">
        <v>211.7</v>
      </c>
      <c r="Z5" s="175">
        <v>219.6</v>
      </c>
      <c r="AA5" s="175">
        <v>195.9</v>
      </c>
      <c r="AB5" s="175">
        <v>200.8</v>
      </c>
      <c r="AC5" s="175">
        <v>224.2</v>
      </c>
      <c r="AD5" s="175">
        <v>252.04679802955664</v>
      </c>
      <c r="AE5" s="175">
        <v>272.3</v>
      </c>
      <c r="AF5" s="175">
        <v>247.4</v>
      </c>
      <c r="AG5" s="175">
        <v>290.10000000000002</v>
      </c>
      <c r="AH5" s="175">
        <v>262.26190476190476</v>
      </c>
      <c r="AI5" s="175">
        <v>251.6</v>
      </c>
      <c r="AJ5" s="175">
        <v>260.10000000000002</v>
      </c>
      <c r="AK5" s="176">
        <v>244.9</v>
      </c>
      <c r="AL5" s="176">
        <v>245.6</v>
      </c>
      <c r="AM5" s="176">
        <v>221.6</v>
      </c>
      <c r="AN5" s="176">
        <v>223.2</v>
      </c>
      <c r="AO5" s="176">
        <v>250.1</v>
      </c>
      <c r="AP5" s="176">
        <v>277.60000000000002</v>
      </c>
      <c r="AQ5" s="176">
        <v>255.9</v>
      </c>
      <c r="AR5" s="176">
        <v>260.3</v>
      </c>
      <c r="AS5" s="176">
        <v>307</v>
      </c>
      <c r="AT5" s="176">
        <v>268.5</v>
      </c>
      <c r="AU5" s="176">
        <v>303.2</v>
      </c>
      <c r="AV5" s="176">
        <v>294.7</v>
      </c>
      <c r="AW5" s="176">
        <v>289.2</v>
      </c>
      <c r="AX5" s="176">
        <v>276</v>
      </c>
      <c r="AY5" s="176">
        <v>146.69999999999999</v>
      </c>
      <c r="AZ5" s="176">
        <v>143.30000000000001</v>
      </c>
      <c r="BA5" s="176">
        <v>161</v>
      </c>
      <c r="BB5" s="176">
        <v>178.5</v>
      </c>
      <c r="BC5" s="176">
        <v>183.3</v>
      </c>
      <c r="BD5" s="176">
        <v>173.9</v>
      </c>
      <c r="BE5" s="176">
        <v>196.7</v>
      </c>
      <c r="BF5" s="176">
        <v>181.1</v>
      </c>
      <c r="BG5" s="176">
        <v>194</v>
      </c>
      <c r="BH5" s="176">
        <v>192.1</v>
      </c>
      <c r="BI5" s="176">
        <v>191.9</v>
      </c>
      <c r="BJ5" s="176">
        <v>207.4</v>
      </c>
      <c r="BK5" s="176" t="s">
        <v>4</v>
      </c>
      <c r="BL5" s="176" t="s">
        <v>4</v>
      </c>
      <c r="BM5" s="176" t="s">
        <v>4</v>
      </c>
      <c r="BN5" s="176" t="s">
        <v>4</v>
      </c>
      <c r="BO5" s="176" t="s">
        <v>4</v>
      </c>
      <c r="BP5" s="176" t="s">
        <v>4</v>
      </c>
      <c r="BQ5" s="176" t="s">
        <v>4</v>
      </c>
      <c r="BR5" s="176" t="s">
        <v>4</v>
      </c>
      <c r="BS5" s="176" t="s">
        <v>4</v>
      </c>
      <c r="BT5" s="176" t="s">
        <v>4</v>
      </c>
      <c r="BU5" s="176" t="s">
        <v>4</v>
      </c>
      <c r="BV5" s="176" t="s">
        <v>4</v>
      </c>
      <c r="BW5" s="176" t="s">
        <v>4</v>
      </c>
      <c r="BX5" s="176" t="s">
        <v>4</v>
      </c>
      <c r="BY5" s="176" t="s">
        <v>4</v>
      </c>
      <c r="BZ5" s="176" t="s">
        <v>4</v>
      </c>
      <c r="CA5" s="176" t="s">
        <v>4</v>
      </c>
      <c r="CB5" s="176" t="s">
        <v>4</v>
      </c>
      <c r="CC5" s="176" t="s">
        <v>4</v>
      </c>
      <c r="CD5" s="176" t="s">
        <v>4</v>
      </c>
      <c r="CE5" s="176" t="s">
        <v>4</v>
      </c>
      <c r="CF5" s="176" t="s">
        <v>4</v>
      </c>
      <c r="CG5" s="176" t="s">
        <v>4</v>
      </c>
      <c r="CH5" s="176" t="s">
        <v>4</v>
      </c>
      <c r="CI5" s="176" t="s">
        <v>4</v>
      </c>
      <c r="CJ5" s="176" t="s">
        <v>4</v>
      </c>
      <c r="CK5" s="176" t="s">
        <v>4</v>
      </c>
      <c r="CL5" s="176" t="s">
        <v>4</v>
      </c>
      <c r="CM5" s="176" t="s">
        <v>4</v>
      </c>
      <c r="CN5" s="176" t="s">
        <v>4</v>
      </c>
      <c r="CO5" s="176" t="s">
        <v>4</v>
      </c>
      <c r="CP5" s="176" t="s">
        <v>4</v>
      </c>
      <c r="CQ5" s="176" t="s">
        <v>4</v>
      </c>
      <c r="CR5" s="176" t="s">
        <v>4</v>
      </c>
      <c r="CS5" s="176" t="s">
        <v>4</v>
      </c>
      <c r="CT5" s="176" t="s">
        <v>4</v>
      </c>
      <c r="CU5" s="176" t="s">
        <v>4</v>
      </c>
      <c r="CV5" s="176" t="s">
        <v>4</v>
      </c>
      <c r="CW5" s="176" t="s">
        <v>4</v>
      </c>
      <c r="CX5" s="176" t="s">
        <v>4</v>
      </c>
      <c r="CY5" s="176" t="s">
        <v>4</v>
      </c>
      <c r="CZ5" s="176" t="s">
        <v>4</v>
      </c>
      <c r="DA5" s="176" t="s">
        <v>4</v>
      </c>
      <c r="DB5" s="176" t="s">
        <v>4</v>
      </c>
      <c r="DC5" s="176" t="s">
        <v>4</v>
      </c>
      <c r="DD5" s="176" t="s">
        <v>4</v>
      </c>
      <c r="DE5" s="176" t="s">
        <v>4</v>
      </c>
      <c r="DF5" s="176" t="s">
        <v>4</v>
      </c>
      <c r="DG5" s="176" t="s">
        <v>4</v>
      </c>
    </row>
    <row r="6" spans="1:111" ht="30" customHeight="1">
      <c r="A6" s="238"/>
      <c r="B6" s="19" t="str">
        <f>IF('0'!A1=1,"Промисловість","Manufacturing")</f>
        <v>Промисловість</v>
      </c>
      <c r="C6" s="175">
        <v>308.5</v>
      </c>
      <c r="D6" s="175">
        <v>315.10000000000002</v>
      </c>
      <c r="E6" s="175">
        <v>322.39999999999998</v>
      </c>
      <c r="F6" s="175">
        <v>325.60000000000002</v>
      </c>
      <c r="G6" s="175">
        <v>323.7</v>
      </c>
      <c r="H6" s="175">
        <v>325.39999999999998</v>
      </c>
      <c r="I6" s="175">
        <v>339.6</v>
      </c>
      <c r="J6" s="175">
        <v>332.8</v>
      </c>
      <c r="K6" s="175">
        <v>329.9</v>
      </c>
      <c r="L6" s="175">
        <v>334.4</v>
      </c>
      <c r="M6" s="175">
        <v>327.7</v>
      </c>
      <c r="N6" s="175">
        <v>337.9</v>
      </c>
      <c r="O6" s="175">
        <v>304.10000000000002</v>
      </c>
      <c r="P6" s="175">
        <v>303.60000000000002</v>
      </c>
      <c r="Q6" s="175">
        <v>320.39999999999998</v>
      </c>
      <c r="R6" s="175">
        <v>327.5730706075534</v>
      </c>
      <c r="S6" s="175">
        <v>325.53612479474555</v>
      </c>
      <c r="T6" s="175">
        <v>329.4</v>
      </c>
      <c r="U6" s="175">
        <v>326.3</v>
      </c>
      <c r="V6" s="175">
        <v>317.5</v>
      </c>
      <c r="W6" s="175">
        <v>329.3</v>
      </c>
      <c r="X6" s="175">
        <v>335.9</v>
      </c>
      <c r="Y6" s="175">
        <v>334.8</v>
      </c>
      <c r="Z6" s="175">
        <v>379</v>
      </c>
      <c r="AA6" s="175">
        <v>331.2</v>
      </c>
      <c r="AB6" s="175">
        <v>333.7</v>
      </c>
      <c r="AC6" s="175">
        <v>375.9</v>
      </c>
      <c r="AD6" s="175">
        <v>380.63464696223315</v>
      </c>
      <c r="AE6" s="175">
        <v>384.7</v>
      </c>
      <c r="AF6" s="175">
        <v>394.2</v>
      </c>
      <c r="AG6" s="175">
        <v>415.1</v>
      </c>
      <c r="AH6" s="175">
        <v>404.09195402298855</v>
      </c>
      <c r="AI6" s="175">
        <v>364.7</v>
      </c>
      <c r="AJ6" s="175">
        <v>369.8</v>
      </c>
      <c r="AK6" s="176">
        <v>365</v>
      </c>
      <c r="AL6" s="176">
        <v>418.4</v>
      </c>
      <c r="AM6" s="176">
        <v>363.1</v>
      </c>
      <c r="AN6" s="176">
        <v>381.2</v>
      </c>
      <c r="AO6" s="176">
        <v>420.6</v>
      </c>
      <c r="AP6" s="176">
        <v>409.1</v>
      </c>
      <c r="AQ6" s="176">
        <v>389</v>
      </c>
      <c r="AR6" s="176">
        <v>401.1</v>
      </c>
      <c r="AS6" s="176">
        <v>418.2</v>
      </c>
      <c r="AT6" s="176">
        <v>411.9</v>
      </c>
      <c r="AU6" s="176">
        <v>422.6</v>
      </c>
      <c r="AV6" s="176">
        <v>429.8</v>
      </c>
      <c r="AW6" s="176">
        <v>428</v>
      </c>
      <c r="AX6" s="176">
        <v>448.2</v>
      </c>
      <c r="AY6" s="176">
        <v>203.9</v>
      </c>
      <c r="AZ6" s="176">
        <v>209.2</v>
      </c>
      <c r="BA6" s="176">
        <v>228.8</v>
      </c>
      <c r="BB6" s="176">
        <v>221.9</v>
      </c>
      <c r="BC6" s="176">
        <v>227.8</v>
      </c>
      <c r="BD6" s="176">
        <v>238.6</v>
      </c>
      <c r="BE6" s="176">
        <v>243.3</v>
      </c>
      <c r="BF6" s="176">
        <v>245.2</v>
      </c>
      <c r="BG6" s="176">
        <v>247.1</v>
      </c>
      <c r="BH6" s="176">
        <v>251.7</v>
      </c>
      <c r="BI6" s="176">
        <v>255.3</v>
      </c>
      <c r="BJ6" s="176">
        <v>291.3</v>
      </c>
      <c r="BK6" s="176">
        <v>223.4</v>
      </c>
      <c r="BL6" s="176">
        <v>224.2</v>
      </c>
      <c r="BM6" s="176">
        <v>249.1</v>
      </c>
      <c r="BN6" s="176">
        <v>248.2</v>
      </c>
      <c r="BO6" s="176">
        <v>252.1</v>
      </c>
      <c r="BP6" s="176">
        <v>256.60000000000002</v>
      </c>
      <c r="BQ6" s="176">
        <v>264.89999999999998</v>
      </c>
      <c r="BR6" s="176">
        <v>264.3</v>
      </c>
      <c r="BS6" s="176">
        <v>263.7</v>
      </c>
      <c r="BT6" s="176">
        <v>274.89999999999998</v>
      </c>
      <c r="BU6" s="176">
        <v>274.3</v>
      </c>
      <c r="BV6" s="176">
        <v>310.60000000000002</v>
      </c>
      <c r="BW6" s="176">
        <v>248.9</v>
      </c>
      <c r="BX6" s="176">
        <v>249.9</v>
      </c>
      <c r="BY6" s="176">
        <v>283.10000000000002</v>
      </c>
      <c r="BZ6" s="176">
        <v>277.7</v>
      </c>
      <c r="CA6" s="176">
        <v>275.39999999999998</v>
      </c>
      <c r="CB6" s="176">
        <v>278.8</v>
      </c>
      <c r="CC6" s="176">
        <v>294.60000000000002</v>
      </c>
      <c r="CD6" s="176">
        <v>288.8</v>
      </c>
      <c r="CE6" s="176">
        <v>290</v>
      </c>
      <c r="CF6" s="176">
        <v>292.10000000000002</v>
      </c>
      <c r="CG6" s="176">
        <v>286</v>
      </c>
      <c r="CH6" s="176">
        <v>327.10000000000002</v>
      </c>
      <c r="CI6" s="176">
        <v>257.8</v>
      </c>
      <c r="CJ6" s="176">
        <v>255.2</v>
      </c>
      <c r="CK6" s="176">
        <v>276.2</v>
      </c>
      <c r="CL6" s="176">
        <v>241.6</v>
      </c>
      <c r="CM6" s="176">
        <v>249.7</v>
      </c>
      <c r="CN6" s="176">
        <v>263.2</v>
      </c>
      <c r="CO6" s="176">
        <v>278.5</v>
      </c>
      <c r="CP6" s="176">
        <v>273.60000000000002</v>
      </c>
      <c r="CQ6" s="176">
        <v>263.8</v>
      </c>
      <c r="CR6" s="176">
        <v>264.8</v>
      </c>
      <c r="CS6" s="176">
        <v>257.89999999999998</v>
      </c>
      <c r="CT6" s="176">
        <v>297.7</v>
      </c>
      <c r="CU6" s="176">
        <v>222.9</v>
      </c>
      <c r="CV6" s="176">
        <v>219.9</v>
      </c>
      <c r="CW6" s="176">
        <v>249.9</v>
      </c>
      <c r="CX6" s="176">
        <v>241.2</v>
      </c>
      <c r="CY6" s="176">
        <v>238.3</v>
      </c>
      <c r="CZ6" s="176">
        <v>245.2</v>
      </c>
      <c r="DA6" s="176">
        <v>254.1</v>
      </c>
      <c r="DB6" s="176">
        <v>250.9</v>
      </c>
      <c r="DC6" s="176">
        <v>256.8</v>
      </c>
      <c r="DD6" s="176">
        <v>249.9</v>
      </c>
      <c r="DE6" s="176">
        <v>251</v>
      </c>
      <c r="DF6" s="176">
        <v>278.7</v>
      </c>
      <c r="DG6" s="176">
        <v>237.6</v>
      </c>
    </row>
    <row r="7" spans="1:111" ht="30" customHeight="1">
      <c r="A7" s="238"/>
      <c r="B7" s="19" t="str">
        <f>IF('0'!A1=1,"Будівництво","Construction")</f>
        <v>Будівництво</v>
      </c>
      <c r="C7" s="175">
        <v>202.5</v>
      </c>
      <c r="D7" s="175">
        <v>211</v>
      </c>
      <c r="E7" s="175">
        <v>225</v>
      </c>
      <c r="F7" s="175">
        <v>233.8</v>
      </c>
      <c r="G7" s="175">
        <v>232.7</v>
      </c>
      <c r="H7" s="175">
        <v>238.1</v>
      </c>
      <c r="I7" s="175">
        <v>246.1</v>
      </c>
      <c r="J7" s="175">
        <v>248.1</v>
      </c>
      <c r="K7" s="175">
        <v>246.2</v>
      </c>
      <c r="L7" s="175">
        <v>249.7</v>
      </c>
      <c r="M7" s="175">
        <v>243.4</v>
      </c>
      <c r="N7" s="175">
        <v>245.1</v>
      </c>
      <c r="O7" s="175">
        <v>200.9</v>
      </c>
      <c r="P7" s="175">
        <v>212.7</v>
      </c>
      <c r="Q7" s="175">
        <v>223.5</v>
      </c>
      <c r="R7" s="175">
        <v>230.22824302134643</v>
      </c>
      <c r="S7" s="175">
        <v>224.91215106732346</v>
      </c>
      <c r="T7" s="175">
        <v>231</v>
      </c>
      <c r="U7" s="175">
        <v>229.2</v>
      </c>
      <c r="V7" s="175">
        <v>232</v>
      </c>
      <c r="W7" s="175">
        <v>244.1</v>
      </c>
      <c r="X7" s="175">
        <v>255.2</v>
      </c>
      <c r="Y7" s="175">
        <v>250.8</v>
      </c>
      <c r="Z7" s="175">
        <v>275</v>
      </c>
      <c r="AA7" s="175">
        <v>223.2</v>
      </c>
      <c r="AB7" s="175">
        <v>242.2</v>
      </c>
      <c r="AC7" s="175">
        <v>264.2</v>
      </c>
      <c r="AD7" s="175">
        <v>271.44334975369458</v>
      </c>
      <c r="AE7" s="175">
        <v>282.5</v>
      </c>
      <c r="AF7" s="175">
        <v>294.3</v>
      </c>
      <c r="AG7" s="175">
        <v>311.39999999999998</v>
      </c>
      <c r="AH7" s="175">
        <v>314.08128078817737</v>
      </c>
      <c r="AI7" s="175">
        <v>286.2</v>
      </c>
      <c r="AJ7" s="175">
        <v>280.10000000000002</v>
      </c>
      <c r="AK7" s="176">
        <v>280.39999999999998</v>
      </c>
      <c r="AL7" s="176">
        <v>325.60000000000002</v>
      </c>
      <c r="AM7" s="176">
        <v>273.60000000000002</v>
      </c>
      <c r="AN7" s="176">
        <v>304</v>
      </c>
      <c r="AO7" s="176">
        <v>315.5</v>
      </c>
      <c r="AP7" s="176">
        <v>322.3</v>
      </c>
      <c r="AQ7" s="176">
        <v>307.10000000000002</v>
      </c>
      <c r="AR7" s="176">
        <v>320.39999999999998</v>
      </c>
      <c r="AS7" s="176">
        <v>337.2</v>
      </c>
      <c r="AT7" s="176">
        <v>347.2</v>
      </c>
      <c r="AU7" s="176">
        <v>352.3</v>
      </c>
      <c r="AV7" s="176">
        <v>343.2</v>
      </c>
      <c r="AW7" s="176">
        <v>348.2</v>
      </c>
      <c r="AX7" s="176">
        <v>359.6</v>
      </c>
      <c r="AY7" s="176">
        <v>166.4</v>
      </c>
      <c r="AZ7" s="176">
        <v>177.4</v>
      </c>
      <c r="BA7" s="176">
        <v>184.8</v>
      </c>
      <c r="BB7" s="176">
        <v>184.1</v>
      </c>
      <c r="BC7" s="176">
        <v>186.1</v>
      </c>
      <c r="BD7" s="176">
        <v>188.8</v>
      </c>
      <c r="BE7" s="176">
        <v>195.3</v>
      </c>
      <c r="BF7" s="176">
        <v>204.9</v>
      </c>
      <c r="BG7" s="176">
        <v>210.1</v>
      </c>
      <c r="BH7" s="176">
        <v>204.3</v>
      </c>
      <c r="BI7" s="176">
        <v>207.4</v>
      </c>
      <c r="BJ7" s="176">
        <v>232.7</v>
      </c>
      <c r="BK7" s="176">
        <v>178.3</v>
      </c>
      <c r="BL7" s="176">
        <v>179.4</v>
      </c>
      <c r="BM7" s="176">
        <v>192.7</v>
      </c>
      <c r="BN7" s="176">
        <v>201.4</v>
      </c>
      <c r="BO7" s="176">
        <v>202.5</v>
      </c>
      <c r="BP7" s="176">
        <v>204.3</v>
      </c>
      <c r="BQ7" s="176">
        <v>212</v>
      </c>
      <c r="BR7" s="176">
        <v>221.5</v>
      </c>
      <c r="BS7" s="176">
        <v>222.9</v>
      </c>
      <c r="BT7" s="176">
        <v>226.5</v>
      </c>
      <c r="BU7" s="176">
        <v>227.3</v>
      </c>
      <c r="BV7" s="176">
        <v>257.10000000000002</v>
      </c>
      <c r="BW7" s="176">
        <v>197.2</v>
      </c>
      <c r="BX7" s="176">
        <v>201.3</v>
      </c>
      <c r="BY7" s="176">
        <v>216.5</v>
      </c>
      <c r="BZ7" s="176">
        <v>220.1</v>
      </c>
      <c r="CA7" s="176">
        <v>221.3</v>
      </c>
      <c r="CB7" s="176">
        <v>220.7</v>
      </c>
      <c r="CC7" s="176">
        <v>228.3</v>
      </c>
      <c r="CD7" s="176">
        <v>230.2</v>
      </c>
      <c r="CE7" s="176">
        <v>235.1</v>
      </c>
      <c r="CF7" s="176">
        <v>229.9</v>
      </c>
      <c r="CG7" s="176">
        <v>229</v>
      </c>
      <c r="CH7" s="176">
        <v>261.60000000000002</v>
      </c>
      <c r="CI7" s="176">
        <v>194</v>
      </c>
      <c r="CJ7" s="176">
        <v>196.5</v>
      </c>
      <c r="CK7" s="176">
        <v>202.5</v>
      </c>
      <c r="CL7" s="176">
        <v>174.5</v>
      </c>
      <c r="CM7" s="176">
        <v>185.1</v>
      </c>
      <c r="CN7" s="176">
        <v>204.3</v>
      </c>
      <c r="CO7" s="176">
        <v>210.6</v>
      </c>
      <c r="CP7" s="176">
        <v>211.8</v>
      </c>
      <c r="CQ7" s="176">
        <v>214.7</v>
      </c>
      <c r="CR7" s="176">
        <v>210.7</v>
      </c>
      <c r="CS7" s="176">
        <v>209.3</v>
      </c>
      <c r="CT7" s="176">
        <v>231.3</v>
      </c>
      <c r="CU7" s="176">
        <v>154</v>
      </c>
      <c r="CV7" s="176">
        <v>164.1</v>
      </c>
      <c r="CW7" s="176">
        <v>171.6</v>
      </c>
      <c r="CX7" s="176">
        <v>182.6</v>
      </c>
      <c r="CY7" s="176">
        <v>182</v>
      </c>
      <c r="CZ7" s="176">
        <v>188.4</v>
      </c>
      <c r="DA7" s="176">
        <v>197.3</v>
      </c>
      <c r="DB7" s="176">
        <v>197.8</v>
      </c>
      <c r="DC7" s="176">
        <v>206.7</v>
      </c>
      <c r="DD7" s="176">
        <v>196.8</v>
      </c>
      <c r="DE7" s="176">
        <v>195.8</v>
      </c>
      <c r="DF7" s="176">
        <v>199.3</v>
      </c>
      <c r="DG7" s="176">
        <v>175.3</v>
      </c>
    </row>
    <row r="8" spans="1:111" ht="30" customHeight="1">
      <c r="A8" s="238"/>
      <c r="B8" s="19" t="str">
        <f>IF('0'!A1=1,"Оптова та роздрібна торгівля; ремонт  автотранспортних засобів і мотоциклів","Wholesale and retail trade; repair of motor vehicles and motorcycles")</f>
        <v>Оптова та роздрібна торгівля; ремонт  автотранспортних засобів і мотоциклів</v>
      </c>
      <c r="C8" s="175">
        <v>244.2</v>
      </c>
      <c r="D8" s="175">
        <v>248.9</v>
      </c>
      <c r="E8" s="175">
        <v>260.89999999999998</v>
      </c>
      <c r="F8" s="175">
        <v>280.5</v>
      </c>
      <c r="G8" s="175">
        <v>261.7</v>
      </c>
      <c r="H8" s="175">
        <v>260.7</v>
      </c>
      <c r="I8" s="175">
        <v>271.2</v>
      </c>
      <c r="J8" s="175">
        <v>264.2</v>
      </c>
      <c r="K8" s="175">
        <v>260.10000000000002</v>
      </c>
      <c r="L8" s="175">
        <v>261.10000000000002</v>
      </c>
      <c r="M8" s="175">
        <v>261.39999999999998</v>
      </c>
      <c r="N8" s="175">
        <v>272.8</v>
      </c>
      <c r="O8" s="175">
        <v>248.3</v>
      </c>
      <c r="P8" s="175">
        <v>253.1</v>
      </c>
      <c r="Q8" s="175">
        <v>277.5</v>
      </c>
      <c r="R8" s="175">
        <v>279.56486042692939</v>
      </c>
      <c r="S8" s="175">
        <v>266.39737274220028</v>
      </c>
      <c r="T8" s="175">
        <v>275.10000000000002</v>
      </c>
      <c r="U8" s="175">
        <v>275.60000000000002</v>
      </c>
      <c r="V8" s="175">
        <v>272.8</v>
      </c>
      <c r="W8" s="175">
        <v>280.39999999999998</v>
      </c>
      <c r="X8" s="175">
        <v>289.3</v>
      </c>
      <c r="Y8" s="175">
        <v>292.3</v>
      </c>
      <c r="Z8" s="175">
        <v>336.5</v>
      </c>
      <c r="AA8" s="175">
        <v>310</v>
      </c>
      <c r="AB8" s="175">
        <v>341</v>
      </c>
      <c r="AC8" s="175">
        <v>349.8</v>
      </c>
      <c r="AD8" s="175">
        <v>372.34154351395728</v>
      </c>
      <c r="AE8" s="175">
        <v>373.3</v>
      </c>
      <c r="AF8" s="175">
        <v>389.3</v>
      </c>
      <c r="AG8" s="175">
        <v>410.7</v>
      </c>
      <c r="AH8" s="175">
        <v>391.8555008210181</v>
      </c>
      <c r="AI8" s="175">
        <v>355.5</v>
      </c>
      <c r="AJ8" s="175">
        <v>361.8</v>
      </c>
      <c r="AK8" s="176">
        <v>357.7</v>
      </c>
      <c r="AL8" s="176">
        <v>422.6</v>
      </c>
      <c r="AM8" s="176">
        <v>369.2</v>
      </c>
      <c r="AN8" s="176">
        <v>383</v>
      </c>
      <c r="AO8" s="176">
        <v>425.2</v>
      </c>
      <c r="AP8" s="176">
        <v>413.5</v>
      </c>
      <c r="AQ8" s="176">
        <v>398.4</v>
      </c>
      <c r="AR8" s="176">
        <v>392.1</v>
      </c>
      <c r="AS8" s="176">
        <v>405.2</v>
      </c>
      <c r="AT8" s="176">
        <v>404.9</v>
      </c>
      <c r="AU8" s="176">
        <v>398.7</v>
      </c>
      <c r="AV8" s="176">
        <v>408.2</v>
      </c>
      <c r="AW8" s="176">
        <v>418.8</v>
      </c>
      <c r="AX8" s="176">
        <v>414.1</v>
      </c>
      <c r="AY8" s="176">
        <v>209.3</v>
      </c>
      <c r="AZ8" s="176">
        <v>214.4</v>
      </c>
      <c r="BA8" s="176">
        <v>232.7</v>
      </c>
      <c r="BB8" s="176">
        <v>234.4</v>
      </c>
      <c r="BC8" s="176">
        <v>227.2</v>
      </c>
      <c r="BD8" s="176">
        <v>240.3</v>
      </c>
      <c r="BE8" s="176">
        <v>244.8</v>
      </c>
      <c r="BF8" s="176">
        <v>236.8</v>
      </c>
      <c r="BG8" s="176">
        <v>238.6</v>
      </c>
      <c r="BH8" s="176">
        <v>248</v>
      </c>
      <c r="BI8" s="176">
        <v>252.5</v>
      </c>
      <c r="BJ8" s="176">
        <v>280.60000000000002</v>
      </c>
      <c r="BK8" s="176">
        <v>227.8</v>
      </c>
      <c r="BL8" s="176">
        <v>229.3</v>
      </c>
      <c r="BM8" s="176">
        <v>246.9</v>
      </c>
      <c r="BN8" s="176">
        <v>251.2</v>
      </c>
      <c r="BO8" s="176">
        <v>243.2</v>
      </c>
      <c r="BP8" s="176">
        <v>251.3</v>
      </c>
      <c r="BQ8" s="176">
        <v>260.7</v>
      </c>
      <c r="BR8" s="176">
        <v>254.5</v>
      </c>
      <c r="BS8" s="176">
        <v>254.2</v>
      </c>
      <c r="BT8" s="176">
        <v>259.2</v>
      </c>
      <c r="BU8" s="176">
        <v>259.2</v>
      </c>
      <c r="BV8" s="176">
        <v>294.39999999999998</v>
      </c>
      <c r="BW8" s="176">
        <v>230.6</v>
      </c>
      <c r="BX8" s="176">
        <v>231</v>
      </c>
      <c r="BY8" s="176">
        <v>253.1</v>
      </c>
      <c r="BZ8" s="176">
        <v>264.10000000000002</v>
      </c>
      <c r="CA8" s="176">
        <v>251</v>
      </c>
      <c r="CB8" s="176">
        <v>254.3</v>
      </c>
      <c r="CC8" s="176">
        <v>265.89999999999998</v>
      </c>
      <c r="CD8" s="176">
        <v>263.89999999999998</v>
      </c>
      <c r="CE8" s="176">
        <v>262.7</v>
      </c>
      <c r="CF8" s="176">
        <v>267.60000000000002</v>
      </c>
      <c r="CG8" s="176">
        <v>268.60000000000002</v>
      </c>
      <c r="CH8" s="176">
        <v>293.3</v>
      </c>
      <c r="CI8" s="176">
        <v>233.2</v>
      </c>
      <c r="CJ8" s="176">
        <v>234.2</v>
      </c>
      <c r="CK8" s="176">
        <v>243.5</v>
      </c>
      <c r="CL8" s="176">
        <v>220.1</v>
      </c>
      <c r="CM8" s="176">
        <v>214.4</v>
      </c>
      <c r="CN8" s="176">
        <v>228.6</v>
      </c>
      <c r="CO8" s="176">
        <v>243.8</v>
      </c>
      <c r="CP8" s="176">
        <v>242.8</v>
      </c>
      <c r="CQ8" s="176">
        <v>229.6</v>
      </c>
      <c r="CR8" s="176">
        <v>232.3</v>
      </c>
      <c r="CS8" s="176">
        <v>232</v>
      </c>
      <c r="CT8" s="176">
        <v>257.3</v>
      </c>
      <c r="CU8" s="176">
        <v>198.3</v>
      </c>
      <c r="CV8" s="176">
        <v>204.1</v>
      </c>
      <c r="CW8" s="176">
        <v>230.9</v>
      </c>
      <c r="CX8" s="176">
        <v>211.5</v>
      </c>
      <c r="CY8" s="176">
        <v>219.4</v>
      </c>
      <c r="CZ8" s="176">
        <v>222.3</v>
      </c>
      <c r="DA8" s="176">
        <v>225.1</v>
      </c>
      <c r="DB8" s="176">
        <v>228.1</v>
      </c>
      <c r="DC8" s="176">
        <v>230.5</v>
      </c>
      <c r="DD8" s="176">
        <v>229.1</v>
      </c>
      <c r="DE8" s="176">
        <v>232.9</v>
      </c>
      <c r="DF8" s="176">
        <v>245.2</v>
      </c>
      <c r="DG8" s="176">
        <v>227.7</v>
      </c>
    </row>
    <row r="9" spans="1:111" ht="30" customHeight="1">
      <c r="A9" s="238"/>
      <c r="B9" s="19" t="str">
        <f>IF('0'!A1=1,"Транспорт, складське господарство,  поштова та кур’єрська діяльність","Transportation and warehousing, postal and courier activities")</f>
        <v>Транспорт, складське господарство,  поштова та кур’єрська діяльність</v>
      </c>
      <c r="C9" s="175">
        <v>281.8</v>
      </c>
      <c r="D9" s="175">
        <v>281.2</v>
      </c>
      <c r="E9" s="175">
        <v>345.2</v>
      </c>
      <c r="F9" s="175">
        <v>313</v>
      </c>
      <c r="G9" s="175">
        <v>308.8</v>
      </c>
      <c r="H9" s="175">
        <v>316.89999999999998</v>
      </c>
      <c r="I9" s="175">
        <v>320.3</v>
      </c>
      <c r="J9" s="175">
        <v>322.89999999999998</v>
      </c>
      <c r="K9" s="175">
        <v>313.5</v>
      </c>
      <c r="L9" s="175">
        <v>316.60000000000002</v>
      </c>
      <c r="M9" s="175">
        <v>308.5</v>
      </c>
      <c r="N9" s="175">
        <v>310.2</v>
      </c>
      <c r="O9" s="175">
        <v>285.3</v>
      </c>
      <c r="P9" s="175">
        <v>281.89999999999998</v>
      </c>
      <c r="Q9" s="175">
        <v>318.8</v>
      </c>
      <c r="R9" s="175">
        <v>308.90229885057471</v>
      </c>
      <c r="S9" s="175">
        <v>300.47208538587847</v>
      </c>
      <c r="T9" s="175">
        <v>307</v>
      </c>
      <c r="U9" s="175">
        <v>320.39999999999998</v>
      </c>
      <c r="V9" s="175">
        <v>307.3</v>
      </c>
      <c r="W9" s="175">
        <v>321.60000000000002</v>
      </c>
      <c r="X9" s="175">
        <v>310.3</v>
      </c>
      <c r="Y9" s="175">
        <v>303.3</v>
      </c>
      <c r="Z9" s="175">
        <v>330.8</v>
      </c>
      <c r="AA9" s="175">
        <v>314</v>
      </c>
      <c r="AB9" s="175">
        <v>324.7</v>
      </c>
      <c r="AC9" s="175">
        <v>347</v>
      </c>
      <c r="AD9" s="175">
        <v>349.8538587848933</v>
      </c>
      <c r="AE9" s="175">
        <v>360.8</v>
      </c>
      <c r="AF9" s="175">
        <v>386.2</v>
      </c>
      <c r="AG9" s="175">
        <v>402.3</v>
      </c>
      <c r="AH9" s="175">
        <v>414.19704433497537</v>
      </c>
      <c r="AI9" s="175">
        <v>373.7</v>
      </c>
      <c r="AJ9" s="175">
        <v>363.8</v>
      </c>
      <c r="AK9" s="176">
        <v>363.4</v>
      </c>
      <c r="AL9" s="176">
        <v>397.7</v>
      </c>
      <c r="AM9" s="176">
        <v>363.5</v>
      </c>
      <c r="AN9" s="176">
        <v>365.7</v>
      </c>
      <c r="AO9" s="176">
        <v>384.2</v>
      </c>
      <c r="AP9" s="176">
        <v>389</v>
      </c>
      <c r="AQ9" s="176">
        <v>377</v>
      </c>
      <c r="AR9" s="176">
        <v>392.3</v>
      </c>
      <c r="AS9" s="176">
        <v>418.1</v>
      </c>
      <c r="AT9" s="176">
        <v>421.5</v>
      </c>
      <c r="AU9" s="176">
        <v>454.9</v>
      </c>
      <c r="AV9" s="176">
        <v>423.6</v>
      </c>
      <c r="AW9" s="176">
        <v>421.7</v>
      </c>
      <c r="AX9" s="176">
        <v>429.9</v>
      </c>
      <c r="AY9" s="176">
        <v>203.2</v>
      </c>
      <c r="AZ9" s="176">
        <v>197.3</v>
      </c>
      <c r="BA9" s="176">
        <v>236.8</v>
      </c>
      <c r="BB9" s="176">
        <v>223.5</v>
      </c>
      <c r="BC9" s="176">
        <v>229.9</v>
      </c>
      <c r="BD9" s="176">
        <v>237.1</v>
      </c>
      <c r="BE9" s="176">
        <v>262.89999999999998</v>
      </c>
      <c r="BF9" s="176">
        <v>257.3</v>
      </c>
      <c r="BG9" s="176">
        <v>251.9</v>
      </c>
      <c r="BH9" s="176">
        <v>256.89999999999998</v>
      </c>
      <c r="BI9" s="176">
        <v>250.7</v>
      </c>
      <c r="BJ9" s="176">
        <v>278.8</v>
      </c>
      <c r="BK9" s="176">
        <v>254.7</v>
      </c>
      <c r="BL9" s="176">
        <v>228.2</v>
      </c>
      <c r="BM9" s="176">
        <v>242.3</v>
      </c>
      <c r="BN9" s="176">
        <v>255.1</v>
      </c>
      <c r="BO9" s="176">
        <v>258.10000000000002</v>
      </c>
      <c r="BP9" s="176">
        <v>262.8</v>
      </c>
      <c r="BQ9" s="176">
        <v>275</v>
      </c>
      <c r="BR9" s="176">
        <v>289.3</v>
      </c>
      <c r="BS9" s="176">
        <v>275.3</v>
      </c>
      <c r="BT9" s="176">
        <v>284.60000000000002</v>
      </c>
      <c r="BU9" s="176">
        <v>267.7</v>
      </c>
      <c r="BV9" s="176">
        <v>286.60000000000002</v>
      </c>
      <c r="BW9" s="176">
        <v>263.10000000000002</v>
      </c>
      <c r="BX9" s="176">
        <v>252.5</v>
      </c>
      <c r="BY9" s="176">
        <v>268.2</v>
      </c>
      <c r="BZ9" s="176">
        <v>273.5</v>
      </c>
      <c r="CA9" s="176">
        <v>276.7</v>
      </c>
      <c r="CB9" s="176">
        <v>278</v>
      </c>
      <c r="CC9" s="176">
        <v>299.39999999999998</v>
      </c>
      <c r="CD9" s="176">
        <v>291.3</v>
      </c>
      <c r="CE9" s="176">
        <v>284.7</v>
      </c>
      <c r="CF9" s="176">
        <v>287.7</v>
      </c>
      <c r="CG9" s="176">
        <v>295.7</v>
      </c>
      <c r="CH9" s="176">
        <v>298.2</v>
      </c>
      <c r="CI9" s="176">
        <v>261.7</v>
      </c>
      <c r="CJ9" s="176">
        <v>248.3</v>
      </c>
      <c r="CK9" s="176">
        <v>246.5</v>
      </c>
      <c r="CL9" s="176">
        <v>227.4</v>
      </c>
      <c r="CM9" s="176">
        <v>220.5</v>
      </c>
      <c r="CN9" s="176">
        <v>241.1</v>
      </c>
      <c r="CO9" s="176">
        <v>253.9</v>
      </c>
      <c r="CP9" s="176">
        <v>264.3</v>
      </c>
      <c r="CQ9" s="176">
        <v>246.2</v>
      </c>
      <c r="CR9" s="176">
        <v>250.2</v>
      </c>
      <c r="CS9" s="176">
        <v>238.7</v>
      </c>
      <c r="CT9" s="176">
        <v>278.5</v>
      </c>
      <c r="CU9" s="176">
        <v>203.5</v>
      </c>
      <c r="CV9" s="176">
        <v>195.5</v>
      </c>
      <c r="CW9" s="176">
        <v>209</v>
      </c>
      <c r="CX9" s="176">
        <v>220.1</v>
      </c>
      <c r="CY9" s="176">
        <v>219.4</v>
      </c>
      <c r="CZ9" s="176">
        <v>216.4</v>
      </c>
      <c r="DA9" s="176">
        <v>254.3</v>
      </c>
      <c r="DB9" s="176">
        <v>251.2</v>
      </c>
      <c r="DC9" s="176">
        <v>241.6</v>
      </c>
      <c r="DD9" s="176">
        <v>242.8</v>
      </c>
      <c r="DE9" s="176">
        <v>238.9</v>
      </c>
      <c r="DF9" s="176">
        <v>257</v>
      </c>
      <c r="DG9" s="176">
        <v>241.2</v>
      </c>
    </row>
    <row r="10" spans="1:111" ht="30" customHeight="1">
      <c r="A10" s="238"/>
      <c r="B10" s="19" t="str">
        <f>IF('0'!A1=1,"наземний і трубопровідний транспорт","surface and pipeline transport")</f>
        <v>наземний і трубопровідний транспорт</v>
      </c>
      <c r="C10" s="175">
        <v>254.6</v>
      </c>
      <c r="D10" s="175">
        <v>252.8</v>
      </c>
      <c r="E10" s="175">
        <v>318.7</v>
      </c>
      <c r="F10" s="175">
        <v>268.8</v>
      </c>
      <c r="G10" s="175">
        <v>272.39999999999998</v>
      </c>
      <c r="H10" s="175">
        <v>273</v>
      </c>
      <c r="I10" s="175">
        <v>281.7</v>
      </c>
      <c r="J10" s="175">
        <v>281.60000000000002</v>
      </c>
      <c r="K10" s="175">
        <v>277.10000000000002</v>
      </c>
      <c r="L10" s="175">
        <v>278</v>
      </c>
      <c r="M10" s="175">
        <v>269.3</v>
      </c>
      <c r="N10" s="175">
        <v>269.10000000000002</v>
      </c>
      <c r="O10" s="175">
        <v>269</v>
      </c>
      <c r="P10" s="175">
        <v>264.5</v>
      </c>
      <c r="Q10" s="175">
        <v>320.5</v>
      </c>
      <c r="R10" s="175">
        <v>286.15681444991787</v>
      </c>
      <c r="S10" s="175">
        <v>282.82512315270935</v>
      </c>
      <c r="T10" s="175">
        <v>287.39999999999998</v>
      </c>
      <c r="U10" s="175">
        <v>292.60000000000002</v>
      </c>
      <c r="V10" s="175">
        <v>286.3</v>
      </c>
      <c r="W10" s="175">
        <v>296.3</v>
      </c>
      <c r="X10" s="175">
        <v>288.7</v>
      </c>
      <c r="Y10" s="175">
        <v>281.8</v>
      </c>
      <c r="Z10" s="175">
        <v>301.2</v>
      </c>
      <c r="AA10" s="175">
        <v>283.3</v>
      </c>
      <c r="AB10" s="175">
        <v>291</v>
      </c>
      <c r="AC10" s="175">
        <v>304.39999999999998</v>
      </c>
      <c r="AD10" s="175">
        <v>310.59688013136292</v>
      </c>
      <c r="AE10" s="175">
        <v>324.8</v>
      </c>
      <c r="AF10" s="175">
        <v>338.1</v>
      </c>
      <c r="AG10" s="175">
        <v>359.1</v>
      </c>
      <c r="AH10" s="175">
        <v>365.54926108374389</v>
      </c>
      <c r="AI10" s="175">
        <v>357</v>
      </c>
      <c r="AJ10" s="175">
        <v>331</v>
      </c>
      <c r="AK10" s="176">
        <v>329.5</v>
      </c>
      <c r="AL10" s="176">
        <v>344.1</v>
      </c>
      <c r="AM10" s="176">
        <v>329.3</v>
      </c>
      <c r="AN10" s="176">
        <v>332.8</v>
      </c>
      <c r="AO10" s="176">
        <v>344.6</v>
      </c>
      <c r="AP10" s="176">
        <v>356.4</v>
      </c>
      <c r="AQ10" s="176">
        <v>342</v>
      </c>
      <c r="AR10" s="176">
        <v>349.2</v>
      </c>
      <c r="AS10" s="176">
        <v>385.5</v>
      </c>
      <c r="AT10" s="176">
        <v>371.7</v>
      </c>
      <c r="AU10" s="176">
        <v>438</v>
      </c>
      <c r="AV10" s="176">
        <v>394.1</v>
      </c>
      <c r="AW10" s="176">
        <v>379.7</v>
      </c>
      <c r="AX10" s="176">
        <v>366.3</v>
      </c>
      <c r="AY10" s="176">
        <v>192.9</v>
      </c>
      <c r="AZ10" s="176">
        <v>183.5</v>
      </c>
      <c r="BA10" s="176">
        <v>230.6</v>
      </c>
      <c r="BB10" s="176">
        <v>215</v>
      </c>
      <c r="BC10" s="176">
        <v>209.2</v>
      </c>
      <c r="BD10" s="176">
        <v>208.4</v>
      </c>
      <c r="BE10" s="176">
        <v>241.8</v>
      </c>
      <c r="BF10" s="176">
        <v>248</v>
      </c>
      <c r="BG10" s="176">
        <v>232.4</v>
      </c>
      <c r="BH10" s="176">
        <v>248.7</v>
      </c>
      <c r="BI10" s="176">
        <v>234.2</v>
      </c>
      <c r="BJ10" s="176">
        <v>253.2</v>
      </c>
      <c r="BK10" s="176" t="s">
        <v>4</v>
      </c>
      <c r="BL10" s="176" t="s">
        <v>4</v>
      </c>
      <c r="BM10" s="176" t="s">
        <v>4</v>
      </c>
      <c r="BN10" s="176" t="s">
        <v>4</v>
      </c>
      <c r="BO10" s="176" t="s">
        <v>4</v>
      </c>
      <c r="BP10" s="176" t="s">
        <v>4</v>
      </c>
      <c r="BQ10" s="176" t="s">
        <v>4</v>
      </c>
      <c r="BR10" s="176" t="s">
        <v>4</v>
      </c>
      <c r="BS10" s="176" t="s">
        <v>4</v>
      </c>
      <c r="BT10" s="176" t="s">
        <v>4</v>
      </c>
      <c r="BU10" s="176" t="s">
        <v>4</v>
      </c>
      <c r="BV10" s="176" t="s">
        <v>4</v>
      </c>
      <c r="BW10" s="176" t="s">
        <v>4</v>
      </c>
      <c r="BX10" s="176" t="s">
        <v>4</v>
      </c>
      <c r="BY10" s="176" t="s">
        <v>4</v>
      </c>
      <c r="BZ10" s="176" t="s">
        <v>4</v>
      </c>
      <c r="CA10" s="176" t="s">
        <v>4</v>
      </c>
      <c r="CB10" s="176" t="s">
        <v>4</v>
      </c>
      <c r="CC10" s="176" t="s">
        <v>4</v>
      </c>
      <c r="CD10" s="176" t="s">
        <v>4</v>
      </c>
      <c r="CE10" s="176" t="s">
        <v>4</v>
      </c>
      <c r="CF10" s="176" t="s">
        <v>4</v>
      </c>
      <c r="CG10" s="176" t="s">
        <v>4</v>
      </c>
      <c r="CH10" s="176" t="s">
        <v>4</v>
      </c>
      <c r="CI10" s="176" t="s">
        <v>4</v>
      </c>
      <c r="CJ10" s="176" t="s">
        <v>4</v>
      </c>
      <c r="CK10" s="176" t="s">
        <v>4</v>
      </c>
      <c r="CL10" s="176" t="s">
        <v>4</v>
      </c>
      <c r="CM10" s="176" t="s">
        <v>4</v>
      </c>
      <c r="CN10" s="176" t="s">
        <v>4</v>
      </c>
      <c r="CO10" s="176" t="s">
        <v>4</v>
      </c>
      <c r="CP10" s="176" t="s">
        <v>4</v>
      </c>
      <c r="CQ10" s="176" t="s">
        <v>4</v>
      </c>
      <c r="CR10" s="176" t="s">
        <v>4</v>
      </c>
      <c r="CS10" s="176" t="s">
        <v>4</v>
      </c>
      <c r="CT10" s="176" t="s">
        <v>4</v>
      </c>
      <c r="CU10" s="176" t="s">
        <v>4</v>
      </c>
      <c r="CV10" s="176" t="s">
        <v>4</v>
      </c>
      <c r="CW10" s="176" t="s">
        <v>4</v>
      </c>
      <c r="CX10" s="176" t="s">
        <v>4</v>
      </c>
      <c r="CY10" s="176" t="s">
        <v>4</v>
      </c>
      <c r="CZ10" s="176" t="s">
        <v>4</v>
      </c>
      <c r="DA10" s="176" t="s">
        <v>4</v>
      </c>
      <c r="DB10" s="176" t="s">
        <v>4</v>
      </c>
      <c r="DC10" s="176" t="s">
        <v>4</v>
      </c>
      <c r="DD10" s="176" t="s">
        <v>4</v>
      </c>
      <c r="DE10" s="176" t="s">
        <v>4</v>
      </c>
      <c r="DF10" s="176" t="s">
        <v>4</v>
      </c>
      <c r="DG10" s="176" t="s">
        <v>4</v>
      </c>
    </row>
    <row r="11" spans="1:111" ht="30" customHeight="1">
      <c r="A11" s="238"/>
      <c r="B11" s="19" t="str">
        <f>IF('0'!A1=1,"водний транспорт","water transport")</f>
        <v>водний транспорт</v>
      </c>
      <c r="C11" s="175">
        <v>286.3</v>
      </c>
      <c r="D11" s="175">
        <v>296.39999999999998</v>
      </c>
      <c r="E11" s="175">
        <v>278.10000000000002</v>
      </c>
      <c r="F11" s="175">
        <v>296.10000000000002</v>
      </c>
      <c r="G11" s="175">
        <v>292.10000000000002</v>
      </c>
      <c r="H11" s="175">
        <v>315.5</v>
      </c>
      <c r="I11" s="175">
        <v>307.39999999999998</v>
      </c>
      <c r="J11" s="175">
        <v>304.3</v>
      </c>
      <c r="K11" s="175">
        <v>324.3</v>
      </c>
      <c r="L11" s="175">
        <v>305</v>
      </c>
      <c r="M11" s="175">
        <v>293.5</v>
      </c>
      <c r="N11" s="175">
        <v>292.2</v>
      </c>
      <c r="O11" s="175">
        <v>277.39999999999998</v>
      </c>
      <c r="P11" s="175">
        <v>270.10000000000002</v>
      </c>
      <c r="Q11" s="175">
        <v>275.10000000000002</v>
      </c>
      <c r="R11" s="175">
        <v>253.10919540229887</v>
      </c>
      <c r="S11" s="175">
        <v>266.12233169129718</v>
      </c>
      <c r="T11" s="175">
        <v>275.10000000000002</v>
      </c>
      <c r="U11" s="175">
        <v>283.8</v>
      </c>
      <c r="V11" s="175">
        <v>282.60000000000002</v>
      </c>
      <c r="W11" s="175">
        <v>397.1</v>
      </c>
      <c r="X11" s="175">
        <v>286.2</v>
      </c>
      <c r="Y11" s="175">
        <v>341.2</v>
      </c>
      <c r="Z11" s="175">
        <v>450.8</v>
      </c>
      <c r="AA11" s="175">
        <v>309.60000000000002</v>
      </c>
      <c r="AB11" s="175">
        <v>329.2</v>
      </c>
      <c r="AC11" s="175">
        <v>375.9</v>
      </c>
      <c r="AD11" s="175">
        <v>373.62643678160924</v>
      </c>
      <c r="AE11" s="175">
        <v>388.6</v>
      </c>
      <c r="AF11" s="175">
        <v>434.2</v>
      </c>
      <c r="AG11" s="175">
        <v>415.9</v>
      </c>
      <c r="AH11" s="175">
        <v>434.22742200328406</v>
      </c>
      <c r="AI11" s="175">
        <v>334</v>
      </c>
      <c r="AJ11" s="175">
        <v>328.8</v>
      </c>
      <c r="AK11" s="176">
        <v>376.6</v>
      </c>
      <c r="AL11" s="176">
        <v>629.29999999999995</v>
      </c>
      <c r="AM11" s="176">
        <v>335.9</v>
      </c>
      <c r="AN11" s="176">
        <v>349.6</v>
      </c>
      <c r="AO11" s="176">
        <v>476.6</v>
      </c>
      <c r="AP11" s="176">
        <v>451.8</v>
      </c>
      <c r="AQ11" s="176">
        <v>454.4</v>
      </c>
      <c r="AR11" s="176">
        <v>426.5</v>
      </c>
      <c r="AS11" s="176">
        <v>508.4</v>
      </c>
      <c r="AT11" s="176">
        <v>613.6</v>
      </c>
      <c r="AU11" s="176">
        <v>493.2</v>
      </c>
      <c r="AV11" s="176">
        <v>585.6</v>
      </c>
      <c r="AW11" s="176">
        <v>574.4</v>
      </c>
      <c r="AX11" s="176">
        <v>541.20000000000005</v>
      </c>
      <c r="AY11" s="176">
        <v>163.4</v>
      </c>
      <c r="AZ11" s="176">
        <v>177.4</v>
      </c>
      <c r="BA11" s="176">
        <v>211.9</v>
      </c>
      <c r="BB11" s="176">
        <v>230.9</v>
      </c>
      <c r="BC11" s="176">
        <v>228.6</v>
      </c>
      <c r="BD11" s="176">
        <v>267.60000000000002</v>
      </c>
      <c r="BE11" s="176">
        <v>261.60000000000002</v>
      </c>
      <c r="BF11" s="176">
        <v>249</v>
      </c>
      <c r="BG11" s="176">
        <v>257.5</v>
      </c>
      <c r="BH11" s="176">
        <v>259.2</v>
      </c>
      <c r="BI11" s="176">
        <v>263.5</v>
      </c>
      <c r="BJ11" s="176">
        <v>274</v>
      </c>
      <c r="BK11" s="176" t="s">
        <v>4</v>
      </c>
      <c r="BL11" s="176" t="s">
        <v>4</v>
      </c>
      <c r="BM11" s="176" t="s">
        <v>4</v>
      </c>
      <c r="BN11" s="176" t="s">
        <v>4</v>
      </c>
      <c r="BO11" s="176" t="s">
        <v>4</v>
      </c>
      <c r="BP11" s="176" t="s">
        <v>4</v>
      </c>
      <c r="BQ11" s="176" t="s">
        <v>4</v>
      </c>
      <c r="BR11" s="176" t="s">
        <v>4</v>
      </c>
      <c r="BS11" s="176" t="s">
        <v>4</v>
      </c>
      <c r="BT11" s="176" t="s">
        <v>4</v>
      </c>
      <c r="BU11" s="176" t="s">
        <v>4</v>
      </c>
      <c r="BV11" s="176" t="s">
        <v>4</v>
      </c>
      <c r="BW11" s="176" t="s">
        <v>4</v>
      </c>
      <c r="BX11" s="176" t="s">
        <v>4</v>
      </c>
      <c r="BY11" s="176" t="s">
        <v>4</v>
      </c>
      <c r="BZ11" s="176" t="s">
        <v>4</v>
      </c>
      <c r="CA11" s="176" t="s">
        <v>4</v>
      </c>
      <c r="CB11" s="176" t="s">
        <v>4</v>
      </c>
      <c r="CC11" s="176" t="s">
        <v>4</v>
      </c>
      <c r="CD11" s="176" t="s">
        <v>4</v>
      </c>
      <c r="CE11" s="176" t="s">
        <v>4</v>
      </c>
      <c r="CF11" s="176" t="s">
        <v>4</v>
      </c>
      <c r="CG11" s="176" t="s">
        <v>4</v>
      </c>
      <c r="CH11" s="176" t="s">
        <v>4</v>
      </c>
      <c r="CI11" s="176" t="s">
        <v>4</v>
      </c>
      <c r="CJ11" s="176" t="s">
        <v>4</v>
      </c>
      <c r="CK11" s="176" t="s">
        <v>4</v>
      </c>
      <c r="CL11" s="176" t="s">
        <v>4</v>
      </c>
      <c r="CM11" s="176" t="s">
        <v>4</v>
      </c>
      <c r="CN11" s="176" t="s">
        <v>4</v>
      </c>
      <c r="CO11" s="176" t="s">
        <v>4</v>
      </c>
      <c r="CP11" s="176" t="s">
        <v>4</v>
      </c>
      <c r="CQ11" s="176" t="s">
        <v>4</v>
      </c>
      <c r="CR11" s="176" t="s">
        <v>4</v>
      </c>
      <c r="CS11" s="176" t="s">
        <v>4</v>
      </c>
      <c r="CT11" s="176" t="s">
        <v>4</v>
      </c>
      <c r="CU11" s="176" t="s">
        <v>4</v>
      </c>
      <c r="CV11" s="176" t="s">
        <v>4</v>
      </c>
      <c r="CW11" s="176" t="s">
        <v>4</v>
      </c>
      <c r="CX11" s="176" t="s">
        <v>4</v>
      </c>
      <c r="CY11" s="176" t="s">
        <v>4</v>
      </c>
      <c r="CZ11" s="176" t="s">
        <v>4</v>
      </c>
      <c r="DA11" s="176" t="s">
        <v>4</v>
      </c>
      <c r="DB11" s="176" t="s">
        <v>4</v>
      </c>
      <c r="DC11" s="176" t="s">
        <v>4</v>
      </c>
      <c r="DD11" s="176" t="s">
        <v>4</v>
      </c>
      <c r="DE11" s="176" t="s">
        <v>4</v>
      </c>
      <c r="DF11" s="176" t="s">
        <v>4</v>
      </c>
      <c r="DG11" s="176" t="s">
        <v>4</v>
      </c>
    </row>
    <row r="12" spans="1:111" ht="30" customHeight="1">
      <c r="A12" s="238"/>
      <c r="B12" s="19" t="str">
        <f>IF('0'!A1=1,"авіаційний транспорт","air transport")</f>
        <v>авіаційний транспорт</v>
      </c>
      <c r="C12" s="175">
        <v>909.4</v>
      </c>
      <c r="D12" s="175">
        <v>969</v>
      </c>
      <c r="E12" s="175">
        <v>1141.8</v>
      </c>
      <c r="F12" s="175">
        <v>953.5</v>
      </c>
      <c r="G12" s="175">
        <v>921.9</v>
      </c>
      <c r="H12" s="175">
        <v>936.1</v>
      </c>
      <c r="I12" s="175">
        <v>918.7</v>
      </c>
      <c r="J12" s="175">
        <v>960.8</v>
      </c>
      <c r="K12" s="175">
        <v>960</v>
      </c>
      <c r="L12" s="175">
        <v>891.2</v>
      </c>
      <c r="M12" s="175">
        <v>843.8</v>
      </c>
      <c r="N12" s="175">
        <v>805.7</v>
      </c>
      <c r="O12" s="175">
        <v>760.5</v>
      </c>
      <c r="P12" s="175">
        <v>834.7</v>
      </c>
      <c r="Q12" s="175">
        <v>869.7</v>
      </c>
      <c r="R12" s="175">
        <v>890.12643678160919</v>
      </c>
      <c r="S12" s="175">
        <v>930.1847290640394</v>
      </c>
      <c r="T12" s="175">
        <v>958.3</v>
      </c>
      <c r="U12" s="175">
        <v>1072.5</v>
      </c>
      <c r="V12" s="175">
        <v>1098.5999999999999</v>
      </c>
      <c r="W12" s="175">
        <v>1056.8</v>
      </c>
      <c r="X12" s="175">
        <v>1046.5</v>
      </c>
      <c r="Y12" s="175">
        <v>1032.5</v>
      </c>
      <c r="Z12" s="175">
        <v>1151.3</v>
      </c>
      <c r="AA12" s="175">
        <v>1126.7</v>
      </c>
      <c r="AB12" s="175">
        <v>1336.3</v>
      </c>
      <c r="AC12" s="175">
        <v>1532.8</v>
      </c>
      <c r="AD12" s="175">
        <v>1478.6954022988505</v>
      </c>
      <c r="AE12" s="175">
        <v>1531.6</v>
      </c>
      <c r="AF12" s="175">
        <v>1545.8</v>
      </c>
      <c r="AG12" s="175">
        <v>1550.6</v>
      </c>
      <c r="AH12" s="175">
        <v>1564.0443349753696</v>
      </c>
      <c r="AI12" s="175">
        <v>1422.1</v>
      </c>
      <c r="AJ12" s="175">
        <v>1477.3</v>
      </c>
      <c r="AK12" s="176">
        <v>1374.8</v>
      </c>
      <c r="AL12" s="176">
        <v>1569.5</v>
      </c>
      <c r="AM12" s="176">
        <v>1487.7</v>
      </c>
      <c r="AN12" s="176">
        <v>1514.7</v>
      </c>
      <c r="AO12" s="176">
        <v>1531</v>
      </c>
      <c r="AP12" s="176">
        <v>1509.6</v>
      </c>
      <c r="AQ12" s="176">
        <v>1792.4</v>
      </c>
      <c r="AR12" s="176">
        <v>1798.9</v>
      </c>
      <c r="AS12" s="176">
        <v>1738.5</v>
      </c>
      <c r="AT12" s="176">
        <v>1824.6</v>
      </c>
      <c r="AU12" s="176">
        <v>1804</v>
      </c>
      <c r="AV12" s="176">
        <v>1878.4</v>
      </c>
      <c r="AW12" s="176">
        <v>1766.7</v>
      </c>
      <c r="AX12" s="176">
        <v>1709</v>
      </c>
      <c r="AY12" s="176">
        <v>851.6</v>
      </c>
      <c r="AZ12" s="176">
        <v>816.3</v>
      </c>
      <c r="BA12" s="176">
        <v>894.5</v>
      </c>
      <c r="BB12" s="176">
        <v>797.2</v>
      </c>
      <c r="BC12" s="176">
        <v>919.6</v>
      </c>
      <c r="BD12" s="176">
        <v>963.6</v>
      </c>
      <c r="BE12" s="176">
        <v>1038.5</v>
      </c>
      <c r="BF12" s="176">
        <v>1098.8</v>
      </c>
      <c r="BG12" s="176">
        <v>1193.2</v>
      </c>
      <c r="BH12" s="176">
        <v>1052.8</v>
      </c>
      <c r="BI12" s="176">
        <v>949.7</v>
      </c>
      <c r="BJ12" s="176">
        <v>1041.3</v>
      </c>
      <c r="BK12" s="176" t="s">
        <v>4</v>
      </c>
      <c r="BL12" s="176" t="s">
        <v>4</v>
      </c>
      <c r="BM12" s="176" t="s">
        <v>4</v>
      </c>
      <c r="BN12" s="176" t="s">
        <v>4</v>
      </c>
      <c r="BO12" s="176" t="s">
        <v>4</v>
      </c>
      <c r="BP12" s="176" t="s">
        <v>4</v>
      </c>
      <c r="BQ12" s="176" t="s">
        <v>4</v>
      </c>
      <c r="BR12" s="176" t="s">
        <v>4</v>
      </c>
      <c r="BS12" s="176" t="s">
        <v>4</v>
      </c>
      <c r="BT12" s="176" t="s">
        <v>4</v>
      </c>
      <c r="BU12" s="176" t="s">
        <v>4</v>
      </c>
      <c r="BV12" s="176" t="s">
        <v>4</v>
      </c>
      <c r="BW12" s="176" t="s">
        <v>4</v>
      </c>
      <c r="BX12" s="176" t="s">
        <v>4</v>
      </c>
      <c r="BY12" s="176" t="s">
        <v>4</v>
      </c>
      <c r="BZ12" s="176" t="s">
        <v>4</v>
      </c>
      <c r="CA12" s="176" t="s">
        <v>4</v>
      </c>
      <c r="CB12" s="176" t="s">
        <v>4</v>
      </c>
      <c r="CC12" s="176" t="s">
        <v>4</v>
      </c>
      <c r="CD12" s="176" t="s">
        <v>4</v>
      </c>
      <c r="CE12" s="176" t="s">
        <v>4</v>
      </c>
      <c r="CF12" s="176" t="s">
        <v>4</v>
      </c>
      <c r="CG12" s="176" t="s">
        <v>4</v>
      </c>
      <c r="CH12" s="176" t="s">
        <v>4</v>
      </c>
      <c r="CI12" s="176" t="s">
        <v>4</v>
      </c>
      <c r="CJ12" s="176" t="s">
        <v>4</v>
      </c>
      <c r="CK12" s="176" t="s">
        <v>4</v>
      </c>
      <c r="CL12" s="176" t="s">
        <v>4</v>
      </c>
      <c r="CM12" s="176" t="s">
        <v>4</v>
      </c>
      <c r="CN12" s="176" t="s">
        <v>4</v>
      </c>
      <c r="CO12" s="176" t="s">
        <v>4</v>
      </c>
      <c r="CP12" s="176" t="s">
        <v>4</v>
      </c>
      <c r="CQ12" s="176" t="s">
        <v>4</v>
      </c>
      <c r="CR12" s="176" t="s">
        <v>4</v>
      </c>
      <c r="CS12" s="176" t="s">
        <v>4</v>
      </c>
      <c r="CT12" s="176" t="s">
        <v>4</v>
      </c>
      <c r="CU12" s="176" t="s">
        <v>4</v>
      </c>
      <c r="CV12" s="176" t="s">
        <v>4</v>
      </c>
      <c r="CW12" s="176" t="s">
        <v>4</v>
      </c>
      <c r="CX12" s="176" t="s">
        <v>4</v>
      </c>
      <c r="CY12" s="176" t="s">
        <v>4</v>
      </c>
      <c r="CZ12" s="176" t="s">
        <v>4</v>
      </c>
      <c r="DA12" s="176" t="s">
        <v>4</v>
      </c>
      <c r="DB12" s="176" t="s">
        <v>4</v>
      </c>
      <c r="DC12" s="176" t="s">
        <v>4</v>
      </c>
      <c r="DD12" s="176" t="s">
        <v>4</v>
      </c>
      <c r="DE12" s="176" t="s">
        <v>4</v>
      </c>
      <c r="DF12" s="176" t="s">
        <v>4</v>
      </c>
      <c r="DG12" s="176" t="s">
        <v>4</v>
      </c>
    </row>
    <row r="13" spans="1:111" ht="30" customHeight="1">
      <c r="A13" s="238"/>
      <c r="B13" s="19" t="str">
        <f>IF('0'!A1=1,"складське господарство та допоміжна діяльність у сфері транспорту","warehousing and support activities for transportation")</f>
        <v>складське господарство та допоміжна діяльність у сфері транспорту</v>
      </c>
      <c r="C13" s="175">
        <v>309.10000000000002</v>
      </c>
      <c r="D13" s="175">
        <v>308.3</v>
      </c>
      <c r="E13" s="175">
        <v>384.9</v>
      </c>
      <c r="F13" s="175">
        <v>358.4</v>
      </c>
      <c r="G13" s="175">
        <v>348.8</v>
      </c>
      <c r="H13" s="175">
        <v>364.1</v>
      </c>
      <c r="I13" s="175">
        <v>364.6</v>
      </c>
      <c r="J13" s="175">
        <v>368.8</v>
      </c>
      <c r="K13" s="175">
        <v>354.9</v>
      </c>
      <c r="L13" s="175">
        <v>359.8</v>
      </c>
      <c r="M13" s="175">
        <v>350.7</v>
      </c>
      <c r="N13" s="175">
        <v>356.6</v>
      </c>
      <c r="O13" s="175">
        <v>320.39999999999998</v>
      </c>
      <c r="P13" s="175">
        <v>316.5</v>
      </c>
      <c r="Q13" s="175">
        <v>347.1</v>
      </c>
      <c r="R13" s="175">
        <v>353.66009852216746</v>
      </c>
      <c r="S13" s="175">
        <v>336.04844006568146</v>
      </c>
      <c r="T13" s="175">
        <v>345.6</v>
      </c>
      <c r="U13" s="175">
        <v>368.2</v>
      </c>
      <c r="V13" s="175">
        <v>345.5</v>
      </c>
      <c r="W13" s="175">
        <v>366.3</v>
      </c>
      <c r="X13" s="175">
        <v>347</v>
      </c>
      <c r="Y13" s="175">
        <v>341.3</v>
      </c>
      <c r="Z13" s="175">
        <v>376.3</v>
      </c>
      <c r="AA13" s="175">
        <v>360.5</v>
      </c>
      <c r="AB13" s="175">
        <v>370.3</v>
      </c>
      <c r="AC13" s="175">
        <v>400.5</v>
      </c>
      <c r="AD13" s="175">
        <v>401.63875205254521</v>
      </c>
      <c r="AE13" s="175">
        <v>410.9</v>
      </c>
      <c r="AF13" s="175">
        <v>451.3</v>
      </c>
      <c r="AG13" s="175">
        <v>466.1</v>
      </c>
      <c r="AH13" s="175">
        <v>485.05336617405578</v>
      </c>
      <c r="AI13" s="175">
        <v>417.8</v>
      </c>
      <c r="AJ13" s="175">
        <v>415.8</v>
      </c>
      <c r="AK13" s="176">
        <v>417.1</v>
      </c>
      <c r="AL13" s="176">
        <v>467.8</v>
      </c>
      <c r="AM13" s="176">
        <v>417.8</v>
      </c>
      <c r="AN13" s="176">
        <v>417.6</v>
      </c>
      <c r="AO13" s="176">
        <v>442.3</v>
      </c>
      <c r="AP13" s="176">
        <v>440.6</v>
      </c>
      <c r="AQ13" s="176">
        <v>423</v>
      </c>
      <c r="AR13" s="176">
        <v>448.2</v>
      </c>
      <c r="AS13" s="176">
        <v>467.9</v>
      </c>
      <c r="AT13" s="176">
        <v>482.9</v>
      </c>
      <c r="AU13" s="176">
        <v>502.5</v>
      </c>
      <c r="AV13" s="176">
        <v>466</v>
      </c>
      <c r="AW13" s="176">
        <v>478.5</v>
      </c>
      <c r="AX13" s="176">
        <v>509.4</v>
      </c>
      <c r="AY13" s="176">
        <v>221.1</v>
      </c>
      <c r="AZ13" s="176">
        <v>217.3</v>
      </c>
      <c r="BA13" s="176">
        <v>257.60000000000002</v>
      </c>
      <c r="BB13" s="176">
        <v>245</v>
      </c>
      <c r="BC13" s="176">
        <v>260.2</v>
      </c>
      <c r="BD13" s="176">
        <v>275.7</v>
      </c>
      <c r="BE13" s="176">
        <v>298.3</v>
      </c>
      <c r="BF13" s="176">
        <v>276.5</v>
      </c>
      <c r="BG13" s="176">
        <v>272.39999999999998</v>
      </c>
      <c r="BH13" s="176">
        <v>273.5</v>
      </c>
      <c r="BI13" s="176">
        <v>273.10000000000002</v>
      </c>
      <c r="BJ13" s="176">
        <v>315.8</v>
      </c>
      <c r="BK13" s="176" t="s">
        <v>4</v>
      </c>
      <c r="BL13" s="176" t="s">
        <v>4</v>
      </c>
      <c r="BM13" s="176" t="s">
        <v>4</v>
      </c>
      <c r="BN13" s="176" t="s">
        <v>4</v>
      </c>
      <c r="BO13" s="176" t="s">
        <v>4</v>
      </c>
      <c r="BP13" s="176" t="s">
        <v>4</v>
      </c>
      <c r="BQ13" s="176" t="s">
        <v>4</v>
      </c>
      <c r="BR13" s="176" t="s">
        <v>4</v>
      </c>
      <c r="BS13" s="176" t="s">
        <v>4</v>
      </c>
      <c r="BT13" s="176" t="s">
        <v>4</v>
      </c>
      <c r="BU13" s="176" t="s">
        <v>4</v>
      </c>
      <c r="BV13" s="176" t="s">
        <v>4</v>
      </c>
      <c r="BW13" s="176" t="s">
        <v>4</v>
      </c>
      <c r="BX13" s="176" t="s">
        <v>4</v>
      </c>
      <c r="BY13" s="176" t="s">
        <v>4</v>
      </c>
      <c r="BZ13" s="176" t="s">
        <v>4</v>
      </c>
      <c r="CA13" s="176" t="s">
        <v>4</v>
      </c>
      <c r="CB13" s="176" t="s">
        <v>4</v>
      </c>
      <c r="CC13" s="176" t="s">
        <v>4</v>
      </c>
      <c r="CD13" s="176" t="s">
        <v>4</v>
      </c>
      <c r="CE13" s="176" t="s">
        <v>4</v>
      </c>
      <c r="CF13" s="176" t="s">
        <v>4</v>
      </c>
      <c r="CG13" s="176" t="s">
        <v>4</v>
      </c>
      <c r="CH13" s="176" t="s">
        <v>4</v>
      </c>
      <c r="CI13" s="176" t="s">
        <v>4</v>
      </c>
      <c r="CJ13" s="176" t="s">
        <v>4</v>
      </c>
      <c r="CK13" s="176" t="s">
        <v>4</v>
      </c>
      <c r="CL13" s="176" t="s">
        <v>4</v>
      </c>
      <c r="CM13" s="176" t="s">
        <v>4</v>
      </c>
      <c r="CN13" s="176" t="s">
        <v>4</v>
      </c>
      <c r="CO13" s="176" t="s">
        <v>4</v>
      </c>
      <c r="CP13" s="176" t="s">
        <v>4</v>
      </c>
      <c r="CQ13" s="176" t="s">
        <v>4</v>
      </c>
      <c r="CR13" s="176" t="s">
        <v>4</v>
      </c>
      <c r="CS13" s="176" t="s">
        <v>4</v>
      </c>
      <c r="CT13" s="176" t="s">
        <v>4</v>
      </c>
      <c r="CU13" s="176" t="s">
        <v>4</v>
      </c>
      <c r="CV13" s="176" t="s">
        <v>4</v>
      </c>
      <c r="CW13" s="176" t="s">
        <v>4</v>
      </c>
      <c r="CX13" s="176" t="s">
        <v>4</v>
      </c>
      <c r="CY13" s="176" t="s">
        <v>4</v>
      </c>
      <c r="CZ13" s="176" t="s">
        <v>4</v>
      </c>
      <c r="DA13" s="176" t="s">
        <v>4</v>
      </c>
      <c r="DB13" s="176" t="s">
        <v>4</v>
      </c>
      <c r="DC13" s="176" t="s">
        <v>4</v>
      </c>
      <c r="DD13" s="176" t="s">
        <v>4</v>
      </c>
      <c r="DE13" s="176" t="s">
        <v>4</v>
      </c>
      <c r="DF13" s="176" t="s">
        <v>4</v>
      </c>
      <c r="DG13" s="176" t="s">
        <v>4</v>
      </c>
    </row>
    <row r="14" spans="1:111" ht="30" customHeight="1">
      <c r="A14" s="238"/>
      <c r="B14" s="19" t="str">
        <f>IF('0'!A1=1,"поштова та кур’єрська діяльність","postal and courier activities")</f>
        <v>поштова та кур’єрська діяльність</v>
      </c>
      <c r="C14" s="175">
        <v>159.9</v>
      </c>
      <c r="D14" s="175">
        <v>158.80000000000001</v>
      </c>
      <c r="E14" s="175">
        <v>159.5</v>
      </c>
      <c r="F14" s="175">
        <v>166.8</v>
      </c>
      <c r="G14" s="175">
        <v>169.8</v>
      </c>
      <c r="H14" s="175">
        <v>166.1</v>
      </c>
      <c r="I14" s="175">
        <v>168.9</v>
      </c>
      <c r="J14" s="175">
        <v>170.5</v>
      </c>
      <c r="K14" s="175">
        <v>163.6</v>
      </c>
      <c r="L14" s="175">
        <v>172</v>
      </c>
      <c r="M14" s="175">
        <v>173.6</v>
      </c>
      <c r="N14" s="175">
        <v>165.2</v>
      </c>
      <c r="O14" s="175">
        <v>154.19999999999999</v>
      </c>
      <c r="P14" s="175">
        <v>150.30000000000001</v>
      </c>
      <c r="Q14" s="175">
        <v>152.80000000000001</v>
      </c>
      <c r="R14" s="175">
        <v>153.77257799671594</v>
      </c>
      <c r="S14" s="175">
        <v>162.19704433497537</v>
      </c>
      <c r="T14" s="175">
        <v>161.80000000000001</v>
      </c>
      <c r="U14" s="175">
        <v>157.30000000000001</v>
      </c>
      <c r="V14" s="175">
        <v>153.6</v>
      </c>
      <c r="W14" s="175">
        <v>154.4</v>
      </c>
      <c r="X14" s="175">
        <v>168.5</v>
      </c>
      <c r="Y14" s="175">
        <v>160.19999999999999</v>
      </c>
      <c r="Z14" s="175">
        <v>172.1</v>
      </c>
      <c r="AA14" s="175">
        <v>158.9</v>
      </c>
      <c r="AB14" s="175">
        <v>159.5</v>
      </c>
      <c r="AC14" s="175">
        <v>170.6</v>
      </c>
      <c r="AD14" s="175">
        <v>174.91707717569784</v>
      </c>
      <c r="AE14" s="175">
        <v>174.9</v>
      </c>
      <c r="AF14" s="175">
        <v>178.7</v>
      </c>
      <c r="AG14" s="175">
        <v>183.9</v>
      </c>
      <c r="AH14" s="175">
        <v>185.12315270935963</v>
      </c>
      <c r="AI14" s="175">
        <v>159.6</v>
      </c>
      <c r="AJ14" s="175">
        <v>166</v>
      </c>
      <c r="AK14" s="176">
        <v>168.4</v>
      </c>
      <c r="AL14" s="176">
        <v>183.1</v>
      </c>
      <c r="AM14" s="176">
        <v>171.9</v>
      </c>
      <c r="AN14" s="176">
        <v>172.9</v>
      </c>
      <c r="AO14" s="176">
        <v>187.9</v>
      </c>
      <c r="AP14" s="176">
        <v>197.1</v>
      </c>
      <c r="AQ14" s="176">
        <v>186.4</v>
      </c>
      <c r="AR14" s="176">
        <v>193.1</v>
      </c>
      <c r="AS14" s="176">
        <v>198.1</v>
      </c>
      <c r="AT14" s="176">
        <v>202.1</v>
      </c>
      <c r="AU14" s="176">
        <v>198.9</v>
      </c>
      <c r="AV14" s="176">
        <v>214.6</v>
      </c>
      <c r="AW14" s="176">
        <v>209.8</v>
      </c>
      <c r="AX14" s="176">
        <v>214.9</v>
      </c>
      <c r="AY14" s="176">
        <v>104</v>
      </c>
      <c r="AZ14" s="176">
        <v>105.3</v>
      </c>
      <c r="BA14" s="176">
        <v>109.3</v>
      </c>
      <c r="BB14" s="176">
        <v>108.7</v>
      </c>
      <c r="BC14" s="176">
        <v>117.6</v>
      </c>
      <c r="BD14" s="176">
        <v>113.9</v>
      </c>
      <c r="BE14" s="176">
        <v>117.6</v>
      </c>
      <c r="BF14" s="176">
        <v>122.8</v>
      </c>
      <c r="BG14" s="176">
        <v>134.1</v>
      </c>
      <c r="BH14" s="176">
        <v>128.9</v>
      </c>
      <c r="BI14" s="176">
        <v>142.69999999999999</v>
      </c>
      <c r="BJ14" s="176">
        <v>140.19999999999999</v>
      </c>
      <c r="BK14" s="176" t="s">
        <v>4</v>
      </c>
      <c r="BL14" s="176" t="s">
        <v>4</v>
      </c>
      <c r="BM14" s="176" t="s">
        <v>4</v>
      </c>
      <c r="BN14" s="176" t="s">
        <v>4</v>
      </c>
      <c r="BO14" s="176" t="s">
        <v>4</v>
      </c>
      <c r="BP14" s="176" t="s">
        <v>4</v>
      </c>
      <c r="BQ14" s="176" t="s">
        <v>4</v>
      </c>
      <c r="BR14" s="176" t="s">
        <v>4</v>
      </c>
      <c r="BS14" s="176" t="s">
        <v>4</v>
      </c>
      <c r="BT14" s="176" t="s">
        <v>4</v>
      </c>
      <c r="BU14" s="176" t="s">
        <v>4</v>
      </c>
      <c r="BV14" s="176" t="s">
        <v>4</v>
      </c>
      <c r="BW14" s="176" t="s">
        <v>4</v>
      </c>
      <c r="BX14" s="176" t="s">
        <v>4</v>
      </c>
      <c r="BY14" s="176" t="s">
        <v>4</v>
      </c>
      <c r="BZ14" s="176" t="s">
        <v>4</v>
      </c>
      <c r="CA14" s="176" t="s">
        <v>4</v>
      </c>
      <c r="CB14" s="176" t="s">
        <v>4</v>
      </c>
      <c r="CC14" s="176" t="s">
        <v>4</v>
      </c>
      <c r="CD14" s="176" t="s">
        <v>4</v>
      </c>
      <c r="CE14" s="176" t="s">
        <v>4</v>
      </c>
      <c r="CF14" s="176" t="s">
        <v>4</v>
      </c>
      <c r="CG14" s="176" t="s">
        <v>4</v>
      </c>
      <c r="CH14" s="176" t="s">
        <v>4</v>
      </c>
      <c r="CI14" s="176" t="s">
        <v>4</v>
      </c>
      <c r="CJ14" s="176" t="s">
        <v>4</v>
      </c>
      <c r="CK14" s="176" t="s">
        <v>4</v>
      </c>
      <c r="CL14" s="176" t="s">
        <v>4</v>
      </c>
      <c r="CM14" s="176" t="s">
        <v>4</v>
      </c>
      <c r="CN14" s="176" t="s">
        <v>4</v>
      </c>
      <c r="CO14" s="176" t="s">
        <v>4</v>
      </c>
      <c r="CP14" s="176" t="s">
        <v>4</v>
      </c>
      <c r="CQ14" s="176" t="s">
        <v>4</v>
      </c>
      <c r="CR14" s="176" t="s">
        <v>4</v>
      </c>
      <c r="CS14" s="176" t="s">
        <v>4</v>
      </c>
      <c r="CT14" s="176" t="s">
        <v>4</v>
      </c>
      <c r="CU14" s="176" t="s">
        <v>4</v>
      </c>
      <c r="CV14" s="176" t="s">
        <v>4</v>
      </c>
      <c r="CW14" s="176" t="s">
        <v>4</v>
      </c>
      <c r="CX14" s="176" t="s">
        <v>4</v>
      </c>
      <c r="CY14" s="176" t="s">
        <v>4</v>
      </c>
      <c r="CZ14" s="176" t="s">
        <v>4</v>
      </c>
      <c r="DA14" s="176" t="s">
        <v>4</v>
      </c>
      <c r="DB14" s="176" t="s">
        <v>4</v>
      </c>
      <c r="DC14" s="176" t="s">
        <v>4</v>
      </c>
      <c r="DD14" s="176" t="s">
        <v>4</v>
      </c>
      <c r="DE14" s="176" t="s">
        <v>4</v>
      </c>
      <c r="DF14" s="176" t="s">
        <v>4</v>
      </c>
      <c r="DG14" s="176" t="s">
        <v>4</v>
      </c>
    </row>
    <row r="15" spans="1:111" ht="30" customHeight="1">
      <c r="A15" s="238"/>
      <c r="B15" s="19" t="str">
        <f>IF('0'!A1=1,"Тимчасове розміщування й  організація харчування","Accommodation and food service activities")</f>
        <v>Тимчасове розміщування й  організація харчування</v>
      </c>
      <c r="C15" s="175">
        <v>180.8</v>
      </c>
      <c r="D15" s="175">
        <v>177.7</v>
      </c>
      <c r="E15" s="175">
        <v>197.9</v>
      </c>
      <c r="F15" s="175">
        <v>189.4</v>
      </c>
      <c r="G15" s="175">
        <v>202.3</v>
      </c>
      <c r="H15" s="175">
        <v>201.5</v>
      </c>
      <c r="I15" s="175">
        <v>195.8</v>
      </c>
      <c r="J15" s="175">
        <v>203.1</v>
      </c>
      <c r="K15" s="175">
        <v>202.3</v>
      </c>
      <c r="L15" s="175">
        <v>204.6</v>
      </c>
      <c r="M15" s="175">
        <v>196.8</v>
      </c>
      <c r="N15" s="175">
        <v>201.7</v>
      </c>
      <c r="O15" s="175">
        <v>179.2</v>
      </c>
      <c r="P15" s="175">
        <v>175.1</v>
      </c>
      <c r="Q15" s="175">
        <v>188.6</v>
      </c>
      <c r="R15" s="175">
        <v>177.98275862068965</v>
      </c>
      <c r="S15" s="175">
        <v>182.99835796387521</v>
      </c>
      <c r="T15" s="175">
        <v>181.6</v>
      </c>
      <c r="U15" s="175">
        <v>178.7</v>
      </c>
      <c r="V15" s="175">
        <v>185.9</v>
      </c>
      <c r="W15" s="175">
        <v>189.4</v>
      </c>
      <c r="X15" s="175">
        <v>191.2</v>
      </c>
      <c r="Y15" s="175">
        <v>190.5</v>
      </c>
      <c r="Z15" s="175">
        <v>219.1</v>
      </c>
      <c r="AA15" s="175">
        <v>197.1</v>
      </c>
      <c r="AB15" s="175">
        <v>198.6</v>
      </c>
      <c r="AC15" s="175">
        <v>224.3</v>
      </c>
      <c r="AD15" s="175">
        <v>218.02463054187191</v>
      </c>
      <c r="AE15" s="175">
        <v>228.8</v>
      </c>
      <c r="AF15" s="175">
        <v>229.3</v>
      </c>
      <c r="AG15" s="175">
        <v>231.4</v>
      </c>
      <c r="AH15" s="175">
        <v>236.20525451559934</v>
      </c>
      <c r="AI15" s="175">
        <v>218.5</v>
      </c>
      <c r="AJ15" s="175">
        <v>217.2</v>
      </c>
      <c r="AK15" s="176">
        <v>214.7</v>
      </c>
      <c r="AL15" s="176">
        <v>236.6</v>
      </c>
      <c r="AM15" s="176">
        <v>214.8</v>
      </c>
      <c r="AN15" s="176">
        <v>238.5</v>
      </c>
      <c r="AO15" s="176">
        <v>238.6</v>
      </c>
      <c r="AP15" s="176">
        <v>242.6</v>
      </c>
      <c r="AQ15" s="176">
        <v>238.8</v>
      </c>
      <c r="AR15" s="176">
        <v>246.9</v>
      </c>
      <c r="AS15" s="176">
        <v>246.1</v>
      </c>
      <c r="AT15" s="176">
        <v>247</v>
      </c>
      <c r="AU15" s="176">
        <v>252.6</v>
      </c>
      <c r="AV15" s="176">
        <v>256.7</v>
      </c>
      <c r="AW15" s="176">
        <v>254.4</v>
      </c>
      <c r="AX15" s="176">
        <v>264.3</v>
      </c>
      <c r="AY15" s="176">
        <v>137.30000000000001</v>
      </c>
      <c r="AZ15" s="176">
        <v>139.80000000000001</v>
      </c>
      <c r="BA15" s="176">
        <v>159.19999999999999</v>
      </c>
      <c r="BB15" s="176">
        <v>148.19999999999999</v>
      </c>
      <c r="BC15" s="176">
        <v>154.6</v>
      </c>
      <c r="BD15" s="176">
        <v>157.9</v>
      </c>
      <c r="BE15" s="176">
        <v>153.6</v>
      </c>
      <c r="BF15" s="176">
        <v>159.4</v>
      </c>
      <c r="BG15" s="176">
        <v>159.5</v>
      </c>
      <c r="BH15" s="176">
        <v>159.80000000000001</v>
      </c>
      <c r="BI15" s="176">
        <v>158.19999999999999</v>
      </c>
      <c r="BJ15" s="176">
        <v>183.8</v>
      </c>
      <c r="BK15" s="176">
        <v>141.80000000000001</v>
      </c>
      <c r="BL15" s="176">
        <v>137.9</v>
      </c>
      <c r="BM15" s="176">
        <v>162.1</v>
      </c>
      <c r="BN15" s="176">
        <v>151.5</v>
      </c>
      <c r="BO15" s="176">
        <v>160.4</v>
      </c>
      <c r="BP15" s="176">
        <v>155</v>
      </c>
      <c r="BQ15" s="176">
        <v>155.4</v>
      </c>
      <c r="BR15" s="176">
        <v>164.2</v>
      </c>
      <c r="BS15" s="176">
        <v>161</v>
      </c>
      <c r="BT15" s="176">
        <v>162.9</v>
      </c>
      <c r="BU15" s="176">
        <v>158.69999999999999</v>
      </c>
      <c r="BV15" s="176">
        <v>182.7</v>
      </c>
      <c r="BW15" s="176">
        <v>144.9</v>
      </c>
      <c r="BX15" s="176">
        <v>143.80000000000001</v>
      </c>
      <c r="BY15" s="176">
        <v>164.1</v>
      </c>
      <c r="BZ15" s="176">
        <v>156.4</v>
      </c>
      <c r="CA15" s="176">
        <v>162.30000000000001</v>
      </c>
      <c r="CB15" s="176">
        <v>164.8</v>
      </c>
      <c r="CC15" s="176">
        <v>163.80000000000001</v>
      </c>
      <c r="CD15" s="176">
        <v>168.1</v>
      </c>
      <c r="CE15" s="176">
        <v>162.6</v>
      </c>
      <c r="CF15" s="176">
        <v>168.5</v>
      </c>
      <c r="CG15" s="176">
        <v>162.69999999999999</v>
      </c>
      <c r="CH15" s="176">
        <v>174.5</v>
      </c>
      <c r="CI15" s="176">
        <v>156.6</v>
      </c>
      <c r="CJ15" s="176">
        <v>156.9</v>
      </c>
      <c r="CK15" s="176">
        <v>119.6</v>
      </c>
      <c r="CL15" s="176">
        <v>74.099999999999994</v>
      </c>
      <c r="CM15" s="176">
        <v>81.5</v>
      </c>
      <c r="CN15" s="176">
        <v>110.3</v>
      </c>
      <c r="CO15" s="176">
        <v>123.1</v>
      </c>
      <c r="CP15" s="176">
        <v>131.80000000000001</v>
      </c>
      <c r="CQ15" s="176">
        <v>131.1</v>
      </c>
      <c r="CR15" s="176">
        <v>139.19999999999999</v>
      </c>
      <c r="CS15" s="176">
        <v>126.6</v>
      </c>
      <c r="CT15" s="176">
        <v>136.80000000000001</v>
      </c>
      <c r="CU15" s="176">
        <v>110.8</v>
      </c>
      <c r="CV15" s="176">
        <v>131.5</v>
      </c>
      <c r="CW15" s="176">
        <v>129.1</v>
      </c>
      <c r="CX15" s="176">
        <v>116.3</v>
      </c>
      <c r="CY15" s="176">
        <v>147.9</v>
      </c>
      <c r="CZ15" s="176">
        <v>148.69999999999999</v>
      </c>
      <c r="DA15" s="176">
        <v>147.80000000000001</v>
      </c>
      <c r="DB15" s="176">
        <v>163.1</v>
      </c>
      <c r="DC15" s="176">
        <v>150.69999999999999</v>
      </c>
      <c r="DD15" s="176">
        <v>147.5</v>
      </c>
      <c r="DE15" s="176">
        <v>147.1</v>
      </c>
      <c r="DF15" s="176">
        <v>149.4</v>
      </c>
      <c r="DG15" s="176">
        <v>145.4</v>
      </c>
    </row>
    <row r="16" spans="1:111" ht="30" customHeight="1">
      <c r="A16" s="238"/>
      <c r="B16" s="19" t="str">
        <f>IF('0'!A1=1,"Інформація та телекомунікації","Information and communication")</f>
        <v>Інформація та телекомунікації</v>
      </c>
      <c r="C16" s="175">
        <v>381.6</v>
      </c>
      <c r="D16" s="175">
        <v>393.7</v>
      </c>
      <c r="E16" s="175">
        <v>440.5</v>
      </c>
      <c r="F16" s="175">
        <v>384.8</v>
      </c>
      <c r="G16" s="175">
        <v>409.5</v>
      </c>
      <c r="H16" s="175">
        <v>396.5</v>
      </c>
      <c r="I16" s="175">
        <v>404.5</v>
      </c>
      <c r="J16" s="175">
        <v>405.7</v>
      </c>
      <c r="K16" s="175">
        <v>401.8</v>
      </c>
      <c r="L16" s="175">
        <v>393.6</v>
      </c>
      <c r="M16" s="175">
        <v>411</v>
      </c>
      <c r="N16" s="175">
        <v>399.3</v>
      </c>
      <c r="O16" s="175">
        <v>365.6</v>
      </c>
      <c r="P16" s="175">
        <v>388.7</v>
      </c>
      <c r="Q16" s="175">
        <v>394.9</v>
      </c>
      <c r="R16" s="175">
        <v>453.09688013136292</v>
      </c>
      <c r="S16" s="175">
        <v>403.37602627257797</v>
      </c>
      <c r="T16" s="175">
        <v>414.8</v>
      </c>
      <c r="U16" s="175">
        <v>410.5</v>
      </c>
      <c r="V16" s="175">
        <v>441.7</v>
      </c>
      <c r="W16" s="175">
        <v>427.1</v>
      </c>
      <c r="X16" s="175">
        <v>425.4</v>
      </c>
      <c r="Y16" s="175">
        <v>462.3</v>
      </c>
      <c r="Z16" s="175">
        <v>487.3</v>
      </c>
      <c r="AA16" s="175">
        <v>487</v>
      </c>
      <c r="AB16" s="175">
        <v>607.20000000000005</v>
      </c>
      <c r="AC16" s="175">
        <v>568.4</v>
      </c>
      <c r="AD16" s="175">
        <v>581.6658456486042</v>
      </c>
      <c r="AE16" s="175">
        <v>546.6</v>
      </c>
      <c r="AF16" s="175">
        <v>565.4</v>
      </c>
      <c r="AG16" s="175">
        <v>580.70000000000005</v>
      </c>
      <c r="AH16" s="175">
        <v>612.15599343185556</v>
      </c>
      <c r="AI16" s="175">
        <v>557</v>
      </c>
      <c r="AJ16" s="175">
        <v>537.79999999999995</v>
      </c>
      <c r="AK16" s="176">
        <v>555.6</v>
      </c>
      <c r="AL16" s="176">
        <v>578.6</v>
      </c>
      <c r="AM16" s="176">
        <v>592.4</v>
      </c>
      <c r="AN16" s="176">
        <v>709.9</v>
      </c>
      <c r="AO16" s="176">
        <v>686.1</v>
      </c>
      <c r="AP16" s="176">
        <v>689.3</v>
      </c>
      <c r="AQ16" s="176">
        <v>624.6</v>
      </c>
      <c r="AR16" s="176">
        <v>642.4</v>
      </c>
      <c r="AS16" s="176">
        <v>632.6</v>
      </c>
      <c r="AT16" s="176">
        <v>659.6</v>
      </c>
      <c r="AU16" s="176">
        <v>684.8</v>
      </c>
      <c r="AV16" s="176">
        <v>664.5</v>
      </c>
      <c r="AW16" s="176">
        <v>705.2</v>
      </c>
      <c r="AX16" s="176">
        <v>697.7</v>
      </c>
      <c r="AY16" s="176">
        <v>319</v>
      </c>
      <c r="AZ16" s="176">
        <v>346.9</v>
      </c>
      <c r="BA16" s="176">
        <v>377.6</v>
      </c>
      <c r="BB16" s="176">
        <v>384</v>
      </c>
      <c r="BC16" s="176">
        <v>357.5</v>
      </c>
      <c r="BD16" s="176">
        <v>357.7</v>
      </c>
      <c r="BE16" s="176">
        <v>369.4</v>
      </c>
      <c r="BF16" s="176">
        <v>378</v>
      </c>
      <c r="BG16" s="176">
        <v>383.2</v>
      </c>
      <c r="BH16" s="176">
        <v>397.7</v>
      </c>
      <c r="BI16" s="176">
        <v>407.6</v>
      </c>
      <c r="BJ16" s="176">
        <v>432.3</v>
      </c>
      <c r="BK16" s="176">
        <v>329</v>
      </c>
      <c r="BL16" s="176">
        <v>355.7</v>
      </c>
      <c r="BM16" s="176">
        <v>370.9</v>
      </c>
      <c r="BN16" s="176">
        <v>422.1</v>
      </c>
      <c r="BO16" s="176">
        <v>374.4</v>
      </c>
      <c r="BP16" s="176">
        <v>376.6</v>
      </c>
      <c r="BQ16" s="176">
        <v>377.6</v>
      </c>
      <c r="BR16" s="176">
        <v>389</v>
      </c>
      <c r="BS16" s="176">
        <v>384.3</v>
      </c>
      <c r="BT16" s="176">
        <v>401.5</v>
      </c>
      <c r="BU16" s="176">
        <v>407.5</v>
      </c>
      <c r="BV16" s="176">
        <v>416.8</v>
      </c>
      <c r="BW16" s="176">
        <v>367.4</v>
      </c>
      <c r="BX16" s="176">
        <v>394.1</v>
      </c>
      <c r="BY16" s="176">
        <v>415.1</v>
      </c>
      <c r="BZ16" s="176">
        <v>491.6</v>
      </c>
      <c r="CA16" s="176">
        <v>410.3</v>
      </c>
      <c r="CB16" s="176">
        <v>421.8</v>
      </c>
      <c r="CC16" s="176">
        <v>414.5</v>
      </c>
      <c r="CD16" s="176">
        <v>412.8</v>
      </c>
      <c r="CE16" s="176">
        <v>409.1</v>
      </c>
      <c r="CF16" s="176">
        <v>408.8</v>
      </c>
      <c r="CG16" s="176">
        <v>431.3</v>
      </c>
      <c r="CH16" s="176">
        <v>470.5</v>
      </c>
      <c r="CI16" s="176">
        <v>379.9</v>
      </c>
      <c r="CJ16" s="176">
        <v>394.9</v>
      </c>
      <c r="CK16" s="176">
        <v>493.4</v>
      </c>
      <c r="CL16" s="176">
        <v>387.8</v>
      </c>
      <c r="CM16" s="176">
        <v>388.3</v>
      </c>
      <c r="CN16" s="176">
        <v>400.7</v>
      </c>
      <c r="CO16" s="176">
        <v>419</v>
      </c>
      <c r="CP16" s="176">
        <v>419.8</v>
      </c>
      <c r="CQ16" s="176">
        <v>401.8</v>
      </c>
      <c r="CR16" s="176">
        <v>401.2</v>
      </c>
      <c r="CS16" s="176">
        <v>421.6</v>
      </c>
      <c r="CT16" s="176">
        <v>452.1</v>
      </c>
      <c r="CU16" s="176">
        <v>365.7</v>
      </c>
      <c r="CV16" s="176">
        <v>383.4</v>
      </c>
      <c r="CW16" s="176">
        <v>425.1</v>
      </c>
      <c r="CX16" s="176">
        <v>451.7</v>
      </c>
      <c r="CY16" s="176">
        <v>421.1</v>
      </c>
      <c r="CZ16" s="176">
        <v>436.6</v>
      </c>
      <c r="DA16" s="176">
        <v>415.8</v>
      </c>
      <c r="DB16" s="176">
        <v>413.5</v>
      </c>
      <c r="DC16" s="176">
        <v>423.8</v>
      </c>
      <c r="DD16" s="176">
        <v>419.9</v>
      </c>
      <c r="DE16" s="176">
        <v>452.3</v>
      </c>
      <c r="DF16" s="176">
        <v>461</v>
      </c>
      <c r="DG16" s="176">
        <v>418.4</v>
      </c>
    </row>
    <row r="17" spans="1:111" ht="30" customHeight="1">
      <c r="A17" s="238"/>
      <c r="B17" s="19" t="str">
        <f>IF('0'!A1=1,"Фінансова та страхова діяльність","Financial and insurance activities")</f>
        <v>Фінансова та страхова діяльність</v>
      </c>
      <c r="C17" s="175">
        <v>516.5</v>
      </c>
      <c r="D17" s="175">
        <v>524.29999999999995</v>
      </c>
      <c r="E17" s="175">
        <v>562.70000000000005</v>
      </c>
      <c r="F17" s="175">
        <v>552.29999999999995</v>
      </c>
      <c r="G17" s="175">
        <v>571</v>
      </c>
      <c r="H17" s="175">
        <v>532.79999999999995</v>
      </c>
      <c r="I17" s="175">
        <v>562.79999999999995</v>
      </c>
      <c r="J17" s="175">
        <v>548.79999999999995</v>
      </c>
      <c r="K17" s="175">
        <v>527.1</v>
      </c>
      <c r="L17" s="175">
        <v>544</v>
      </c>
      <c r="M17" s="175">
        <v>545.70000000000005</v>
      </c>
      <c r="N17" s="175">
        <v>549.5</v>
      </c>
      <c r="O17" s="175">
        <v>527.6</v>
      </c>
      <c r="P17" s="175">
        <v>516.79999999999995</v>
      </c>
      <c r="Q17" s="175">
        <v>598.5</v>
      </c>
      <c r="R17" s="175">
        <v>564.61165845648611</v>
      </c>
      <c r="S17" s="175">
        <v>592.9655172413793</v>
      </c>
      <c r="T17" s="175">
        <v>553.20000000000005</v>
      </c>
      <c r="U17" s="175">
        <v>607.20000000000005</v>
      </c>
      <c r="V17" s="175">
        <v>566.29999999999995</v>
      </c>
      <c r="W17" s="175">
        <v>547.70000000000005</v>
      </c>
      <c r="X17" s="175">
        <v>579.6</v>
      </c>
      <c r="Y17" s="175">
        <v>591.20000000000005</v>
      </c>
      <c r="Z17" s="175">
        <v>670.9</v>
      </c>
      <c r="AA17" s="175">
        <v>590.5</v>
      </c>
      <c r="AB17" s="175">
        <v>653</v>
      </c>
      <c r="AC17" s="175">
        <v>657.5</v>
      </c>
      <c r="AD17" s="175">
        <v>794.39490968801317</v>
      </c>
      <c r="AE17" s="175">
        <v>663.1</v>
      </c>
      <c r="AF17" s="175">
        <v>710.9</v>
      </c>
      <c r="AG17" s="175">
        <v>747.8</v>
      </c>
      <c r="AH17" s="175">
        <v>708.95648604269297</v>
      </c>
      <c r="AI17" s="175">
        <v>611.79999999999995</v>
      </c>
      <c r="AJ17" s="175">
        <v>650.29999999999995</v>
      </c>
      <c r="AK17" s="176">
        <v>654</v>
      </c>
      <c r="AL17" s="176">
        <v>718.4</v>
      </c>
      <c r="AM17" s="176">
        <v>651.5</v>
      </c>
      <c r="AN17" s="176">
        <v>716.6</v>
      </c>
      <c r="AO17" s="176">
        <v>742.1</v>
      </c>
      <c r="AP17" s="176">
        <v>742.9</v>
      </c>
      <c r="AQ17" s="176">
        <v>700.3</v>
      </c>
      <c r="AR17" s="176">
        <v>688.6</v>
      </c>
      <c r="AS17" s="176">
        <v>716.2</v>
      </c>
      <c r="AT17" s="176">
        <v>749</v>
      </c>
      <c r="AU17" s="176">
        <v>686.8</v>
      </c>
      <c r="AV17" s="176">
        <v>724.6</v>
      </c>
      <c r="AW17" s="176">
        <v>716.1</v>
      </c>
      <c r="AX17" s="176">
        <v>732.2</v>
      </c>
      <c r="AY17" s="176">
        <v>346.6</v>
      </c>
      <c r="AZ17" s="176">
        <v>343.2</v>
      </c>
      <c r="BA17" s="176">
        <v>424.3</v>
      </c>
      <c r="BB17" s="176">
        <v>410.3</v>
      </c>
      <c r="BC17" s="176">
        <v>391.5</v>
      </c>
      <c r="BD17" s="176">
        <v>386.6</v>
      </c>
      <c r="BE17" s="176">
        <v>422.5</v>
      </c>
      <c r="BF17" s="176">
        <v>406.9</v>
      </c>
      <c r="BG17" s="176">
        <v>403.2</v>
      </c>
      <c r="BH17" s="176">
        <v>414.3</v>
      </c>
      <c r="BI17" s="176">
        <v>411.4</v>
      </c>
      <c r="BJ17" s="176">
        <v>465.6</v>
      </c>
      <c r="BK17" s="176">
        <v>408.1</v>
      </c>
      <c r="BL17" s="176">
        <v>386.9</v>
      </c>
      <c r="BM17" s="176">
        <v>474.2</v>
      </c>
      <c r="BN17" s="176">
        <v>418.9</v>
      </c>
      <c r="BO17" s="176">
        <v>420.1</v>
      </c>
      <c r="BP17" s="176">
        <v>420.3</v>
      </c>
      <c r="BQ17" s="176">
        <v>441</v>
      </c>
      <c r="BR17" s="176">
        <v>436.2</v>
      </c>
      <c r="BS17" s="176">
        <v>428.6</v>
      </c>
      <c r="BT17" s="176">
        <v>446.7</v>
      </c>
      <c r="BU17" s="176">
        <v>442.6</v>
      </c>
      <c r="BV17" s="176">
        <v>485.9</v>
      </c>
      <c r="BW17" s="176">
        <v>408.9</v>
      </c>
      <c r="BX17" s="176">
        <v>436.1</v>
      </c>
      <c r="BY17" s="176">
        <v>490.1</v>
      </c>
      <c r="BZ17" s="176">
        <v>475.3</v>
      </c>
      <c r="CA17" s="176">
        <v>452.6</v>
      </c>
      <c r="CB17" s="176">
        <v>433.9</v>
      </c>
      <c r="CC17" s="176">
        <v>466.3</v>
      </c>
      <c r="CD17" s="176">
        <v>446.9</v>
      </c>
      <c r="CE17" s="176">
        <v>429.6</v>
      </c>
      <c r="CF17" s="176">
        <v>469</v>
      </c>
      <c r="CG17" s="176">
        <v>460.6</v>
      </c>
      <c r="CH17" s="176">
        <v>531.9</v>
      </c>
      <c r="CI17" s="176">
        <v>425.2</v>
      </c>
      <c r="CJ17" s="176">
        <v>457.5</v>
      </c>
      <c r="CK17" s="176">
        <v>462</v>
      </c>
      <c r="CL17" s="176">
        <v>428.9</v>
      </c>
      <c r="CM17" s="176">
        <v>398.7</v>
      </c>
      <c r="CN17" s="176">
        <v>409.2</v>
      </c>
      <c r="CO17" s="176">
        <v>430.9</v>
      </c>
      <c r="CP17" s="176">
        <v>417.1</v>
      </c>
      <c r="CQ17" s="176">
        <v>386.6</v>
      </c>
      <c r="CR17" s="176">
        <v>410.2</v>
      </c>
      <c r="CS17" s="176">
        <v>397.9</v>
      </c>
      <c r="CT17" s="176">
        <v>456.9</v>
      </c>
      <c r="CU17" s="176">
        <v>401.6</v>
      </c>
      <c r="CV17" s="176">
        <v>372</v>
      </c>
      <c r="CW17" s="176">
        <v>404.7</v>
      </c>
      <c r="CX17" s="176">
        <v>392.6</v>
      </c>
      <c r="CY17" s="176">
        <v>366.1</v>
      </c>
      <c r="CZ17" s="176">
        <v>378.2</v>
      </c>
      <c r="DA17" s="176">
        <v>408.2</v>
      </c>
      <c r="DB17" s="176">
        <v>392.3</v>
      </c>
      <c r="DC17" s="176">
        <v>375.8</v>
      </c>
      <c r="DD17" s="176">
        <v>394</v>
      </c>
      <c r="DE17" s="176">
        <v>390.3</v>
      </c>
      <c r="DF17" s="176">
        <v>481.1</v>
      </c>
      <c r="DG17" s="176">
        <v>383.5</v>
      </c>
    </row>
    <row r="18" spans="1:111" ht="30" customHeight="1">
      <c r="A18" s="238"/>
      <c r="B18" s="19" t="str">
        <f>IF('0'!A1=1,"Операції з нерухомим майном","Real estate activities")</f>
        <v>Операції з нерухомим майном</v>
      </c>
      <c r="C18" s="175">
        <v>227.5</v>
      </c>
      <c r="D18" s="175">
        <v>225.9</v>
      </c>
      <c r="E18" s="175">
        <v>244.7</v>
      </c>
      <c r="F18" s="175">
        <v>235.8</v>
      </c>
      <c r="G18" s="175">
        <v>241.3</v>
      </c>
      <c r="H18" s="175">
        <v>244.6</v>
      </c>
      <c r="I18" s="175">
        <v>248.3</v>
      </c>
      <c r="J18" s="175">
        <v>241.7</v>
      </c>
      <c r="K18" s="175">
        <v>243.5</v>
      </c>
      <c r="L18" s="175">
        <v>238.3</v>
      </c>
      <c r="M18" s="175">
        <v>236.3</v>
      </c>
      <c r="N18" s="175">
        <v>257.2</v>
      </c>
      <c r="O18" s="175">
        <v>233.4</v>
      </c>
      <c r="P18" s="175">
        <v>235.7</v>
      </c>
      <c r="Q18" s="175">
        <v>243.9</v>
      </c>
      <c r="R18" s="175">
        <v>261.747947454844</v>
      </c>
      <c r="S18" s="175">
        <v>286.56650246305418</v>
      </c>
      <c r="T18" s="175">
        <v>246.8</v>
      </c>
      <c r="U18" s="175">
        <v>243.8</v>
      </c>
      <c r="V18" s="175">
        <v>243</v>
      </c>
      <c r="W18" s="175">
        <v>246.8</v>
      </c>
      <c r="X18" s="175">
        <v>255</v>
      </c>
      <c r="Y18" s="175">
        <v>256</v>
      </c>
      <c r="Z18" s="175">
        <v>280.8</v>
      </c>
      <c r="AA18" s="175">
        <v>264.8</v>
      </c>
      <c r="AB18" s="175">
        <v>281</v>
      </c>
      <c r="AC18" s="175">
        <v>301.3</v>
      </c>
      <c r="AD18" s="175">
        <v>307.71182266009851</v>
      </c>
      <c r="AE18" s="175">
        <v>339.7</v>
      </c>
      <c r="AF18" s="175">
        <v>305.10000000000002</v>
      </c>
      <c r="AG18" s="175">
        <v>313.5</v>
      </c>
      <c r="AH18" s="175">
        <v>298.30623973727421</v>
      </c>
      <c r="AI18" s="175">
        <v>261.39999999999998</v>
      </c>
      <c r="AJ18" s="175">
        <v>268.10000000000002</v>
      </c>
      <c r="AK18" s="176">
        <v>268.10000000000002</v>
      </c>
      <c r="AL18" s="176">
        <v>315.7</v>
      </c>
      <c r="AM18" s="176">
        <v>306</v>
      </c>
      <c r="AN18" s="176">
        <v>306.39999999999998</v>
      </c>
      <c r="AO18" s="176">
        <v>346.8</v>
      </c>
      <c r="AP18" s="176">
        <v>338.1</v>
      </c>
      <c r="AQ18" s="176">
        <v>320.89999999999998</v>
      </c>
      <c r="AR18" s="176">
        <v>400.5</v>
      </c>
      <c r="AS18" s="176">
        <v>341.3</v>
      </c>
      <c r="AT18" s="176">
        <v>329.1</v>
      </c>
      <c r="AU18" s="176">
        <v>336.8</v>
      </c>
      <c r="AV18" s="176">
        <v>326</v>
      </c>
      <c r="AW18" s="176">
        <v>330.1</v>
      </c>
      <c r="AX18" s="176">
        <v>355.5</v>
      </c>
      <c r="AY18" s="176">
        <v>163.9</v>
      </c>
      <c r="AZ18" s="176">
        <v>165.7</v>
      </c>
      <c r="BA18" s="176">
        <v>178.4</v>
      </c>
      <c r="BB18" s="176">
        <v>179.4</v>
      </c>
      <c r="BC18" s="176">
        <v>183.8</v>
      </c>
      <c r="BD18" s="176">
        <v>188.2</v>
      </c>
      <c r="BE18" s="176">
        <v>186.4</v>
      </c>
      <c r="BF18" s="176">
        <v>193.2</v>
      </c>
      <c r="BG18" s="176">
        <v>189.4</v>
      </c>
      <c r="BH18" s="176">
        <v>192.9</v>
      </c>
      <c r="BI18" s="176">
        <v>192.6</v>
      </c>
      <c r="BJ18" s="176">
        <v>218.6</v>
      </c>
      <c r="BK18" s="176">
        <v>173.8</v>
      </c>
      <c r="BL18" s="176">
        <v>174.5</v>
      </c>
      <c r="BM18" s="176">
        <v>183.8</v>
      </c>
      <c r="BN18" s="176">
        <v>188.8</v>
      </c>
      <c r="BO18" s="176">
        <v>190.1</v>
      </c>
      <c r="BP18" s="176">
        <v>192.6</v>
      </c>
      <c r="BQ18" s="176">
        <v>232.9</v>
      </c>
      <c r="BR18" s="176">
        <v>202.6</v>
      </c>
      <c r="BS18" s="176">
        <v>195.7</v>
      </c>
      <c r="BT18" s="176">
        <v>198.5</v>
      </c>
      <c r="BU18" s="176">
        <v>199.9</v>
      </c>
      <c r="BV18" s="176">
        <v>229.4</v>
      </c>
      <c r="BW18" s="176">
        <v>186.5</v>
      </c>
      <c r="BX18" s="176">
        <v>189</v>
      </c>
      <c r="BY18" s="176">
        <v>200</v>
      </c>
      <c r="BZ18" s="176">
        <v>196.5</v>
      </c>
      <c r="CA18" s="176">
        <v>205.9</v>
      </c>
      <c r="CB18" s="176">
        <v>213.5</v>
      </c>
      <c r="CC18" s="176">
        <v>212.5</v>
      </c>
      <c r="CD18" s="176">
        <v>209.6</v>
      </c>
      <c r="CE18" s="176">
        <v>205.9</v>
      </c>
      <c r="CF18" s="176">
        <v>211.2</v>
      </c>
      <c r="CG18" s="176">
        <v>211.3</v>
      </c>
      <c r="CH18" s="176">
        <v>241.9</v>
      </c>
      <c r="CI18" s="176">
        <v>191.2</v>
      </c>
      <c r="CJ18" s="176">
        <v>194.8</v>
      </c>
      <c r="CK18" s="176">
        <v>179.4</v>
      </c>
      <c r="CL18" s="176">
        <v>150.80000000000001</v>
      </c>
      <c r="CM18" s="176">
        <v>174.5</v>
      </c>
      <c r="CN18" s="176">
        <v>186</v>
      </c>
      <c r="CO18" s="176">
        <v>197.2</v>
      </c>
      <c r="CP18" s="176">
        <v>196.3</v>
      </c>
      <c r="CQ18" s="176">
        <v>186.6</v>
      </c>
      <c r="CR18" s="176">
        <v>187.8</v>
      </c>
      <c r="CS18" s="176">
        <v>185.3</v>
      </c>
      <c r="CT18" s="176">
        <v>208.6</v>
      </c>
      <c r="CU18" s="176">
        <v>161.4</v>
      </c>
      <c r="CV18" s="176">
        <v>173</v>
      </c>
      <c r="CW18" s="176">
        <v>172.6</v>
      </c>
      <c r="CX18" s="176">
        <v>181</v>
      </c>
      <c r="CY18" s="176">
        <v>185.6</v>
      </c>
      <c r="CZ18" s="176">
        <v>186.8</v>
      </c>
      <c r="DA18" s="176">
        <v>191.5</v>
      </c>
      <c r="DB18" s="176">
        <v>189.7</v>
      </c>
      <c r="DC18" s="176">
        <v>189.5</v>
      </c>
      <c r="DD18" s="176">
        <v>186.6</v>
      </c>
      <c r="DE18" s="176">
        <v>188</v>
      </c>
      <c r="DF18" s="176">
        <v>206.8</v>
      </c>
      <c r="DG18" s="176">
        <v>199.2</v>
      </c>
    </row>
    <row r="19" spans="1:111" ht="30" customHeight="1">
      <c r="A19" s="238"/>
      <c r="B19" s="19" t="str">
        <f>IF('0'!A1=1,"Професійна, наукова та технічна  діяльність","Professional, scientific and technical activities")</f>
        <v>Професійна, наукова та технічна  діяльність</v>
      </c>
      <c r="C19" s="175">
        <v>346.9</v>
      </c>
      <c r="D19" s="175">
        <v>359.1</v>
      </c>
      <c r="E19" s="175">
        <v>395.2</v>
      </c>
      <c r="F19" s="175">
        <v>391</v>
      </c>
      <c r="G19" s="175">
        <v>374.8</v>
      </c>
      <c r="H19" s="175">
        <v>390</v>
      </c>
      <c r="I19" s="175">
        <v>399.5</v>
      </c>
      <c r="J19" s="175">
        <v>388.3</v>
      </c>
      <c r="K19" s="175">
        <v>394</v>
      </c>
      <c r="L19" s="175">
        <v>390.3</v>
      </c>
      <c r="M19" s="175">
        <v>397.7</v>
      </c>
      <c r="N19" s="175">
        <v>431.7</v>
      </c>
      <c r="O19" s="175">
        <v>372.3</v>
      </c>
      <c r="P19" s="175">
        <v>408.7</v>
      </c>
      <c r="Q19" s="175">
        <v>417.3</v>
      </c>
      <c r="R19" s="175">
        <v>430.91625615763547</v>
      </c>
      <c r="S19" s="175">
        <v>405.31444991789812</v>
      </c>
      <c r="T19" s="175">
        <v>430.2</v>
      </c>
      <c r="U19" s="175">
        <v>416.7</v>
      </c>
      <c r="V19" s="175">
        <v>413.1</v>
      </c>
      <c r="W19" s="175">
        <v>446.5</v>
      </c>
      <c r="X19" s="175">
        <v>437.1</v>
      </c>
      <c r="Y19" s="175">
        <v>449.4</v>
      </c>
      <c r="Z19" s="175">
        <v>530.4</v>
      </c>
      <c r="AA19" s="175">
        <v>457.7</v>
      </c>
      <c r="AB19" s="175">
        <v>501.5</v>
      </c>
      <c r="AC19" s="175">
        <v>534.29999999999995</v>
      </c>
      <c r="AD19" s="175">
        <v>557.00574712643675</v>
      </c>
      <c r="AE19" s="175">
        <v>523.5</v>
      </c>
      <c r="AF19" s="175">
        <v>548.5</v>
      </c>
      <c r="AG19" s="175">
        <v>563.5</v>
      </c>
      <c r="AH19" s="175">
        <v>535.94745484400653</v>
      </c>
      <c r="AI19" s="175">
        <v>488.3</v>
      </c>
      <c r="AJ19" s="175">
        <v>502.8</v>
      </c>
      <c r="AK19" s="176">
        <v>511.8</v>
      </c>
      <c r="AL19" s="176">
        <v>611.29999999999995</v>
      </c>
      <c r="AM19" s="176">
        <v>468.5</v>
      </c>
      <c r="AN19" s="176">
        <v>524.9</v>
      </c>
      <c r="AO19" s="176">
        <v>558.79999999999995</v>
      </c>
      <c r="AP19" s="176">
        <v>543.6</v>
      </c>
      <c r="AQ19" s="176">
        <v>496.7</v>
      </c>
      <c r="AR19" s="176">
        <v>534.1</v>
      </c>
      <c r="AS19" s="176">
        <v>533.6</v>
      </c>
      <c r="AT19" s="176">
        <v>532.4</v>
      </c>
      <c r="AU19" s="176">
        <v>556.6</v>
      </c>
      <c r="AV19" s="176">
        <v>630.5</v>
      </c>
      <c r="AW19" s="176">
        <v>558.20000000000005</v>
      </c>
      <c r="AX19" s="176">
        <v>668.4</v>
      </c>
      <c r="AY19" s="176">
        <v>256.10000000000002</v>
      </c>
      <c r="AZ19" s="176">
        <v>292</v>
      </c>
      <c r="BA19" s="176">
        <v>303.39999999999998</v>
      </c>
      <c r="BB19" s="176">
        <v>298.89999999999998</v>
      </c>
      <c r="BC19" s="176">
        <v>301.7</v>
      </c>
      <c r="BD19" s="176">
        <v>311.5</v>
      </c>
      <c r="BE19" s="176">
        <v>315.5</v>
      </c>
      <c r="BF19" s="176">
        <v>312.5</v>
      </c>
      <c r="BG19" s="176">
        <v>335.3</v>
      </c>
      <c r="BH19" s="176">
        <v>317.60000000000002</v>
      </c>
      <c r="BI19" s="176">
        <v>324.3</v>
      </c>
      <c r="BJ19" s="176">
        <v>396.3</v>
      </c>
      <c r="BK19" s="176">
        <v>277.3</v>
      </c>
      <c r="BL19" s="176">
        <v>282.7</v>
      </c>
      <c r="BM19" s="176">
        <v>304.39999999999998</v>
      </c>
      <c r="BN19" s="176">
        <v>306.10000000000002</v>
      </c>
      <c r="BO19" s="176">
        <v>358.9</v>
      </c>
      <c r="BP19" s="176">
        <v>313.89999999999998</v>
      </c>
      <c r="BQ19" s="176">
        <v>326.2</v>
      </c>
      <c r="BR19" s="176">
        <v>318.2</v>
      </c>
      <c r="BS19" s="176">
        <v>338.3</v>
      </c>
      <c r="BT19" s="176">
        <v>337.8</v>
      </c>
      <c r="BU19" s="176">
        <v>337.1</v>
      </c>
      <c r="BV19" s="176">
        <v>416.1</v>
      </c>
      <c r="BW19" s="176">
        <v>298.3</v>
      </c>
      <c r="BX19" s="176">
        <v>345.9</v>
      </c>
      <c r="BY19" s="176">
        <v>386.8</v>
      </c>
      <c r="BZ19" s="176">
        <v>345.4</v>
      </c>
      <c r="CA19" s="176">
        <v>327.7</v>
      </c>
      <c r="CB19" s="176">
        <v>337.5</v>
      </c>
      <c r="CC19" s="176">
        <v>342.6</v>
      </c>
      <c r="CD19" s="176">
        <v>337.9</v>
      </c>
      <c r="CE19" s="176">
        <v>352.7</v>
      </c>
      <c r="CF19" s="176">
        <v>347.9</v>
      </c>
      <c r="CG19" s="176">
        <v>343.1</v>
      </c>
      <c r="CH19" s="176">
        <v>420.2</v>
      </c>
      <c r="CI19" s="176">
        <v>313.5</v>
      </c>
      <c r="CJ19" s="176">
        <v>333.4</v>
      </c>
      <c r="CK19" s="176">
        <v>392.8</v>
      </c>
      <c r="CL19" s="176">
        <v>313.39999999999998</v>
      </c>
      <c r="CM19" s="176">
        <v>330.5</v>
      </c>
      <c r="CN19" s="176">
        <v>334</v>
      </c>
      <c r="CO19" s="176">
        <v>333.9</v>
      </c>
      <c r="CP19" s="176">
        <v>328.8</v>
      </c>
      <c r="CQ19" s="176">
        <v>341.8</v>
      </c>
      <c r="CR19" s="176">
        <v>335.9</v>
      </c>
      <c r="CS19" s="176">
        <v>333.7</v>
      </c>
      <c r="CT19" s="176">
        <v>447.6</v>
      </c>
      <c r="CU19" s="176">
        <v>276.7</v>
      </c>
      <c r="CV19" s="176">
        <v>292.5</v>
      </c>
      <c r="CW19" s="176">
        <v>312.8</v>
      </c>
      <c r="CX19" s="176">
        <v>364.7</v>
      </c>
      <c r="CY19" s="176">
        <v>295.7</v>
      </c>
      <c r="CZ19" s="176">
        <v>317.5</v>
      </c>
      <c r="DA19" s="176">
        <v>320.10000000000002</v>
      </c>
      <c r="DB19" s="176">
        <v>319.5</v>
      </c>
      <c r="DC19" s="176">
        <v>325.2</v>
      </c>
      <c r="DD19" s="176">
        <v>317.5</v>
      </c>
      <c r="DE19" s="176">
        <v>318.60000000000002</v>
      </c>
      <c r="DF19" s="176">
        <v>381.9</v>
      </c>
      <c r="DG19" s="176">
        <v>307.2</v>
      </c>
    </row>
    <row r="20" spans="1:111" ht="30" customHeight="1">
      <c r="A20" s="238"/>
      <c r="B20" s="19" t="str">
        <f>IF('0'!A1=1,"з неї наукові дослідження та розробки","of which scientific research and development")</f>
        <v>з неї наукові дослідження та розробки</v>
      </c>
      <c r="C20" s="175">
        <v>307.60000000000002</v>
      </c>
      <c r="D20" s="175">
        <v>317.3</v>
      </c>
      <c r="E20" s="175">
        <v>329.9</v>
      </c>
      <c r="F20" s="175">
        <v>333.2</v>
      </c>
      <c r="G20" s="175">
        <v>335.9</v>
      </c>
      <c r="H20" s="175">
        <v>357</v>
      </c>
      <c r="I20" s="175">
        <v>370</v>
      </c>
      <c r="J20" s="175">
        <v>346.5</v>
      </c>
      <c r="K20" s="175">
        <v>363.1</v>
      </c>
      <c r="L20" s="175">
        <v>356.9</v>
      </c>
      <c r="M20" s="175">
        <v>362.9</v>
      </c>
      <c r="N20" s="175">
        <v>406.6</v>
      </c>
      <c r="O20" s="175">
        <v>298.8</v>
      </c>
      <c r="P20" s="175">
        <v>308.60000000000002</v>
      </c>
      <c r="Q20" s="175">
        <v>329.4</v>
      </c>
      <c r="R20" s="175">
        <v>327.1461412151067</v>
      </c>
      <c r="S20" s="175">
        <v>331.02298850574715</v>
      </c>
      <c r="T20" s="175">
        <v>355.8</v>
      </c>
      <c r="U20" s="175">
        <v>359.1</v>
      </c>
      <c r="V20" s="175">
        <v>337.7</v>
      </c>
      <c r="W20" s="175">
        <v>356.9</v>
      </c>
      <c r="X20" s="175">
        <v>361.7</v>
      </c>
      <c r="Y20" s="175">
        <v>371.3</v>
      </c>
      <c r="Z20" s="175">
        <v>459.4</v>
      </c>
      <c r="AA20" s="175">
        <v>325.60000000000002</v>
      </c>
      <c r="AB20" s="175">
        <v>335.9</v>
      </c>
      <c r="AC20" s="175">
        <v>362.9</v>
      </c>
      <c r="AD20" s="175">
        <v>375.96387520525451</v>
      </c>
      <c r="AE20" s="175">
        <v>409.2</v>
      </c>
      <c r="AF20" s="175">
        <v>404.5</v>
      </c>
      <c r="AG20" s="175">
        <v>423</v>
      </c>
      <c r="AH20" s="175">
        <v>400.4096880131363</v>
      </c>
      <c r="AI20" s="175">
        <v>372.9</v>
      </c>
      <c r="AJ20" s="175">
        <v>406.1</v>
      </c>
      <c r="AK20" s="176">
        <v>405.3</v>
      </c>
      <c r="AL20" s="176">
        <v>471.2</v>
      </c>
      <c r="AM20" s="176">
        <v>354.5</v>
      </c>
      <c r="AN20" s="176">
        <v>395.3</v>
      </c>
      <c r="AO20" s="176">
        <v>413.3</v>
      </c>
      <c r="AP20" s="176">
        <v>408</v>
      </c>
      <c r="AQ20" s="176">
        <v>404.7</v>
      </c>
      <c r="AR20" s="176">
        <v>421.7</v>
      </c>
      <c r="AS20" s="176">
        <v>433.9</v>
      </c>
      <c r="AT20" s="176">
        <v>421.8</v>
      </c>
      <c r="AU20" s="176">
        <v>437.5</v>
      </c>
      <c r="AV20" s="176">
        <v>427.9</v>
      </c>
      <c r="AW20" s="176">
        <v>442.9</v>
      </c>
      <c r="AX20" s="176">
        <v>518.6</v>
      </c>
      <c r="AY20" s="176">
        <v>212.1</v>
      </c>
      <c r="AZ20" s="176">
        <v>223.5</v>
      </c>
      <c r="BA20" s="176">
        <v>246.1</v>
      </c>
      <c r="BB20" s="176">
        <v>237.2</v>
      </c>
      <c r="BC20" s="176">
        <v>244.7</v>
      </c>
      <c r="BD20" s="176">
        <v>251.5</v>
      </c>
      <c r="BE20" s="176">
        <v>262.39999999999998</v>
      </c>
      <c r="BF20" s="176">
        <v>255.6</v>
      </c>
      <c r="BG20" s="176">
        <v>265.3</v>
      </c>
      <c r="BH20" s="176">
        <v>260.5</v>
      </c>
      <c r="BI20" s="176">
        <v>278.5</v>
      </c>
      <c r="BJ20" s="176">
        <v>341.1</v>
      </c>
      <c r="BK20" s="176" t="s">
        <v>4</v>
      </c>
      <c r="BL20" s="176" t="s">
        <v>4</v>
      </c>
      <c r="BM20" s="176" t="s">
        <v>4</v>
      </c>
      <c r="BN20" s="176" t="s">
        <v>4</v>
      </c>
      <c r="BO20" s="176" t="s">
        <v>4</v>
      </c>
      <c r="BP20" s="176" t="s">
        <v>4</v>
      </c>
      <c r="BQ20" s="176" t="s">
        <v>4</v>
      </c>
      <c r="BR20" s="176" t="s">
        <v>4</v>
      </c>
      <c r="BS20" s="176" t="s">
        <v>4</v>
      </c>
      <c r="BT20" s="176" t="s">
        <v>4</v>
      </c>
      <c r="BU20" s="176" t="s">
        <v>4</v>
      </c>
      <c r="BV20" s="176" t="s">
        <v>4</v>
      </c>
      <c r="BW20" s="176" t="s">
        <v>4</v>
      </c>
      <c r="BX20" s="176" t="s">
        <v>4</v>
      </c>
      <c r="BY20" s="176" t="s">
        <v>4</v>
      </c>
      <c r="BZ20" s="176" t="s">
        <v>4</v>
      </c>
      <c r="CA20" s="176" t="s">
        <v>4</v>
      </c>
      <c r="CB20" s="176" t="s">
        <v>4</v>
      </c>
      <c r="CC20" s="176" t="s">
        <v>4</v>
      </c>
      <c r="CD20" s="176" t="s">
        <v>4</v>
      </c>
      <c r="CE20" s="176" t="s">
        <v>4</v>
      </c>
      <c r="CF20" s="176" t="s">
        <v>4</v>
      </c>
      <c r="CG20" s="176" t="s">
        <v>4</v>
      </c>
      <c r="CH20" s="176" t="s">
        <v>4</v>
      </c>
      <c r="CI20" s="176" t="s">
        <v>4</v>
      </c>
      <c r="CJ20" s="176" t="s">
        <v>4</v>
      </c>
      <c r="CK20" s="176" t="s">
        <v>4</v>
      </c>
      <c r="CL20" s="176" t="s">
        <v>4</v>
      </c>
      <c r="CM20" s="176" t="s">
        <v>4</v>
      </c>
      <c r="CN20" s="176" t="s">
        <v>4</v>
      </c>
      <c r="CO20" s="176" t="s">
        <v>4</v>
      </c>
      <c r="CP20" s="176" t="s">
        <v>4</v>
      </c>
      <c r="CQ20" s="176" t="s">
        <v>4</v>
      </c>
      <c r="CR20" s="176" t="s">
        <v>4</v>
      </c>
      <c r="CS20" s="176" t="s">
        <v>4</v>
      </c>
      <c r="CT20" s="176" t="s">
        <v>4</v>
      </c>
      <c r="CU20" s="176" t="s">
        <v>4</v>
      </c>
      <c r="CV20" s="176" t="s">
        <v>4</v>
      </c>
      <c r="CW20" s="176" t="s">
        <v>4</v>
      </c>
      <c r="CX20" s="176" t="s">
        <v>4</v>
      </c>
      <c r="CY20" s="176" t="s">
        <v>4</v>
      </c>
      <c r="CZ20" s="176" t="s">
        <v>4</v>
      </c>
      <c r="DA20" s="176" t="s">
        <v>4</v>
      </c>
      <c r="DB20" s="176" t="s">
        <v>4</v>
      </c>
      <c r="DC20" s="176" t="s">
        <v>4</v>
      </c>
      <c r="DD20" s="176" t="s">
        <v>4</v>
      </c>
      <c r="DE20" s="176" t="s">
        <v>4</v>
      </c>
      <c r="DF20" s="176" t="s">
        <v>4</v>
      </c>
      <c r="DG20" s="176" t="s">
        <v>4</v>
      </c>
    </row>
    <row r="21" spans="1:111" ht="30" customHeight="1">
      <c r="A21" s="238"/>
      <c r="B21" s="19" t="str">
        <f>IF('0'!A1=1,"Діяльність у сфері адміністративного  та допоміжного обслуговування","Administrative and support service activities")</f>
        <v>Діяльність у сфері адміністративного  та допоміжного обслуговування</v>
      </c>
      <c r="C21" s="175">
        <v>206.6</v>
      </c>
      <c r="D21" s="175">
        <v>202.8</v>
      </c>
      <c r="E21" s="175">
        <v>215.3</v>
      </c>
      <c r="F21" s="175">
        <v>214.8</v>
      </c>
      <c r="G21" s="175">
        <v>221.8</v>
      </c>
      <c r="H21" s="175">
        <v>222.7</v>
      </c>
      <c r="I21" s="175">
        <v>229.5</v>
      </c>
      <c r="J21" s="175">
        <v>223.8</v>
      </c>
      <c r="K21" s="175">
        <v>221</v>
      </c>
      <c r="L21" s="175">
        <v>222.3</v>
      </c>
      <c r="M21" s="175">
        <v>219.9</v>
      </c>
      <c r="N21" s="175">
        <v>228.1</v>
      </c>
      <c r="O21" s="175">
        <v>203</v>
      </c>
      <c r="P21" s="175">
        <v>202.4</v>
      </c>
      <c r="Q21" s="175">
        <v>207.8</v>
      </c>
      <c r="R21" s="175">
        <v>210.01888341543514</v>
      </c>
      <c r="S21" s="175">
        <v>211.57471264367817</v>
      </c>
      <c r="T21" s="175">
        <v>213.1</v>
      </c>
      <c r="U21" s="175">
        <v>209.6</v>
      </c>
      <c r="V21" s="175">
        <v>210.7</v>
      </c>
      <c r="W21" s="175">
        <v>216.7</v>
      </c>
      <c r="X21" s="175">
        <v>222.6</v>
      </c>
      <c r="Y21" s="175">
        <v>222.1</v>
      </c>
      <c r="Z21" s="175">
        <v>242.6</v>
      </c>
      <c r="AA21" s="175">
        <v>215.8</v>
      </c>
      <c r="AB21" s="175">
        <v>233.6</v>
      </c>
      <c r="AC21" s="175">
        <v>244.4</v>
      </c>
      <c r="AD21" s="175">
        <v>253.19622331691295</v>
      </c>
      <c r="AE21" s="175">
        <v>248.8</v>
      </c>
      <c r="AF21" s="175">
        <v>258.3</v>
      </c>
      <c r="AG21" s="175">
        <v>263.7</v>
      </c>
      <c r="AH21" s="175">
        <v>262.36863711001644</v>
      </c>
      <c r="AI21" s="175">
        <v>239.1</v>
      </c>
      <c r="AJ21" s="175">
        <v>243.3</v>
      </c>
      <c r="AK21" s="176">
        <v>242</v>
      </c>
      <c r="AL21" s="176">
        <v>256.89999999999998</v>
      </c>
      <c r="AM21" s="176">
        <v>256.60000000000002</v>
      </c>
      <c r="AN21" s="176">
        <v>265.2</v>
      </c>
      <c r="AO21" s="176">
        <v>277.2</v>
      </c>
      <c r="AP21" s="176">
        <v>277</v>
      </c>
      <c r="AQ21" s="176">
        <v>267.5</v>
      </c>
      <c r="AR21" s="176">
        <v>272.8</v>
      </c>
      <c r="AS21" s="176">
        <v>280.10000000000002</v>
      </c>
      <c r="AT21" s="176">
        <v>281.3</v>
      </c>
      <c r="AU21" s="176">
        <v>284.60000000000002</v>
      </c>
      <c r="AV21" s="176">
        <v>285.3</v>
      </c>
      <c r="AW21" s="176">
        <v>290</v>
      </c>
      <c r="AX21" s="176">
        <v>300.39999999999998</v>
      </c>
      <c r="AY21" s="176">
        <v>156.19999999999999</v>
      </c>
      <c r="AZ21" s="176">
        <v>158.30000000000001</v>
      </c>
      <c r="BA21" s="176">
        <v>167.6</v>
      </c>
      <c r="BB21" s="176">
        <v>167.4</v>
      </c>
      <c r="BC21" s="176">
        <v>169.9</v>
      </c>
      <c r="BD21" s="176">
        <v>174.5</v>
      </c>
      <c r="BE21" s="176">
        <v>177.1</v>
      </c>
      <c r="BF21" s="176">
        <v>178.7</v>
      </c>
      <c r="BG21" s="176">
        <v>179.1</v>
      </c>
      <c r="BH21" s="176">
        <v>181.2</v>
      </c>
      <c r="BI21" s="176">
        <v>182.7</v>
      </c>
      <c r="BJ21" s="176">
        <v>203.1</v>
      </c>
      <c r="BK21" s="176">
        <v>172.2</v>
      </c>
      <c r="BL21" s="176">
        <v>176.8</v>
      </c>
      <c r="BM21" s="176">
        <v>185.9</v>
      </c>
      <c r="BN21" s="176">
        <v>183</v>
      </c>
      <c r="BO21" s="176">
        <v>188.7</v>
      </c>
      <c r="BP21" s="176">
        <v>192.3</v>
      </c>
      <c r="BQ21" s="176">
        <v>200.2</v>
      </c>
      <c r="BR21" s="176">
        <v>199.9</v>
      </c>
      <c r="BS21" s="176">
        <v>201.1</v>
      </c>
      <c r="BT21" s="176">
        <v>204</v>
      </c>
      <c r="BU21" s="176">
        <v>205</v>
      </c>
      <c r="BV21" s="176">
        <v>223.1</v>
      </c>
      <c r="BW21" s="176">
        <v>187.1</v>
      </c>
      <c r="BX21" s="176">
        <v>189.7</v>
      </c>
      <c r="BY21" s="176">
        <v>200.7</v>
      </c>
      <c r="BZ21" s="176">
        <v>201</v>
      </c>
      <c r="CA21" s="176">
        <v>203</v>
      </c>
      <c r="CB21" s="176">
        <v>204</v>
      </c>
      <c r="CC21" s="176">
        <v>221.2</v>
      </c>
      <c r="CD21" s="176">
        <v>210.3</v>
      </c>
      <c r="CE21" s="176">
        <v>209.6</v>
      </c>
      <c r="CF21" s="176">
        <v>224.2</v>
      </c>
      <c r="CG21" s="176">
        <v>211.2</v>
      </c>
      <c r="CH21" s="176">
        <v>243.8</v>
      </c>
      <c r="CI21" s="176">
        <v>196.2</v>
      </c>
      <c r="CJ21" s="176">
        <v>195.6</v>
      </c>
      <c r="CK21" s="176">
        <v>221</v>
      </c>
      <c r="CL21" s="176">
        <v>196</v>
      </c>
      <c r="CM21" s="176">
        <v>192.9</v>
      </c>
      <c r="CN21" s="176">
        <v>199.7</v>
      </c>
      <c r="CO21" s="176">
        <v>209.5</v>
      </c>
      <c r="CP21" s="176">
        <v>212.9</v>
      </c>
      <c r="CQ21" s="176">
        <v>199</v>
      </c>
      <c r="CR21" s="176">
        <v>203.4</v>
      </c>
      <c r="CS21" s="176">
        <v>202.6</v>
      </c>
      <c r="CT21" s="176">
        <v>233.5</v>
      </c>
      <c r="CU21" s="176">
        <v>171.7</v>
      </c>
      <c r="CV21" s="176">
        <v>173.6</v>
      </c>
      <c r="CW21" s="176">
        <v>183</v>
      </c>
      <c r="CX21" s="176">
        <v>178</v>
      </c>
      <c r="CY21" s="176">
        <v>178.8</v>
      </c>
      <c r="CZ21" s="176">
        <v>183.9</v>
      </c>
      <c r="DA21" s="176">
        <v>188</v>
      </c>
      <c r="DB21" s="176">
        <v>189.1</v>
      </c>
      <c r="DC21" s="176">
        <v>188.2</v>
      </c>
      <c r="DD21" s="176">
        <v>190.2</v>
      </c>
      <c r="DE21" s="176">
        <v>190.7</v>
      </c>
      <c r="DF21" s="176">
        <v>206.2</v>
      </c>
      <c r="DG21" s="176">
        <v>193.1</v>
      </c>
    </row>
    <row r="22" spans="1:111" ht="30.75" customHeight="1">
      <c r="A22" s="238"/>
      <c r="B22" s="19" t="str">
        <f>IF('0'!A1=1,"Державне управління й оборона; обов’язкове соціальне страхування","Public administration and defence; compulsory social security")</f>
        <v>Державне управління й оборона; обов’язкове соціальне страхування</v>
      </c>
      <c r="C22" s="175">
        <v>265.89999999999998</v>
      </c>
      <c r="D22" s="175">
        <v>274.8</v>
      </c>
      <c r="E22" s="175">
        <v>289.39999999999998</v>
      </c>
      <c r="F22" s="175">
        <v>295.39999999999998</v>
      </c>
      <c r="G22" s="175">
        <v>308.3</v>
      </c>
      <c r="H22" s="175">
        <v>337.7</v>
      </c>
      <c r="I22" s="175">
        <v>352.9</v>
      </c>
      <c r="J22" s="175">
        <v>364.7</v>
      </c>
      <c r="K22" s="175">
        <v>313.10000000000002</v>
      </c>
      <c r="L22" s="175">
        <v>323</v>
      </c>
      <c r="M22" s="175">
        <v>344.4</v>
      </c>
      <c r="N22" s="175">
        <v>386.6</v>
      </c>
      <c r="O22" s="175">
        <v>259.8</v>
      </c>
      <c r="P22" s="175">
        <v>276.8</v>
      </c>
      <c r="Q22" s="175">
        <v>300.2</v>
      </c>
      <c r="R22" s="175">
        <v>299.92036124794748</v>
      </c>
      <c r="S22" s="175">
        <v>305.05582922824306</v>
      </c>
      <c r="T22" s="175">
        <v>334.5</v>
      </c>
      <c r="U22" s="175">
        <v>334.7</v>
      </c>
      <c r="V22" s="175">
        <v>310.8</v>
      </c>
      <c r="W22" s="175">
        <v>297.5</v>
      </c>
      <c r="X22" s="175">
        <v>311.8</v>
      </c>
      <c r="Y22" s="175">
        <v>324.3</v>
      </c>
      <c r="Z22" s="175">
        <v>402.8</v>
      </c>
      <c r="AA22" s="175">
        <v>265.10000000000002</v>
      </c>
      <c r="AB22" s="175">
        <v>284</v>
      </c>
      <c r="AC22" s="175">
        <v>309.10000000000002</v>
      </c>
      <c r="AD22" s="175">
        <v>319.52052545155993</v>
      </c>
      <c r="AE22" s="175">
        <v>342.1</v>
      </c>
      <c r="AF22" s="175">
        <v>376.1</v>
      </c>
      <c r="AG22" s="175">
        <v>384.7</v>
      </c>
      <c r="AH22" s="175">
        <v>368.6576354679803</v>
      </c>
      <c r="AI22" s="175">
        <v>312.2</v>
      </c>
      <c r="AJ22" s="175">
        <v>350.5</v>
      </c>
      <c r="AK22" s="176">
        <v>376.5</v>
      </c>
      <c r="AL22" s="176">
        <v>458.9</v>
      </c>
      <c r="AM22" s="176">
        <v>309</v>
      </c>
      <c r="AN22" s="176">
        <v>342.7</v>
      </c>
      <c r="AO22" s="176">
        <v>372</v>
      </c>
      <c r="AP22" s="176">
        <v>384.9</v>
      </c>
      <c r="AQ22" s="176">
        <v>366.7</v>
      </c>
      <c r="AR22" s="176">
        <v>426.7</v>
      </c>
      <c r="AS22" s="176">
        <v>440.1</v>
      </c>
      <c r="AT22" s="176">
        <v>425.4</v>
      </c>
      <c r="AU22" s="176">
        <v>402.2</v>
      </c>
      <c r="AV22" s="176">
        <v>418.3</v>
      </c>
      <c r="AW22" s="176">
        <v>495.1</v>
      </c>
      <c r="AX22" s="176">
        <v>573.29999999999995</v>
      </c>
      <c r="AY22" s="176">
        <v>200.6</v>
      </c>
      <c r="AZ22" s="176">
        <v>223.6</v>
      </c>
      <c r="BA22" s="176">
        <v>241.5</v>
      </c>
      <c r="BB22" s="176">
        <v>244.3</v>
      </c>
      <c r="BC22" s="176">
        <v>257.2</v>
      </c>
      <c r="BD22" s="176">
        <v>302.89999999999998</v>
      </c>
      <c r="BE22" s="176">
        <v>310.89999999999998</v>
      </c>
      <c r="BF22" s="176">
        <v>307.5</v>
      </c>
      <c r="BG22" s="176">
        <v>308.60000000000002</v>
      </c>
      <c r="BH22" s="176">
        <v>323.3</v>
      </c>
      <c r="BI22" s="176">
        <v>340.2</v>
      </c>
      <c r="BJ22" s="176">
        <v>451.3</v>
      </c>
      <c r="BK22" s="176">
        <v>250.9</v>
      </c>
      <c r="BL22" s="176">
        <v>286.3</v>
      </c>
      <c r="BM22" s="176">
        <v>294.10000000000002</v>
      </c>
      <c r="BN22" s="176">
        <v>302.60000000000002</v>
      </c>
      <c r="BO22" s="176">
        <v>326</v>
      </c>
      <c r="BP22" s="176">
        <v>361.3</v>
      </c>
      <c r="BQ22" s="176">
        <v>378.4</v>
      </c>
      <c r="BR22" s="176">
        <v>370.2</v>
      </c>
      <c r="BS22" s="176">
        <v>349</v>
      </c>
      <c r="BT22" s="176">
        <v>351.9</v>
      </c>
      <c r="BU22" s="176">
        <v>361</v>
      </c>
      <c r="BV22" s="176">
        <v>461.8</v>
      </c>
      <c r="BW22" s="176">
        <v>275.10000000000002</v>
      </c>
      <c r="BX22" s="176">
        <v>297</v>
      </c>
      <c r="BY22" s="176">
        <v>311.7</v>
      </c>
      <c r="BZ22" s="176">
        <v>319</v>
      </c>
      <c r="CA22" s="176">
        <v>331.9</v>
      </c>
      <c r="CB22" s="176">
        <v>362.2</v>
      </c>
      <c r="CC22" s="176">
        <v>390.3</v>
      </c>
      <c r="CD22" s="176">
        <v>387.1</v>
      </c>
      <c r="CE22" s="176">
        <v>362.8</v>
      </c>
      <c r="CF22" s="176">
        <v>360.7</v>
      </c>
      <c r="CG22" s="176">
        <v>373.3</v>
      </c>
      <c r="CH22" s="176">
        <v>487.9</v>
      </c>
      <c r="CI22" s="176">
        <v>293.10000000000002</v>
      </c>
      <c r="CJ22" s="176">
        <v>308.10000000000002</v>
      </c>
      <c r="CK22" s="176">
        <v>320.2</v>
      </c>
      <c r="CL22" s="176">
        <v>318.5</v>
      </c>
      <c r="CM22" s="176">
        <v>314.60000000000002</v>
      </c>
      <c r="CN22" s="176">
        <v>346.9</v>
      </c>
      <c r="CO22" s="176">
        <v>373.5</v>
      </c>
      <c r="CP22" s="176">
        <v>355.8</v>
      </c>
      <c r="CQ22" s="176">
        <v>333.4</v>
      </c>
      <c r="CR22" s="176">
        <v>328.5</v>
      </c>
      <c r="CS22" s="176">
        <v>346.3</v>
      </c>
      <c r="CT22" s="176">
        <v>452.7</v>
      </c>
      <c r="CU22" s="176">
        <v>253.8</v>
      </c>
      <c r="CV22" s="176">
        <v>265.5</v>
      </c>
      <c r="CW22" s="176">
        <v>275.10000000000002</v>
      </c>
      <c r="CX22" s="176">
        <v>285.3</v>
      </c>
      <c r="CY22" s="176">
        <v>298.89999999999998</v>
      </c>
      <c r="CZ22" s="176">
        <v>331.1</v>
      </c>
      <c r="DA22" s="176">
        <v>346.4</v>
      </c>
      <c r="DB22" s="176">
        <v>353.5</v>
      </c>
      <c r="DC22" s="176">
        <v>314</v>
      </c>
      <c r="DD22" s="176">
        <v>309.60000000000002</v>
      </c>
      <c r="DE22" s="176">
        <v>332</v>
      </c>
      <c r="DF22" s="176">
        <v>414.2</v>
      </c>
      <c r="DG22" s="176">
        <v>268.39999999999998</v>
      </c>
    </row>
    <row r="23" spans="1:111" ht="30" customHeight="1">
      <c r="A23" s="238"/>
      <c r="B23" s="19" t="str">
        <f>IF('0'!A1=1,"Освіта","Education")</f>
        <v>Освіта</v>
      </c>
      <c r="C23" s="175">
        <v>214.5</v>
      </c>
      <c r="D23" s="175">
        <v>218.1</v>
      </c>
      <c r="E23" s="175">
        <v>220.2</v>
      </c>
      <c r="F23" s="175">
        <v>229.4</v>
      </c>
      <c r="G23" s="175">
        <v>236.3</v>
      </c>
      <c r="H23" s="175">
        <v>284.2</v>
      </c>
      <c r="I23" s="175">
        <v>259.89999999999998</v>
      </c>
      <c r="J23" s="175">
        <v>221.6</v>
      </c>
      <c r="K23" s="175">
        <v>238</v>
      </c>
      <c r="L23" s="175">
        <v>228.1</v>
      </c>
      <c r="M23" s="175">
        <v>226.7</v>
      </c>
      <c r="N23" s="175">
        <v>239.6</v>
      </c>
      <c r="O23" s="175">
        <v>203.2</v>
      </c>
      <c r="P23" s="175">
        <v>207.9</v>
      </c>
      <c r="Q23" s="175">
        <v>213.3</v>
      </c>
      <c r="R23" s="175">
        <v>212.74055829228243</v>
      </c>
      <c r="S23" s="175">
        <v>223.58784893267654</v>
      </c>
      <c r="T23" s="175">
        <v>276.7</v>
      </c>
      <c r="U23" s="175">
        <v>239.6</v>
      </c>
      <c r="V23" s="175">
        <v>207.3</v>
      </c>
      <c r="W23" s="175">
        <v>226.7</v>
      </c>
      <c r="X23" s="175">
        <v>221.8</v>
      </c>
      <c r="Y23" s="175">
        <v>222.5</v>
      </c>
      <c r="Z23" s="175">
        <v>251.6</v>
      </c>
      <c r="AA23" s="175">
        <v>208.7</v>
      </c>
      <c r="AB23" s="175">
        <v>217.8</v>
      </c>
      <c r="AC23" s="175">
        <v>224</v>
      </c>
      <c r="AD23" s="175">
        <v>229.44417077175697</v>
      </c>
      <c r="AE23" s="175">
        <v>241</v>
      </c>
      <c r="AF23" s="175">
        <v>299.2</v>
      </c>
      <c r="AG23" s="175">
        <v>266.7</v>
      </c>
      <c r="AH23" s="175">
        <v>228.70361247947457</v>
      </c>
      <c r="AI23" s="175">
        <v>231.3</v>
      </c>
      <c r="AJ23" s="175">
        <v>258.89999999999998</v>
      </c>
      <c r="AK23" s="176">
        <v>248.6</v>
      </c>
      <c r="AL23" s="176">
        <v>300.8</v>
      </c>
      <c r="AM23" s="176">
        <v>230.6</v>
      </c>
      <c r="AN23" s="176">
        <v>238.3</v>
      </c>
      <c r="AO23" s="176">
        <v>243.4</v>
      </c>
      <c r="AP23" s="176">
        <v>244</v>
      </c>
      <c r="AQ23" s="176">
        <v>258.89999999999998</v>
      </c>
      <c r="AR23" s="176">
        <v>324.60000000000002</v>
      </c>
      <c r="AS23" s="176">
        <v>282.10000000000002</v>
      </c>
      <c r="AT23" s="176">
        <v>238.6</v>
      </c>
      <c r="AU23" s="176">
        <v>270.5</v>
      </c>
      <c r="AV23" s="176">
        <v>253.1</v>
      </c>
      <c r="AW23" s="176">
        <v>256.7</v>
      </c>
      <c r="AX23" s="176">
        <v>308.5</v>
      </c>
      <c r="AY23" s="176">
        <v>158.80000000000001</v>
      </c>
      <c r="AZ23" s="176">
        <v>167</v>
      </c>
      <c r="BA23" s="176">
        <v>170.2</v>
      </c>
      <c r="BB23" s="176">
        <v>168.8</v>
      </c>
      <c r="BC23" s="176">
        <v>179.1</v>
      </c>
      <c r="BD23" s="176">
        <v>223.5</v>
      </c>
      <c r="BE23" s="176">
        <v>186.3</v>
      </c>
      <c r="BF23" s="176">
        <v>161.69999999999999</v>
      </c>
      <c r="BG23" s="176">
        <v>193.5</v>
      </c>
      <c r="BH23" s="176">
        <v>180.7</v>
      </c>
      <c r="BI23" s="176">
        <v>183.1</v>
      </c>
      <c r="BJ23" s="176">
        <v>223.9</v>
      </c>
      <c r="BK23" s="176">
        <v>162.1</v>
      </c>
      <c r="BL23" s="176">
        <v>177.1</v>
      </c>
      <c r="BM23" s="176">
        <v>177.4</v>
      </c>
      <c r="BN23" s="176">
        <v>176.1</v>
      </c>
      <c r="BO23" s="176">
        <v>186.9</v>
      </c>
      <c r="BP23" s="176">
        <v>229.7</v>
      </c>
      <c r="BQ23" s="176">
        <v>195.5</v>
      </c>
      <c r="BR23" s="176">
        <v>173.1</v>
      </c>
      <c r="BS23" s="176">
        <v>192.8</v>
      </c>
      <c r="BT23" s="176">
        <v>188.8</v>
      </c>
      <c r="BU23" s="176">
        <v>186.4</v>
      </c>
      <c r="BV23" s="176">
        <v>224.7</v>
      </c>
      <c r="BW23" s="176">
        <v>170.2</v>
      </c>
      <c r="BX23" s="176">
        <v>178.9</v>
      </c>
      <c r="BY23" s="176">
        <v>182.7</v>
      </c>
      <c r="BZ23" s="176">
        <v>181.4</v>
      </c>
      <c r="CA23" s="176">
        <v>192.6</v>
      </c>
      <c r="CB23" s="176">
        <v>233.4</v>
      </c>
      <c r="CC23" s="176">
        <v>202.2</v>
      </c>
      <c r="CD23" s="176">
        <v>176.1</v>
      </c>
      <c r="CE23" s="176">
        <v>202.2</v>
      </c>
      <c r="CF23" s="176">
        <v>194.5</v>
      </c>
      <c r="CG23" s="176">
        <v>193.8</v>
      </c>
      <c r="CH23" s="176">
        <v>232.3</v>
      </c>
      <c r="CI23" s="176">
        <v>172.9</v>
      </c>
      <c r="CJ23" s="176">
        <v>179.4</v>
      </c>
      <c r="CK23" s="176">
        <v>180.1</v>
      </c>
      <c r="CL23" s="176">
        <v>175.9</v>
      </c>
      <c r="CM23" s="176">
        <v>184.3</v>
      </c>
      <c r="CN23" s="176">
        <v>228.4</v>
      </c>
      <c r="CO23" s="176">
        <v>197.5</v>
      </c>
      <c r="CP23" s="176">
        <v>174</v>
      </c>
      <c r="CQ23" s="176">
        <v>203.7</v>
      </c>
      <c r="CR23" s="176">
        <v>191.2</v>
      </c>
      <c r="CS23" s="176">
        <v>188</v>
      </c>
      <c r="CT23" s="176">
        <v>232.6</v>
      </c>
      <c r="CU23" s="176">
        <v>171.8</v>
      </c>
      <c r="CV23" s="176">
        <v>183.8</v>
      </c>
      <c r="CW23" s="176">
        <v>182.7</v>
      </c>
      <c r="CX23" s="176">
        <v>181</v>
      </c>
      <c r="CY23" s="176">
        <v>193</v>
      </c>
      <c r="CZ23" s="176">
        <v>236</v>
      </c>
      <c r="DA23" s="176">
        <v>198.2</v>
      </c>
      <c r="DB23" s="176">
        <v>174.5</v>
      </c>
      <c r="DC23" s="176">
        <v>205.6</v>
      </c>
      <c r="DD23" s="176">
        <v>192.2</v>
      </c>
      <c r="DE23" s="176">
        <v>195.2</v>
      </c>
      <c r="DF23" s="176">
        <v>229.7</v>
      </c>
      <c r="DG23" s="176">
        <v>176.8</v>
      </c>
    </row>
    <row r="24" spans="1:111" ht="30" customHeight="1">
      <c r="A24" s="238"/>
      <c r="B24" s="19" t="str">
        <f>IF('0'!A1=1,"Охорона здоров’я та надання  соціальної допомоги","Human health and social work activities")</f>
        <v>Охорона здоров’я та надання  соціальної допомоги</v>
      </c>
      <c r="C24" s="175">
        <v>187.8</v>
      </c>
      <c r="D24" s="175">
        <v>187.4</v>
      </c>
      <c r="E24" s="175">
        <v>195.2</v>
      </c>
      <c r="F24" s="175">
        <v>199.7</v>
      </c>
      <c r="G24" s="175">
        <v>210</v>
      </c>
      <c r="H24" s="175">
        <v>223.2</v>
      </c>
      <c r="I24" s="175">
        <v>219.6</v>
      </c>
      <c r="J24" s="175">
        <v>212.1</v>
      </c>
      <c r="K24" s="175">
        <v>204.2</v>
      </c>
      <c r="L24" s="175">
        <v>202.4</v>
      </c>
      <c r="M24" s="175">
        <v>203.6</v>
      </c>
      <c r="N24" s="175">
        <v>222.2</v>
      </c>
      <c r="O24" s="175">
        <v>183.9</v>
      </c>
      <c r="P24" s="175">
        <v>184</v>
      </c>
      <c r="Q24" s="175">
        <v>194.6</v>
      </c>
      <c r="R24" s="175">
        <v>192.58702791461414</v>
      </c>
      <c r="S24" s="175">
        <v>200.78653530377667</v>
      </c>
      <c r="T24" s="175">
        <v>215.3</v>
      </c>
      <c r="U24" s="175">
        <v>208</v>
      </c>
      <c r="V24" s="175">
        <v>196.5</v>
      </c>
      <c r="W24" s="175">
        <v>196.5</v>
      </c>
      <c r="X24" s="175">
        <v>196.4</v>
      </c>
      <c r="Y24" s="175">
        <v>201.6</v>
      </c>
      <c r="Z24" s="175">
        <v>226.9</v>
      </c>
      <c r="AA24" s="175">
        <v>191.3</v>
      </c>
      <c r="AB24" s="175">
        <v>194.4</v>
      </c>
      <c r="AC24" s="175">
        <v>203</v>
      </c>
      <c r="AD24" s="175">
        <v>207.25779967159278</v>
      </c>
      <c r="AE24" s="175">
        <v>221.1</v>
      </c>
      <c r="AF24" s="175">
        <v>231.8</v>
      </c>
      <c r="AG24" s="175">
        <v>231.5</v>
      </c>
      <c r="AH24" s="175">
        <v>227.04761904761904</v>
      </c>
      <c r="AI24" s="175">
        <v>201.3</v>
      </c>
      <c r="AJ24" s="175">
        <v>235.1</v>
      </c>
      <c r="AK24" s="176">
        <v>228.3</v>
      </c>
      <c r="AL24" s="176">
        <v>290.89999999999998</v>
      </c>
      <c r="AM24" s="176">
        <v>208.9</v>
      </c>
      <c r="AN24" s="176">
        <v>211.4</v>
      </c>
      <c r="AO24" s="176">
        <v>220.9</v>
      </c>
      <c r="AP24" s="176">
        <v>222.8</v>
      </c>
      <c r="AQ24" s="176">
        <v>234.5</v>
      </c>
      <c r="AR24" s="176">
        <v>251.6</v>
      </c>
      <c r="AS24" s="176">
        <v>248</v>
      </c>
      <c r="AT24" s="176">
        <v>238.7</v>
      </c>
      <c r="AU24" s="176">
        <v>231.7</v>
      </c>
      <c r="AV24" s="176">
        <v>236.8</v>
      </c>
      <c r="AW24" s="176">
        <v>236.1</v>
      </c>
      <c r="AX24" s="176">
        <v>288.8</v>
      </c>
      <c r="AY24" s="176">
        <v>137.6</v>
      </c>
      <c r="AZ24" s="176">
        <v>140.5</v>
      </c>
      <c r="BA24" s="176">
        <v>145.9</v>
      </c>
      <c r="BB24" s="176">
        <v>147.4</v>
      </c>
      <c r="BC24" s="176">
        <v>153</v>
      </c>
      <c r="BD24" s="176">
        <v>165.5</v>
      </c>
      <c r="BE24" s="176">
        <v>160.69999999999999</v>
      </c>
      <c r="BF24" s="176">
        <v>155</v>
      </c>
      <c r="BG24" s="176">
        <v>152.19999999999999</v>
      </c>
      <c r="BH24" s="176">
        <v>156.4</v>
      </c>
      <c r="BI24" s="176">
        <v>159.4</v>
      </c>
      <c r="BJ24" s="176">
        <v>192.6</v>
      </c>
      <c r="BK24" s="176">
        <v>140.1</v>
      </c>
      <c r="BL24" s="176">
        <v>142</v>
      </c>
      <c r="BM24" s="176">
        <v>148.6</v>
      </c>
      <c r="BN24" s="176">
        <v>148.69999999999999</v>
      </c>
      <c r="BO24" s="176">
        <v>154.4</v>
      </c>
      <c r="BP24" s="176">
        <v>166.4</v>
      </c>
      <c r="BQ24" s="176">
        <v>161.5</v>
      </c>
      <c r="BR24" s="176">
        <v>156.6</v>
      </c>
      <c r="BS24" s="176">
        <v>153.9</v>
      </c>
      <c r="BT24" s="176">
        <v>157.4</v>
      </c>
      <c r="BU24" s="176">
        <v>161.1</v>
      </c>
      <c r="BV24" s="176">
        <v>197.2</v>
      </c>
      <c r="BW24" s="176">
        <v>148.69999999999999</v>
      </c>
      <c r="BX24" s="176">
        <v>152.80000000000001</v>
      </c>
      <c r="BY24" s="176">
        <v>161.80000000000001</v>
      </c>
      <c r="BZ24" s="176">
        <v>161.6</v>
      </c>
      <c r="CA24" s="176">
        <v>165.7</v>
      </c>
      <c r="CB24" s="176">
        <v>180.7</v>
      </c>
      <c r="CC24" s="176">
        <v>174</v>
      </c>
      <c r="CD24" s="176">
        <v>169.3</v>
      </c>
      <c r="CE24" s="176">
        <v>165.7</v>
      </c>
      <c r="CF24" s="176">
        <v>167.8</v>
      </c>
      <c r="CG24" s="176">
        <v>168.2</v>
      </c>
      <c r="CH24" s="176">
        <v>203.8</v>
      </c>
      <c r="CI24" s="176">
        <v>154.5</v>
      </c>
      <c r="CJ24" s="176">
        <v>158.19999999999999</v>
      </c>
      <c r="CK24" s="176">
        <v>170.6</v>
      </c>
      <c r="CL24" s="176">
        <v>148.9</v>
      </c>
      <c r="CM24" s="176">
        <v>161.9</v>
      </c>
      <c r="CN24" s="176">
        <v>187.2</v>
      </c>
      <c r="CO24" s="176">
        <v>181.3</v>
      </c>
      <c r="CP24" s="176">
        <v>179.8</v>
      </c>
      <c r="CQ24" s="176">
        <v>178.6</v>
      </c>
      <c r="CR24" s="176">
        <v>215.6</v>
      </c>
      <c r="CS24" s="176">
        <v>208.5</v>
      </c>
      <c r="CT24" s="176">
        <v>256.7</v>
      </c>
      <c r="CU24" s="176">
        <v>176.2</v>
      </c>
      <c r="CV24" s="176">
        <v>182.7</v>
      </c>
      <c r="CW24" s="176">
        <v>204.1</v>
      </c>
      <c r="CX24" s="176">
        <v>195.6</v>
      </c>
      <c r="CY24" s="176">
        <v>192.1</v>
      </c>
      <c r="CZ24" s="21">
        <v>201.5</v>
      </c>
      <c r="DA24" s="21">
        <v>186.3</v>
      </c>
      <c r="DB24" s="176">
        <v>181.6</v>
      </c>
      <c r="DC24" s="176">
        <v>176.4</v>
      </c>
      <c r="DD24" s="176">
        <v>186</v>
      </c>
      <c r="DE24" s="176">
        <v>194.7</v>
      </c>
      <c r="DF24" s="176">
        <v>228.2</v>
      </c>
      <c r="DG24" s="176">
        <v>203.8</v>
      </c>
    </row>
    <row r="25" spans="1:111" ht="30" customHeight="1">
      <c r="A25" s="238"/>
      <c r="B25" s="19" t="str">
        <f>IF('0'!A1=1,"з них охорона здоров’я  ","of which human health")</f>
        <v xml:space="preserve">з них охорона здоров’я  </v>
      </c>
      <c r="C25" s="175">
        <v>189.7</v>
      </c>
      <c r="D25" s="175">
        <v>189.1</v>
      </c>
      <c r="E25" s="175">
        <v>196.9</v>
      </c>
      <c r="F25" s="175">
        <v>201.7</v>
      </c>
      <c r="G25" s="175">
        <v>212.5</v>
      </c>
      <c r="H25" s="175">
        <v>226.4</v>
      </c>
      <c r="I25" s="175">
        <v>222.5</v>
      </c>
      <c r="J25" s="175">
        <v>214.9</v>
      </c>
      <c r="K25" s="175">
        <v>205.9</v>
      </c>
      <c r="L25" s="175">
        <v>203.5</v>
      </c>
      <c r="M25" s="175">
        <v>205.5</v>
      </c>
      <c r="N25" s="175">
        <v>223.8</v>
      </c>
      <c r="O25" s="175">
        <v>185.9</v>
      </c>
      <c r="P25" s="175">
        <v>185.6</v>
      </c>
      <c r="Q25" s="175">
        <v>196.3</v>
      </c>
      <c r="R25" s="175">
        <v>194.6642036124795</v>
      </c>
      <c r="S25" s="175">
        <v>203.05336617405584</v>
      </c>
      <c r="T25" s="175">
        <v>218.1</v>
      </c>
      <c r="U25" s="175">
        <v>211.1</v>
      </c>
      <c r="V25" s="175">
        <v>199</v>
      </c>
      <c r="W25" s="175">
        <v>197.8</v>
      </c>
      <c r="X25" s="175">
        <v>196.6</v>
      </c>
      <c r="Y25" s="175">
        <v>202.6</v>
      </c>
      <c r="Z25" s="175">
        <v>227.4</v>
      </c>
      <c r="AA25" s="175">
        <v>192.6</v>
      </c>
      <c r="AB25" s="175">
        <v>195.4</v>
      </c>
      <c r="AC25" s="175">
        <v>204.4</v>
      </c>
      <c r="AD25" s="175">
        <v>208.17077175697864</v>
      </c>
      <c r="AE25" s="175">
        <v>222.5</v>
      </c>
      <c r="AF25" s="175">
        <v>233.5</v>
      </c>
      <c r="AG25" s="175">
        <v>233.4</v>
      </c>
      <c r="AH25" s="175">
        <v>229.27504105090316</v>
      </c>
      <c r="AI25" s="175">
        <v>202.8</v>
      </c>
      <c r="AJ25" s="175">
        <v>236.7</v>
      </c>
      <c r="AK25" s="176">
        <v>229.9</v>
      </c>
      <c r="AL25" s="176">
        <v>295.8</v>
      </c>
      <c r="AM25" s="176">
        <v>211.1</v>
      </c>
      <c r="AN25" s="176">
        <v>213.2</v>
      </c>
      <c r="AO25" s="176">
        <v>222.5</v>
      </c>
      <c r="AP25" s="176">
        <v>224.5</v>
      </c>
      <c r="AQ25" s="176">
        <v>237.2</v>
      </c>
      <c r="AR25" s="176">
        <v>255.3</v>
      </c>
      <c r="AS25" s="176">
        <v>251.6</v>
      </c>
      <c r="AT25" s="176">
        <v>241.4</v>
      </c>
      <c r="AU25" s="176">
        <v>233.5</v>
      </c>
      <c r="AV25" s="176">
        <v>238.1</v>
      </c>
      <c r="AW25" s="176">
        <v>238.1</v>
      </c>
      <c r="AX25" s="176">
        <v>292.7</v>
      </c>
      <c r="AY25" s="176">
        <v>139.1</v>
      </c>
      <c r="AZ25" s="176">
        <v>141.9</v>
      </c>
      <c r="BA25" s="176">
        <v>147.30000000000001</v>
      </c>
      <c r="BB25" s="176">
        <v>149.1</v>
      </c>
      <c r="BC25" s="176">
        <v>154.69999999999999</v>
      </c>
      <c r="BD25" s="176">
        <v>167.9</v>
      </c>
      <c r="BE25" s="176">
        <v>162.69999999999999</v>
      </c>
      <c r="BF25" s="176">
        <v>156.5</v>
      </c>
      <c r="BG25" s="176">
        <v>153.4</v>
      </c>
      <c r="BH25" s="176">
        <v>156.80000000000001</v>
      </c>
      <c r="BI25" s="176">
        <v>160.69999999999999</v>
      </c>
      <c r="BJ25" s="176">
        <v>193.9</v>
      </c>
      <c r="BK25" s="176" t="s">
        <v>4</v>
      </c>
      <c r="BL25" s="176" t="s">
        <v>4</v>
      </c>
      <c r="BM25" s="176" t="s">
        <v>4</v>
      </c>
      <c r="BN25" s="176" t="s">
        <v>4</v>
      </c>
      <c r="BO25" s="176" t="s">
        <v>4</v>
      </c>
      <c r="BP25" s="176" t="s">
        <v>4</v>
      </c>
      <c r="BQ25" s="176" t="s">
        <v>4</v>
      </c>
      <c r="BR25" s="176" t="s">
        <v>4</v>
      </c>
      <c r="BS25" s="176" t="s">
        <v>4</v>
      </c>
      <c r="BT25" s="176" t="s">
        <v>4</v>
      </c>
      <c r="BU25" s="176" t="s">
        <v>4</v>
      </c>
      <c r="BV25" s="176" t="s">
        <v>4</v>
      </c>
      <c r="BW25" s="176" t="s">
        <v>4</v>
      </c>
      <c r="BX25" s="176" t="s">
        <v>4</v>
      </c>
      <c r="BY25" s="176" t="s">
        <v>4</v>
      </c>
      <c r="BZ25" s="176" t="s">
        <v>4</v>
      </c>
      <c r="CA25" s="176" t="s">
        <v>4</v>
      </c>
      <c r="CB25" s="176" t="s">
        <v>4</v>
      </c>
      <c r="CC25" s="176" t="s">
        <v>4</v>
      </c>
      <c r="CD25" s="176" t="s">
        <v>4</v>
      </c>
      <c r="CE25" s="176" t="s">
        <v>4</v>
      </c>
      <c r="CF25" s="176" t="s">
        <v>4</v>
      </c>
      <c r="CG25" s="176" t="s">
        <v>4</v>
      </c>
      <c r="CH25" s="176" t="s">
        <v>4</v>
      </c>
      <c r="CI25" s="176" t="s">
        <v>4</v>
      </c>
      <c r="CJ25" s="176" t="s">
        <v>4</v>
      </c>
      <c r="CK25" s="176" t="s">
        <v>4</v>
      </c>
      <c r="CL25" s="176" t="s">
        <v>4</v>
      </c>
      <c r="CM25" s="176" t="s">
        <v>4</v>
      </c>
      <c r="CN25" s="176" t="s">
        <v>4</v>
      </c>
      <c r="CO25" s="176" t="s">
        <v>4</v>
      </c>
      <c r="CP25" s="176" t="s">
        <v>4</v>
      </c>
      <c r="CQ25" s="176" t="s">
        <v>4</v>
      </c>
      <c r="CR25" s="176" t="s">
        <v>4</v>
      </c>
      <c r="CS25" s="176" t="s">
        <v>4</v>
      </c>
      <c r="CT25" s="176" t="s">
        <v>4</v>
      </c>
      <c r="CU25" s="176" t="s">
        <v>4</v>
      </c>
      <c r="CV25" s="176" t="s">
        <v>4</v>
      </c>
      <c r="CW25" s="176" t="s">
        <v>4</v>
      </c>
      <c r="CX25" s="176" t="s">
        <v>4</v>
      </c>
      <c r="CY25" s="176" t="s">
        <v>4</v>
      </c>
      <c r="CZ25" s="176" t="s">
        <v>4</v>
      </c>
      <c r="DA25" s="176" t="s">
        <v>4</v>
      </c>
      <c r="DB25" s="176" t="s">
        <v>4</v>
      </c>
      <c r="DC25" s="176" t="s">
        <v>4</v>
      </c>
      <c r="DD25" s="176" t="s">
        <v>4</v>
      </c>
      <c r="DE25" s="176" t="s">
        <v>4</v>
      </c>
      <c r="DF25" s="176" t="s">
        <v>4</v>
      </c>
      <c r="DG25" s="176" t="s">
        <v>4</v>
      </c>
    </row>
    <row r="26" spans="1:111" ht="30" customHeight="1">
      <c r="A26" s="238"/>
      <c r="B26" s="19" t="str">
        <f>IF('0'!A1=1,"Мистецтво, спорт, розваги та відпочинок","Arts, sport, entertainment and recreation")</f>
        <v>Мистецтво, спорт, розваги та відпочинок</v>
      </c>
      <c r="C26" s="175">
        <v>268.5</v>
      </c>
      <c r="D26" s="175">
        <v>266.2</v>
      </c>
      <c r="E26" s="175">
        <v>272.5</v>
      </c>
      <c r="F26" s="175">
        <v>275.60000000000002</v>
      </c>
      <c r="G26" s="175">
        <v>287.39999999999998</v>
      </c>
      <c r="H26" s="175">
        <v>301.10000000000002</v>
      </c>
      <c r="I26" s="175">
        <v>303.39999999999998</v>
      </c>
      <c r="J26" s="175">
        <v>279</v>
      </c>
      <c r="K26" s="175">
        <v>294.8</v>
      </c>
      <c r="L26" s="175">
        <v>288.39999999999998</v>
      </c>
      <c r="M26" s="175">
        <v>290.5</v>
      </c>
      <c r="N26" s="175">
        <v>306.89999999999998</v>
      </c>
      <c r="O26" s="175">
        <v>264.5</v>
      </c>
      <c r="P26" s="175">
        <v>271</v>
      </c>
      <c r="Q26" s="175">
        <v>284.39999999999998</v>
      </c>
      <c r="R26" s="175">
        <v>310.44827586206895</v>
      </c>
      <c r="S26" s="175">
        <v>296.57717569786536</v>
      </c>
      <c r="T26" s="175">
        <v>316.8</v>
      </c>
      <c r="U26" s="175">
        <v>264.5</v>
      </c>
      <c r="V26" s="175">
        <v>279</v>
      </c>
      <c r="W26" s="175">
        <v>285.2</v>
      </c>
      <c r="X26" s="175">
        <v>286.7</v>
      </c>
      <c r="Y26" s="175">
        <v>303.89999999999998</v>
      </c>
      <c r="Z26" s="175">
        <v>357</v>
      </c>
      <c r="AA26" s="175">
        <v>299.5</v>
      </c>
      <c r="AB26" s="175">
        <v>350.3</v>
      </c>
      <c r="AC26" s="175">
        <v>316.39999999999998</v>
      </c>
      <c r="AD26" s="175">
        <v>326.64860426929397</v>
      </c>
      <c r="AE26" s="175">
        <v>316</v>
      </c>
      <c r="AF26" s="175">
        <v>341.5</v>
      </c>
      <c r="AG26" s="175">
        <v>338.2</v>
      </c>
      <c r="AH26" s="175">
        <v>321.6904761904762</v>
      </c>
      <c r="AI26" s="175">
        <v>293</v>
      </c>
      <c r="AJ26" s="175">
        <v>315</v>
      </c>
      <c r="AK26" s="176">
        <v>335.9</v>
      </c>
      <c r="AL26" s="176">
        <v>384.1</v>
      </c>
      <c r="AM26" s="176">
        <v>319.5</v>
      </c>
      <c r="AN26" s="176">
        <v>314.5</v>
      </c>
      <c r="AO26" s="176">
        <v>376.6</v>
      </c>
      <c r="AP26" s="176">
        <v>398.4</v>
      </c>
      <c r="AQ26" s="176">
        <v>329.4</v>
      </c>
      <c r="AR26" s="176">
        <v>351.1</v>
      </c>
      <c r="AS26" s="176">
        <v>318.2</v>
      </c>
      <c r="AT26" s="176">
        <v>314.7</v>
      </c>
      <c r="AU26" s="176">
        <v>317.5</v>
      </c>
      <c r="AV26" s="176">
        <v>319.3</v>
      </c>
      <c r="AW26" s="176">
        <v>327</v>
      </c>
      <c r="AX26" s="176">
        <v>379.4</v>
      </c>
      <c r="AY26" s="176">
        <v>169.1</v>
      </c>
      <c r="AZ26" s="176">
        <v>173.1</v>
      </c>
      <c r="BA26" s="176">
        <v>195.1</v>
      </c>
      <c r="BB26" s="176">
        <v>181.6</v>
      </c>
      <c r="BC26" s="176">
        <v>240</v>
      </c>
      <c r="BD26" s="176">
        <v>213.7</v>
      </c>
      <c r="BE26" s="176">
        <v>210.7</v>
      </c>
      <c r="BF26" s="176">
        <v>194.9</v>
      </c>
      <c r="BG26" s="176">
        <v>209</v>
      </c>
      <c r="BH26" s="176">
        <v>201</v>
      </c>
      <c r="BI26" s="176">
        <v>204.9</v>
      </c>
      <c r="BJ26" s="176">
        <v>285.8</v>
      </c>
      <c r="BK26" s="176">
        <v>177.7</v>
      </c>
      <c r="BL26" s="176">
        <v>181.5</v>
      </c>
      <c r="BM26" s="176">
        <v>190.6</v>
      </c>
      <c r="BN26" s="176">
        <v>189.5</v>
      </c>
      <c r="BO26" s="176">
        <v>238.4</v>
      </c>
      <c r="BP26" s="176">
        <v>214.2</v>
      </c>
      <c r="BQ26" s="176">
        <v>206.6</v>
      </c>
      <c r="BR26" s="176">
        <v>194.8</v>
      </c>
      <c r="BS26" s="176">
        <v>207.6</v>
      </c>
      <c r="BT26" s="176">
        <v>199.5</v>
      </c>
      <c r="BU26" s="176">
        <v>207.4</v>
      </c>
      <c r="BV26" s="176">
        <v>246.3</v>
      </c>
      <c r="BW26" s="176">
        <v>183.8</v>
      </c>
      <c r="BX26" s="176">
        <v>181.8</v>
      </c>
      <c r="BY26" s="176">
        <v>196.8</v>
      </c>
      <c r="BZ26" s="176">
        <v>195.2</v>
      </c>
      <c r="CA26" s="176">
        <v>200.9</v>
      </c>
      <c r="CB26" s="176">
        <v>252.6</v>
      </c>
      <c r="CC26" s="176">
        <v>217.2</v>
      </c>
      <c r="CD26" s="176">
        <v>192.3</v>
      </c>
      <c r="CE26" s="176">
        <v>215.5</v>
      </c>
      <c r="CF26" s="176">
        <v>202.9</v>
      </c>
      <c r="CG26" s="176">
        <v>205.7</v>
      </c>
      <c r="CH26" s="176">
        <v>247.3</v>
      </c>
      <c r="CI26" s="176">
        <v>176</v>
      </c>
      <c r="CJ26" s="176">
        <v>184.8</v>
      </c>
      <c r="CK26" s="176">
        <v>185.6</v>
      </c>
      <c r="CL26" s="176">
        <v>169.5</v>
      </c>
      <c r="CM26" s="176">
        <v>173.1</v>
      </c>
      <c r="CN26" s="176">
        <v>201.3</v>
      </c>
      <c r="CO26" s="176">
        <v>217.8</v>
      </c>
      <c r="CP26" s="176">
        <v>203</v>
      </c>
      <c r="CQ26" s="176">
        <v>195.6</v>
      </c>
      <c r="CR26" s="176">
        <v>229.3</v>
      </c>
      <c r="CS26" s="176">
        <v>204.2</v>
      </c>
      <c r="CT26" s="176">
        <v>253.7</v>
      </c>
      <c r="CU26" s="176">
        <v>173.9</v>
      </c>
      <c r="CV26" s="176">
        <v>198.1</v>
      </c>
      <c r="CW26" s="176">
        <v>195.5</v>
      </c>
      <c r="CX26" s="176">
        <v>184.2</v>
      </c>
      <c r="CY26" s="176">
        <v>201</v>
      </c>
      <c r="CZ26" s="176">
        <v>221</v>
      </c>
      <c r="DA26" s="176">
        <v>219.1</v>
      </c>
      <c r="DB26" s="176">
        <v>208.2</v>
      </c>
      <c r="DC26" s="176">
        <v>220.4</v>
      </c>
      <c r="DD26" s="176">
        <v>207.8</v>
      </c>
      <c r="DE26" s="176">
        <v>214.1</v>
      </c>
      <c r="DF26" s="176">
        <v>238.2</v>
      </c>
      <c r="DG26" s="176">
        <v>184</v>
      </c>
    </row>
    <row r="27" spans="1:111" ht="30" customHeight="1">
      <c r="A27" s="238"/>
      <c r="B27" s="19" t="str">
        <f>IF('0'!A1=1,"діяльність у сфері творчості, мистецтва та розваг","arts, entertainment and recreation activities")</f>
        <v>діяльність у сфері творчості, мистецтва та розваг</v>
      </c>
      <c r="C27" s="175">
        <v>234.8</v>
      </c>
      <c r="D27" s="175">
        <v>235.7</v>
      </c>
      <c r="E27" s="175">
        <v>241.5</v>
      </c>
      <c r="F27" s="175">
        <v>241.9</v>
      </c>
      <c r="G27" s="175">
        <v>250.2</v>
      </c>
      <c r="H27" s="175">
        <v>278.5</v>
      </c>
      <c r="I27" s="175">
        <v>270.89999999999998</v>
      </c>
      <c r="J27" s="175">
        <v>238.7</v>
      </c>
      <c r="K27" s="175">
        <v>256.7</v>
      </c>
      <c r="L27" s="175">
        <v>249.3</v>
      </c>
      <c r="M27" s="175">
        <v>252.4</v>
      </c>
      <c r="N27" s="175">
        <v>275.2</v>
      </c>
      <c r="O27" s="175">
        <v>219</v>
      </c>
      <c r="P27" s="175">
        <v>217.2</v>
      </c>
      <c r="Q27" s="175">
        <v>223</v>
      </c>
      <c r="R27" s="175">
        <v>224.8374384236453</v>
      </c>
      <c r="S27" s="175">
        <v>232.39244663382595</v>
      </c>
      <c r="T27" s="175">
        <v>260.60000000000002</v>
      </c>
      <c r="U27" s="175">
        <v>249.6</v>
      </c>
      <c r="V27" s="175">
        <v>217.4</v>
      </c>
      <c r="W27" s="175">
        <v>232</v>
      </c>
      <c r="X27" s="175">
        <v>227.8</v>
      </c>
      <c r="Y27" s="175">
        <v>234.1</v>
      </c>
      <c r="Z27" s="175">
        <v>274.2</v>
      </c>
      <c r="AA27" s="175">
        <v>217.1</v>
      </c>
      <c r="AB27" s="175">
        <v>222.9</v>
      </c>
      <c r="AC27" s="175">
        <v>228.2</v>
      </c>
      <c r="AD27" s="175">
        <v>235.18801313628904</v>
      </c>
      <c r="AE27" s="175">
        <v>243.7</v>
      </c>
      <c r="AF27" s="175">
        <v>272</v>
      </c>
      <c r="AG27" s="175">
        <v>272.89999999999998</v>
      </c>
      <c r="AH27" s="175">
        <v>234.70361247947454</v>
      </c>
      <c r="AI27" s="175">
        <v>226.9</v>
      </c>
      <c r="AJ27" s="175">
        <v>250.6</v>
      </c>
      <c r="AK27" s="176">
        <v>262.3</v>
      </c>
      <c r="AL27" s="176">
        <v>314.39999999999998</v>
      </c>
      <c r="AM27" s="176">
        <v>242.9</v>
      </c>
      <c r="AN27" s="176">
        <v>248.1</v>
      </c>
      <c r="AO27" s="176">
        <v>253.2</v>
      </c>
      <c r="AP27" s="176">
        <v>252.6</v>
      </c>
      <c r="AQ27" s="176">
        <v>257.39999999999998</v>
      </c>
      <c r="AR27" s="176">
        <v>286.3</v>
      </c>
      <c r="AS27" s="176">
        <v>282.39999999999998</v>
      </c>
      <c r="AT27" s="176">
        <v>246.6</v>
      </c>
      <c r="AU27" s="176">
        <v>265.60000000000002</v>
      </c>
      <c r="AV27" s="176">
        <v>267.10000000000002</v>
      </c>
      <c r="AW27" s="176">
        <v>280.89999999999998</v>
      </c>
      <c r="AX27" s="176">
        <v>320.10000000000002</v>
      </c>
      <c r="AY27" s="176">
        <v>151.9</v>
      </c>
      <c r="AZ27" s="176">
        <v>157.4</v>
      </c>
      <c r="BA27" s="176">
        <v>182.5</v>
      </c>
      <c r="BB27" s="176">
        <v>166.9</v>
      </c>
      <c r="BC27" s="176">
        <v>171.8</v>
      </c>
      <c r="BD27" s="176">
        <v>192.5</v>
      </c>
      <c r="BE27" s="176">
        <v>187.4</v>
      </c>
      <c r="BF27" s="176">
        <v>167.3</v>
      </c>
      <c r="BG27" s="176">
        <v>182.43281250000001</v>
      </c>
      <c r="BH27" s="176">
        <v>180.99125000000001</v>
      </c>
      <c r="BI27" s="176">
        <v>185.2</v>
      </c>
      <c r="BJ27" s="176" t="s">
        <v>4</v>
      </c>
      <c r="BK27" s="176" t="s">
        <v>4</v>
      </c>
      <c r="BL27" s="176" t="s">
        <v>4</v>
      </c>
      <c r="BM27" s="176" t="s">
        <v>4</v>
      </c>
      <c r="BN27" s="176" t="s">
        <v>4</v>
      </c>
      <c r="BO27" s="176" t="s">
        <v>4</v>
      </c>
      <c r="BP27" s="176" t="s">
        <v>4</v>
      </c>
      <c r="BQ27" s="176" t="s">
        <v>4</v>
      </c>
      <c r="BR27" s="176" t="s">
        <v>4</v>
      </c>
      <c r="BS27" s="176" t="s">
        <v>4</v>
      </c>
      <c r="BT27" s="176" t="s">
        <v>4</v>
      </c>
      <c r="BU27" s="176" t="s">
        <v>4</v>
      </c>
      <c r="BV27" s="176" t="s">
        <v>4</v>
      </c>
      <c r="BW27" s="176" t="s">
        <v>4</v>
      </c>
      <c r="BX27" s="176" t="s">
        <v>4</v>
      </c>
      <c r="BY27" s="176" t="s">
        <v>4</v>
      </c>
      <c r="BZ27" s="176" t="s">
        <v>4</v>
      </c>
      <c r="CA27" s="176" t="s">
        <v>4</v>
      </c>
      <c r="CB27" s="176" t="s">
        <v>4</v>
      </c>
      <c r="CC27" s="176" t="s">
        <v>4</v>
      </c>
      <c r="CD27" s="176" t="s">
        <v>4</v>
      </c>
      <c r="CE27" s="176" t="s">
        <v>4</v>
      </c>
      <c r="CF27" s="176" t="s">
        <v>4</v>
      </c>
      <c r="CG27" s="176" t="s">
        <v>4</v>
      </c>
      <c r="CH27" s="176" t="s">
        <v>4</v>
      </c>
      <c r="CI27" s="176" t="s">
        <v>4</v>
      </c>
      <c r="CJ27" s="176" t="s">
        <v>4</v>
      </c>
      <c r="CK27" s="176" t="s">
        <v>4</v>
      </c>
      <c r="CL27" s="176" t="s">
        <v>4</v>
      </c>
      <c r="CM27" s="176" t="s">
        <v>4</v>
      </c>
      <c r="CN27" s="176" t="s">
        <v>4</v>
      </c>
      <c r="CO27" s="176" t="s">
        <v>4</v>
      </c>
      <c r="CP27" s="176" t="s">
        <v>4</v>
      </c>
      <c r="CQ27" s="176" t="s">
        <v>4</v>
      </c>
      <c r="CR27" s="176" t="s">
        <v>4</v>
      </c>
      <c r="CS27" s="176" t="s">
        <v>4</v>
      </c>
      <c r="CT27" s="176" t="s">
        <v>4</v>
      </c>
      <c r="CU27" s="176" t="s">
        <v>4</v>
      </c>
      <c r="CV27" s="176" t="s">
        <v>4</v>
      </c>
      <c r="CW27" s="176" t="s">
        <v>4</v>
      </c>
      <c r="CX27" s="176" t="s">
        <v>4</v>
      </c>
      <c r="CY27" s="176" t="s">
        <v>4</v>
      </c>
      <c r="CZ27" s="176" t="s">
        <v>4</v>
      </c>
      <c r="DA27" s="176" t="s">
        <v>4</v>
      </c>
      <c r="DB27" s="176" t="s">
        <v>4</v>
      </c>
      <c r="DC27" s="176" t="s">
        <v>4</v>
      </c>
      <c r="DD27" s="176" t="s">
        <v>4</v>
      </c>
      <c r="DE27" s="176" t="s">
        <v>4</v>
      </c>
      <c r="DF27" s="176" t="s">
        <v>4</v>
      </c>
      <c r="DG27" s="176" t="s">
        <v>4</v>
      </c>
    </row>
    <row r="28" spans="1:111" ht="30" customHeight="1">
      <c r="A28" s="238"/>
      <c r="B28" s="19" t="str">
        <f>IF('0'!A1=1,"функціювання бібліотек, архівів, музеїв та інших закладів культури","Libraries, archives, museums and other cultural activities")</f>
        <v>функціювання бібліотек, архівів, музеїв та інших закладів культури</v>
      </c>
      <c r="C28" s="175">
        <v>216.1</v>
      </c>
      <c r="D28" s="175">
        <v>217.1</v>
      </c>
      <c r="E28" s="175">
        <v>221.6</v>
      </c>
      <c r="F28" s="175">
        <v>227</v>
      </c>
      <c r="G28" s="175">
        <v>238.7</v>
      </c>
      <c r="H28" s="175">
        <v>253.8</v>
      </c>
      <c r="I28" s="175">
        <v>256.3</v>
      </c>
      <c r="J28" s="175">
        <v>233.2</v>
      </c>
      <c r="K28" s="175">
        <v>244.5</v>
      </c>
      <c r="L28" s="175">
        <v>237.1</v>
      </c>
      <c r="M28" s="175">
        <v>240.6</v>
      </c>
      <c r="N28" s="175">
        <v>265.39999999999998</v>
      </c>
      <c r="O28" s="175">
        <v>202.8</v>
      </c>
      <c r="P28" s="175">
        <v>207.1</v>
      </c>
      <c r="Q28" s="175">
        <v>214.6</v>
      </c>
      <c r="R28" s="175">
        <v>216.71100164203611</v>
      </c>
      <c r="S28" s="175">
        <v>225.7200328407225</v>
      </c>
      <c r="T28" s="175">
        <v>240.4</v>
      </c>
      <c r="U28" s="175">
        <v>240.4</v>
      </c>
      <c r="V28" s="175">
        <v>223.3</v>
      </c>
      <c r="W28" s="175">
        <v>229.8</v>
      </c>
      <c r="X28" s="175">
        <v>226.8</v>
      </c>
      <c r="Y28" s="175">
        <v>233.1</v>
      </c>
      <c r="Z28" s="175">
        <v>263.60000000000002</v>
      </c>
      <c r="AA28" s="175">
        <v>203.6</v>
      </c>
      <c r="AB28" s="175">
        <v>207.3</v>
      </c>
      <c r="AC28" s="175">
        <v>215.6</v>
      </c>
      <c r="AD28" s="175">
        <v>221.16338259441707</v>
      </c>
      <c r="AE28" s="175">
        <v>236.5</v>
      </c>
      <c r="AF28" s="175">
        <v>253.3</v>
      </c>
      <c r="AG28" s="175">
        <v>252.6</v>
      </c>
      <c r="AH28" s="175">
        <v>244.1009852216749</v>
      </c>
      <c r="AI28" s="175">
        <v>222.4</v>
      </c>
      <c r="AJ28" s="175">
        <v>252</v>
      </c>
      <c r="AK28" s="176">
        <v>258.5</v>
      </c>
      <c r="AL28" s="176">
        <v>301.8</v>
      </c>
      <c r="AM28" s="176">
        <v>227.5</v>
      </c>
      <c r="AN28" s="176">
        <v>231.6</v>
      </c>
      <c r="AO28" s="176">
        <v>240.2</v>
      </c>
      <c r="AP28" s="176">
        <v>244.5</v>
      </c>
      <c r="AQ28" s="176">
        <v>254.2</v>
      </c>
      <c r="AR28" s="176">
        <v>273.89999999999998</v>
      </c>
      <c r="AS28" s="176">
        <v>273.3</v>
      </c>
      <c r="AT28" s="176">
        <v>262.39999999999998</v>
      </c>
      <c r="AU28" s="176">
        <v>268.89999999999998</v>
      </c>
      <c r="AV28" s="176">
        <v>258.89999999999998</v>
      </c>
      <c r="AW28" s="176">
        <v>263.8</v>
      </c>
      <c r="AX28" s="176">
        <v>304.5</v>
      </c>
      <c r="AY28" s="176">
        <v>144.5</v>
      </c>
      <c r="AZ28" s="176">
        <v>150.5</v>
      </c>
      <c r="BA28" s="176">
        <v>160.6</v>
      </c>
      <c r="BB28" s="176">
        <v>159.80000000000001</v>
      </c>
      <c r="BC28" s="176">
        <v>168.7</v>
      </c>
      <c r="BD28" s="176">
        <v>177</v>
      </c>
      <c r="BE28" s="176">
        <v>179.4</v>
      </c>
      <c r="BF28" s="176">
        <v>169.5</v>
      </c>
      <c r="BG28" s="176">
        <v>178.73374999999999</v>
      </c>
      <c r="BH28" s="176">
        <v>170.81843749999999</v>
      </c>
      <c r="BI28" s="176">
        <v>176.6</v>
      </c>
      <c r="BJ28" s="176" t="s">
        <v>4</v>
      </c>
      <c r="BK28" s="176" t="s">
        <v>4</v>
      </c>
      <c r="BL28" s="176" t="s">
        <v>4</v>
      </c>
      <c r="BM28" s="176" t="s">
        <v>4</v>
      </c>
      <c r="BN28" s="176" t="s">
        <v>4</v>
      </c>
      <c r="BO28" s="176" t="s">
        <v>4</v>
      </c>
      <c r="BP28" s="176" t="s">
        <v>4</v>
      </c>
      <c r="BQ28" s="176" t="s">
        <v>4</v>
      </c>
      <c r="BR28" s="176" t="s">
        <v>4</v>
      </c>
      <c r="BS28" s="176" t="s">
        <v>4</v>
      </c>
      <c r="BT28" s="176" t="s">
        <v>4</v>
      </c>
      <c r="BU28" s="176" t="s">
        <v>4</v>
      </c>
      <c r="BV28" s="176" t="s">
        <v>4</v>
      </c>
      <c r="BW28" s="176" t="s">
        <v>4</v>
      </c>
      <c r="BX28" s="176" t="s">
        <v>4</v>
      </c>
      <c r="BY28" s="176" t="s">
        <v>4</v>
      </c>
      <c r="BZ28" s="176" t="s">
        <v>4</v>
      </c>
      <c r="CA28" s="176" t="s">
        <v>4</v>
      </c>
      <c r="CB28" s="176" t="s">
        <v>4</v>
      </c>
      <c r="CC28" s="176" t="s">
        <v>4</v>
      </c>
      <c r="CD28" s="176" t="s">
        <v>4</v>
      </c>
      <c r="CE28" s="176" t="s">
        <v>4</v>
      </c>
      <c r="CF28" s="176" t="s">
        <v>4</v>
      </c>
      <c r="CG28" s="176" t="s">
        <v>4</v>
      </c>
      <c r="CH28" s="176" t="s">
        <v>4</v>
      </c>
      <c r="CI28" s="176" t="s">
        <v>4</v>
      </c>
      <c r="CJ28" s="176" t="s">
        <v>4</v>
      </c>
      <c r="CK28" s="176" t="s">
        <v>4</v>
      </c>
      <c r="CL28" s="176" t="s">
        <v>4</v>
      </c>
      <c r="CM28" s="176" t="s">
        <v>4</v>
      </c>
      <c r="CN28" s="176" t="s">
        <v>4</v>
      </c>
      <c r="CO28" s="176" t="s">
        <v>4</v>
      </c>
      <c r="CP28" s="176" t="s">
        <v>4</v>
      </c>
      <c r="CQ28" s="176" t="s">
        <v>4</v>
      </c>
      <c r="CR28" s="176" t="s">
        <v>4</v>
      </c>
      <c r="CS28" s="176" t="s">
        <v>4</v>
      </c>
      <c r="CT28" s="176" t="s">
        <v>4</v>
      </c>
      <c r="CU28" s="176" t="s">
        <v>4</v>
      </c>
      <c r="CV28" s="176" t="s">
        <v>4</v>
      </c>
      <c r="CW28" s="176" t="s">
        <v>4</v>
      </c>
      <c r="CX28" s="176" t="s">
        <v>4</v>
      </c>
      <c r="CY28" s="176" t="s">
        <v>4</v>
      </c>
      <c r="CZ28" s="176" t="s">
        <v>4</v>
      </c>
      <c r="DA28" s="176" t="s">
        <v>4</v>
      </c>
      <c r="DB28" s="176" t="s">
        <v>4</v>
      </c>
      <c r="DC28" s="176" t="s">
        <v>4</v>
      </c>
      <c r="DD28" s="176" t="s">
        <v>4</v>
      </c>
      <c r="DE28" s="176" t="s">
        <v>4</v>
      </c>
      <c r="DF28" s="176" t="s">
        <v>4</v>
      </c>
      <c r="DG28" s="176" t="s">
        <v>4</v>
      </c>
    </row>
    <row r="29" spans="1:111" ht="30" customHeight="1">
      <c r="A29" s="239"/>
      <c r="B29" s="20" t="str">
        <f>IF('0'!A1=1,"Надання інших видів послуг","Other service activities")</f>
        <v>Надання інших видів послуг</v>
      </c>
      <c r="C29" s="175">
        <v>217.8</v>
      </c>
      <c r="D29" s="175">
        <v>212.5</v>
      </c>
      <c r="E29" s="175">
        <v>226.8</v>
      </c>
      <c r="F29" s="175">
        <v>233.4</v>
      </c>
      <c r="G29" s="175">
        <v>232.2</v>
      </c>
      <c r="H29" s="175">
        <v>240.6</v>
      </c>
      <c r="I29" s="175">
        <v>244.7</v>
      </c>
      <c r="J29" s="175">
        <v>244.3</v>
      </c>
      <c r="K29" s="175">
        <v>240.4</v>
      </c>
      <c r="L29" s="175">
        <v>240.1</v>
      </c>
      <c r="M29" s="175">
        <v>237.1</v>
      </c>
      <c r="N29" s="175">
        <v>252.4</v>
      </c>
      <c r="O29" s="175">
        <v>250.6</v>
      </c>
      <c r="P29" s="175">
        <v>253.4</v>
      </c>
      <c r="Q29" s="175">
        <v>260.2</v>
      </c>
      <c r="R29" s="175">
        <v>271.85878489326763</v>
      </c>
      <c r="S29" s="175">
        <v>261.57635467980293</v>
      </c>
      <c r="T29" s="175">
        <v>275.8</v>
      </c>
      <c r="U29" s="175">
        <v>273.7</v>
      </c>
      <c r="V29" s="175">
        <v>270.10000000000002</v>
      </c>
      <c r="W29" s="175">
        <v>266.10000000000002</v>
      </c>
      <c r="X29" s="175">
        <v>273.7</v>
      </c>
      <c r="Y29" s="175">
        <v>281.3</v>
      </c>
      <c r="Z29" s="175">
        <v>347.6</v>
      </c>
      <c r="AA29" s="175">
        <v>251</v>
      </c>
      <c r="AB29" s="175">
        <v>267.2</v>
      </c>
      <c r="AC29" s="175">
        <v>283</v>
      </c>
      <c r="AD29" s="175">
        <v>288.20853858784898</v>
      </c>
      <c r="AE29" s="175">
        <v>297.89999999999998</v>
      </c>
      <c r="AF29" s="175">
        <v>298.3</v>
      </c>
      <c r="AG29" s="175">
        <v>313.7</v>
      </c>
      <c r="AH29" s="175">
        <v>297.39573070607554</v>
      </c>
      <c r="AI29" s="175">
        <v>279.10000000000002</v>
      </c>
      <c r="AJ29" s="175">
        <v>290.2</v>
      </c>
      <c r="AK29" s="176">
        <v>288.10000000000002</v>
      </c>
      <c r="AL29" s="176">
        <v>323.5</v>
      </c>
      <c r="AM29" s="176">
        <v>288</v>
      </c>
      <c r="AN29" s="176">
        <v>305.89999999999998</v>
      </c>
      <c r="AO29" s="176">
        <v>343.9</v>
      </c>
      <c r="AP29" s="176">
        <v>338</v>
      </c>
      <c r="AQ29" s="176">
        <v>304.2</v>
      </c>
      <c r="AR29" s="176">
        <v>316.8</v>
      </c>
      <c r="AS29" s="176">
        <v>338</v>
      </c>
      <c r="AT29" s="176">
        <v>317.60000000000002</v>
      </c>
      <c r="AU29" s="176">
        <v>326.10000000000002</v>
      </c>
      <c r="AV29" s="176">
        <v>317.60000000000002</v>
      </c>
      <c r="AW29" s="176">
        <v>313.89999999999998</v>
      </c>
      <c r="AX29" s="176">
        <v>344.1</v>
      </c>
      <c r="AY29" s="176">
        <v>171.4</v>
      </c>
      <c r="AZ29" s="176">
        <v>184.4</v>
      </c>
      <c r="BA29" s="176">
        <v>195.7</v>
      </c>
      <c r="BB29" s="176">
        <v>200.8</v>
      </c>
      <c r="BC29" s="176">
        <v>195.6</v>
      </c>
      <c r="BD29" s="176">
        <v>200.2</v>
      </c>
      <c r="BE29" s="176">
        <v>213.9</v>
      </c>
      <c r="BF29" s="176">
        <v>205.6</v>
      </c>
      <c r="BG29" s="176">
        <v>212</v>
      </c>
      <c r="BH29" s="176">
        <v>215.1</v>
      </c>
      <c r="BI29" s="176">
        <v>214.1</v>
      </c>
      <c r="BJ29" s="176">
        <v>243.1</v>
      </c>
      <c r="BK29" s="176">
        <v>199.7</v>
      </c>
      <c r="BL29" s="176">
        <v>199.2</v>
      </c>
      <c r="BM29" s="176">
        <v>213</v>
      </c>
      <c r="BN29" s="176">
        <v>214.8</v>
      </c>
      <c r="BO29" s="176">
        <v>214.3</v>
      </c>
      <c r="BP29" s="176">
        <v>213.9</v>
      </c>
      <c r="BQ29" s="176">
        <v>226</v>
      </c>
      <c r="BR29" s="176">
        <v>221.1</v>
      </c>
      <c r="BS29" s="176">
        <v>217.1</v>
      </c>
      <c r="BT29" s="176">
        <v>229.2</v>
      </c>
      <c r="BU29" s="176">
        <v>221.5</v>
      </c>
      <c r="BV29" s="176">
        <v>252</v>
      </c>
      <c r="BW29" s="176">
        <v>200.3</v>
      </c>
      <c r="BX29" s="176">
        <v>202.6</v>
      </c>
      <c r="BY29" s="176">
        <v>232</v>
      </c>
      <c r="BZ29" s="176">
        <v>214.3</v>
      </c>
      <c r="CA29" s="176">
        <v>212.2</v>
      </c>
      <c r="CB29" s="176">
        <v>215.6</v>
      </c>
      <c r="CC29" s="176">
        <v>217.4</v>
      </c>
      <c r="CD29" s="176">
        <v>223.9</v>
      </c>
      <c r="CE29" s="176">
        <v>213</v>
      </c>
      <c r="CF29" s="176">
        <v>214</v>
      </c>
      <c r="CG29" s="176">
        <v>217.8</v>
      </c>
      <c r="CH29" s="176">
        <v>255.7</v>
      </c>
      <c r="CI29" s="176">
        <v>225.4</v>
      </c>
      <c r="CJ29" s="176">
        <v>228.9</v>
      </c>
      <c r="CK29" s="176">
        <v>293.8</v>
      </c>
      <c r="CL29" s="176">
        <v>224.8</v>
      </c>
      <c r="CM29" s="176">
        <v>222.1</v>
      </c>
      <c r="CN29" s="176">
        <v>242.7</v>
      </c>
      <c r="CO29" s="176">
        <v>256.39999999999998</v>
      </c>
      <c r="CP29" s="176">
        <v>251.9</v>
      </c>
      <c r="CQ29" s="176">
        <v>244.8</v>
      </c>
      <c r="CR29" s="176">
        <v>253.8</v>
      </c>
      <c r="CS29" s="176">
        <v>260</v>
      </c>
      <c r="CT29" s="176">
        <v>285.39999999999998</v>
      </c>
      <c r="CU29" s="176">
        <v>194.3</v>
      </c>
      <c r="CV29" s="176">
        <v>194.1</v>
      </c>
      <c r="CW29" s="176">
        <v>222.5</v>
      </c>
      <c r="CX29" s="176">
        <v>207</v>
      </c>
      <c r="CY29" s="176">
        <v>205.8</v>
      </c>
      <c r="CZ29" s="176">
        <v>234.2</v>
      </c>
      <c r="DA29" s="176">
        <v>259.10000000000002</v>
      </c>
      <c r="DB29" s="176">
        <v>217.5</v>
      </c>
      <c r="DC29" s="176">
        <v>218.2</v>
      </c>
      <c r="DD29" s="176">
        <v>218.3</v>
      </c>
      <c r="DE29" s="176">
        <v>221.4</v>
      </c>
      <c r="DF29" s="176">
        <v>243.9</v>
      </c>
      <c r="DG29" s="176">
        <v>205.7</v>
      </c>
    </row>
    <row r="31" spans="1:111">
      <c r="A31" s="22" t="str">
        <f>IF('0'!A1=1,"Примітка:","Note")</f>
        <v>Примітка:</v>
      </c>
    </row>
    <row r="32" spans="1:111">
      <c r="A32" s="22" t="str">
        <f>IF('0'!A1=1,"Починаючи з січня 2013 року Державна служба статистики України представляє інформацію про кількість, робочий час та оплату праці найманих працівників відповідно до Класифікації видів економічної діяльності (ДК 009:2010)","Starting with January 2013, the State Statistics Service of Ukraine has been presenting information on the staff number, working hours and labor remuneration according to the Classification of Economic Activities (SC 009:2010)")</f>
        <v>Починаючи з січня 2013 року Державна служба статистики України представляє інформацію про кількість, робочий час та оплату праці найманих працівників відповідно до Класифікації видів економічної діяльності (ДК 009:2010)</v>
      </c>
      <c r="B32" s="23"/>
    </row>
    <row r="33" spans="1:2">
      <c r="A33" s="24" t="str">
        <f>IF('0'!A1=1,"Починаючи з квітня 2014 року дані наведено без урахування тимчасово окупованої території Автономної Республіки Крим, м. Севастополя,  а з липня 2015 року також без частини зони проведення антитерористичної операції.","Since April 2014 excluding the temporarily occupied territory of the Autonomous Republic of Crimea and the city of Sevastopol, since July 2015 excluding part of the anti-terrorist operation zone.")</f>
        <v>Починаючи з квітня 2014 року дані наведено без урахування тимчасово окупованої території Автономної Республіки Крим, м. Севастополя,  а з липня 2015 року також без частини зони проведення антитерористичної операції.</v>
      </c>
      <c r="B33" s="25"/>
    </row>
    <row r="34" spans="1:2">
      <c r="A34" s="24" t="str">
        <f>IF('0'!A1=1,"Починаючи з липня 2014 року дані можуть бути уточнені.","Since July 2014 the data can be corrected .")</f>
        <v>Починаючи з липня 2014 року дані можуть бути уточнені.</v>
      </c>
      <c r="B34" s="25"/>
    </row>
    <row r="35" spans="1:2">
      <c r="A35" s="24" t="str">
        <f>IF('0'!A1=1,"З лютого 2014 року заробітна плата наведена у % до мінімальної заробітної плати, до лютого 2014 - наведена у % до прожиткового мінімуму на одну працездатну особу.","Since Fabruary 2014 payroll is given in % to the minimum wage.")</f>
        <v>З лютого 2014 року заробітна плата наведена у % до мінімальної заробітної плати, до лютого 2014 - наведена у % до прожиткового мінімуму на одну працездатну особу.</v>
      </c>
    </row>
  </sheetData>
  <mergeCells count="2">
    <mergeCell ref="A3:B3"/>
    <mergeCell ref="A4:A29"/>
  </mergeCells>
  <hyperlinks>
    <hyperlink ref="A1" location="'0'!A1" display="'0'!A1"/>
  </hyperlinks>
  <pageMargins left="0.7" right="0.7" top="0.75" bottom="0.75" header="0.3" footer="0.3"/>
  <pageSetup paperSize="9" orientation="portrait" horizontalDpi="4294967294"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
  <dimension ref="A1:FE26"/>
  <sheetViews>
    <sheetView showGridLines="0" zoomScale="81" zoomScaleNormal="81" workbookViewId="0">
      <pane xSplit="2" topLeftCell="F1" activePane="topRight" state="frozen"/>
      <selection activeCell="K8" sqref="K8"/>
      <selection pane="topRight" activeCell="AL1" sqref="AL1:AL1048576"/>
    </sheetView>
  </sheetViews>
  <sheetFormatPr defaultColWidth="9.33203125" defaultRowHeight="13.2"/>
  <cols>
    <col min="1" max="1" width="9.33203125" style="21"/>
    <col min="2" max="2" width="45.77734375" style="21" customWidth="1"/>
    <col min="3" max="38" width="10.77734375" style="52" customWidth="1"/>
    <col min="39" max="161" width="9.33203125" style="52"/>
    <col min="162" max="16384" width="9.33203125" style="1"/>
  </cols>
  <sheetData>
    <row r="1" spans="1:161" ht="14.4">
      <c r="A1" s="14" t="str">
        <f>IF('0'!A1=1,"до змісту","to title")</f>
        <v>до змісту</v>
      </c>
      <c r="B1" s="15"/>
    </row>
    <row r="2" spans="1:161" s="3" customFormat="1" ht="16.2">
      <c r="A2" s="16"/>
      <c r="B2" s="17"/>
      <c r="C2" s="26">
        <v>40179</v>
      </c>
      <c r="D2" s="26">
        <v>40210</v>
      </c>
      <c r="E2" s="26">
        <v>40238</v>
      </c>
      <c r="F2" s="26">
        <v>40269</v>
      </c>
      <c r="G2" s="26">
        <v>40299</v>
      </c>
      <c r="H2" s="26">
        <v>40330</v>
      </c>
      <c r="I2" s="26">
        <v>40360</v>
      </c>
      <c r="J2" s="26">
        <v>40391</v>
      </c>
      <c r="K2" s="26">
        <v>40422</v>
      </c>
      <c r="L2" s="26">
        <v>40452</v>
      </c>
      <c r="M2" s="26">
        <v>40483</v>
      </c>
      <c r="N2" s="26">
        <v>40513</v>
      </c>
      <c r="O2" s="26">
        <v>40544</v>
      </c>
      <c r="P2" s="26">
        <v>40575</v>
      </c>
      <c r="Q2" s="26">
        <v>40603</v>
      </c>
      <c r="R2" s="26">
        <v>40634</v>
      </c>
      <c r="S2" s="26">
        <v>40664</v>
      </c>
      <c r="T2" s="26">
        <v>40695</v>
      </c>
      <c r="U2" s="26">
        <v>40725</v>
      </c>
      <c r="V2" s="26">
        <v>40756</v>
      </c>
      <c r="W2" s="26">
        <v>40787</v>
      </c>
      <c r="X2" s="26">
        <v>40817</v>
      </c>
      <c r="Y2" s="26">
        <v>40848</v>
      </c>
      <c r="Z2" s="26">
        <v>40878</v>
      </c>
      <c r="AA2" s="26">
        <v>40909</v>
      </c>
      <c r="AB2" s="26">
        <v>40940</v>
      </c>
      <c r="AC2" s="26">
        <v>40969</v>
      </c>
      <c r="AD2" s="26">
        <v>41000</v>
      </c>
      <c r="AE2" s="26">
        <v>41030</v>
      </c>
      <c r="AF2" s="26">
        <v>41061</v>
      </c>
      <c r="AG2" s="26">
        <v>41091</v>
      </c>
      <c r="AH2" s="26">
        <v>41122</v>
      </c>
      <c r="AI2" s="26">
        <v>41153</v>
      </c>
      <c r="AJ2" s="26">
        <v>41183</v>
      </c>
      <c r="AK2" s="26">
        <v>41214</v>
      </c>
      <c r="AL2" s="26">
        <v>41244</v>
      </c>
      <c r="AM2" s="56"/>
      <c r="AN2" s="56"/>
      <c r="AO2" s="56"/>
      <c r="AP2" s="56"/>
      <c r="AQ2" s="56"/>
      <c r="AR2" s="56"/>
      <c r="AS2" s="56"/>
      <c r="AT2" s="56"/>
      <c r="AU2" s="56"/>
      <c r="AV2" s="56"/>
      <c r="AW2" s="56"/>
      <c r="AX2" s="56"/>
      <c r="AY2" s="56"/>
      <c r="AZ2" s="56"/>
      <c r="BA2" s="56"/>
      <c r="BB2" s="56"/>
      <c r="BC2" s="56"/>
      <c r="BD2" s="56"/>
      <c r="BE2" s="56"/>
      <c r="BF2" s="56"/>
      <c r="BG2" s="56"/>
      <c r="BH2" s="56"/>
      <c r="BI2" s="56"/>
      <c r="BJ2" s="56"/>
      <c r="BK2" s="56"/>
      <c r="BL2" s="56"/>
      <c r="BM2" s="56"/>
      <c r="BN2" s="56"/>
      <c r="BO2" s="56"/>
      <c r="BP2" s="56"/>
      <c r="BQ2" s="56"/>
      <c r="BR2" s="56"/>
      <c r="BS2" s="56"/>
      <c r="BT2" s="56"/>
      <c r="BU2" s="56"/>
      <c r="BV2" s="56"/>
      <c r="BW2" s="56"/>
      <c r="BX2" s="56"/>
      <c r="BY2" s="56"/>
      <c r="BZ2" s="56"/>
      <c r="CA2" s="56"/>
      <c r="CB2" s="56"/>
      <c r="CC2" s="56"/>
      <c r="CD2" s="56"/>
      <c r="CE2" s="56"/>
      <c r="CF2" s="56"/>
      <c r="CG2" s="56"/>
      <c r="CH2" s="56"/>
      <c r="CI2" s="56"/>
      <c r="CJ2" s="56"/>
      <c r="CK2" s="56"/>
      <c r="CL2" s="56"/>
      <c r="CM2" s="56"/>
      <c r="CN2" s="56"/>
      <c r="CO2" s="56"/>
      <c r="CP2" s="56"/>
      <c r="CQ2" s="56"/>
      <c r="CR2" s="56"/>
      <c r="CS2" s="56"/>
      <c r="CT2" s="56"/>
      <c r="CU2" s="56"/>
      <c r="CV2" s="56"/>
      <c r="CW2" s="56"/>
      <c r="CX2" s="56"/>
      <c r="CY2" s="56"/>
      <c r="CZ2" s="56"/>
      <c r="DA2" s="56"/>
      <c r="DB2" s="56"/>
      <c r="DC2" s="56"/>
      <c r="DD2" s="56"/>
      <c r="DE2" s="56"/>
      <c r="DF2" s="56"/>
      <c r="DG2" s="56"/>
      <c r="DH2" s="56"/>
      <c r="DI2" s="56"/>
      <c r="DJ2" s="56"/>
      <c r="DK2" s="56"/>
      <c r="DL2" s="56"/>
      <c r="DM2" s="56"/>
      <c r="DN2" s="56"/>
      <c r="DO2" s="56"/>
      <c r="DP2" s="56"/>
      <c r="DQ2" s="56"/>
      <c r="DR2" s="56"/>
      <c r="DS2" s="56"/>
      <c r="DT2" s="56"/>
      <c r="DU2" s="56"/>
      <c r="DV2" s="56"/>
      <c r="DW2" s="56"/>
      <c r="DX2" s="56"/>
      <c r="DY2" s="56"/>
      <c r="DZ2" s="56"/>
      <c r="EA2" s="56"/>
      <c r="EB2" s="56"/>
      <c r="EC2" s="56"/>
      <c r="ED2" s="56"/>
      <c r="EE2" s="56"/>
      <c r="EF2" s="56"/>
      <c r="EG2" s="56"/>
      <c r="EH2" s="56"/>
      <c r="EI2" s="56"/>
      <c r="EJ2" s="56"/>
      <c r="EK2" s="56"/>
      <c r="EL2" s="56"/>
      <c r="EM2" s="56"/>
      <c r="EN2" s="56"/>
      <c r="EO2" s="56"/>
      <c r="EP2" s="56"/>
      <c r="EQ2" s="56"/>
      <c r="ER2" s="56"/>
      <c r="ES2" s="56"/>
      <c r="ET2" s="56"/>
      <c r="EU2" s="56"/>
      <c r="EV2" s="56"/>
      <c r="EW2" s="56"/>
      <c r="EX2" s="56"/>
      <c r="EY2" s="56"/>
      <c r="EZ2" s="56"/>
      <c r="FA2" s="56"/>
      <c r="FB2" s="56"/>
      <c r="FC2" s="56"/>
      <c r="FD2" s="56"/>
      <c r="FE2" s="56"/>
    </row>
    <row r="3" spans="1:161" ht="60" customHeight="1">
      <c r="A3" s="235" t="str">
        <f>IF('0'!A1=1,"Нарахована заробітна плата штатних працівників (до прожиткового мінімуму на одну працездатну особу, %) КВЕД 2005","Payroll accrued to staff members (to the living wage per able-bodied person of working age, %) CTEA 2005")</f>
        <v>Нарахована заробітна плата штатних працівників (до прожиткового мінімуму на одну працездатну особу, %) КВЕД 2005</v>
      </c>
      <c r="B3" s="236"/>
      <c r="C3" s="59">
        <v>257.5</v>
      </c>
      <c r="D3" s="43">
        <v>262.8</v>
      </c>
      <c r="E3" s="43">
        <v>283.5</v>
      </c>
      <c r="F3" s="43">
        <v>238.4</v>
      </c>
      <c r="G3" s="43">
        <v>249</v>
      </c>
      <c r="H3" s="59">
        <v>268.5</v>
      </c>
      <c r="I3" s="59">
        <v>266.60000000000002</v>
      </c>
      <c r="J3" s="59">
        <v>256.7</v>
      </c>
      <c r="K3" s="59">
        <v>264.5</v>
      </c>
      <c r="L3" s="43">
        <v>256</v>
      </c>
      <c r="M3" s="43">
        <v>259.39999999999998</v>
      </c>
      <c r="N3" s="43">
        <v>285.10000000000002</v>
      </c>
      <c r="O3" s="43">
        <v>244.1</v>
      </c>
      <c r="P3" s="43">
        <v>248.5</v>
      </c>
      <c r="Q3" s="43">
        <v>269</v>
      </c>
      <c r="R3" s="43">
        <v>263.8</v>
      </c>
      <c r="S3" s="43">
        <v>268</v>
      </c>
      <c r="T3" s="43">
        <v>282</v>
      </c>
      <c r="U3" s="43">
        <v>286.3</v>
      </c>
      <c r="V3" s="43">
        <v>280.60000000000002</v>
      </c>
      <c r="W3" s="43">
        <v>285.10000000000002</v>
      </c>
      <c r="X3" s="43">
        <v>277.10000000000002</v>
      </c>
      <c r="Y3" s="43">
        <v>276.89999999999998</v>
      </c>
      <c r="Z3" s="43">
        <v>304.10000000000002</v>
      </c>
      <c r="AA3" s="43">
        <v>253.7</v>
      </c>
      <c r="AB3" s="43">
        <v>260.89999999999998</v>
      </c>
      <c r="AC3" s="43">
        <v>272.39999999999998</v>
      </c>
      <c r="AD3" s="43">
        <v>268.89999999999998</v>
      </c>
      <c r="AE3" s="43">
        <v>275.60000000000002</v>
      </c>
      <c r="AF3" s="43">
        <v>284.2</v>
      </c>
      <c r="AG3" s="43">
        <v>285.89999999999998</v>
      </c>
      <c r="AH3" s="43">
        <v>278.8</v>
      </c>
      <c r="AI3" s="43">
        <v>278</v>
      </c>
      <c r="AJ3" s="43">
        <v>278.2</v>
      </c>
      <c r="AK3" s="43">
        <v>277.10000000000002</v>
      </c>
      <c r="AL3" s="43">
        <v>297.8</v>
      </c>
    </row>
    <row r="4" spans="1:161" ht="30" customHeight="1">
      <c r="A4" s="237" t="str">
        <f>IF('0'!A1=1,"За видами економічної діяльності КВЕД 2005","By types of economic activity CTEA 2005")</f>
        <v>За видами економічної діяльності КВЕД 2005</v>
      </c>
      <c r="B4" s="32" t="str">
        <f>IF('0'!A1=1,"Сільське господарство, мисливство та пов'язані з ними послуги","Agriculture, hunting and related services")</f>
        <v>Сільське господарство, мисливство та пов'язані з ними послуги</v>
      </c>
      <c r="C4" s="29">
        <v>149.69999999999999</v>
      </c>
      <c r="D4" s="44">
        <v>151.19999999999999</v>
      </c>
      <c r="E4" s="44">
        <v>164.8</v>
      </c>
      <c r="F4" s="44">
        <v>161.9</v>
      </c>
      <c r="G4" s="29">
        <v>162.30000000000001</v>
      </c>
      <c r="H4" s="29">
        <v>161.9</v>
      </c>
      <c r="I4" s="29">
        <v>183.5</v>
      </c>
      <c r="J4" s="29">
        <v>169.9</v>
      </c>
      <c r="K4" s="44">
        <v>179</v>
      </c>
      <c r="L4" s="44">
        <v>170.6</v>
      </c>
      <c r="M4" s="44">
        <v>170.7</v>
      </c>
      <c r="N4" s="44">
        <v>167</v>
      </c>
      <c r="O4" s="44">
        <v>147.9</v>
      </c>
      <c r="P4" s="44">
        <v>149.4</v>
      </c>
      <c r="Q4" s="44">
        <v>165.8</v>
      </c>
      <c r="R4" s="44">
        <v>178.4</v>
      </c>
      <c r="S4" s="44">
        <v>190</v>
      </c>
      <c r="T4" s="44">
        <v>184.6</v>
      </c>
      <c r="U4" s="44">
        <v>210.8</v>
      </c>
      <c r="V4" s="44">
        <v>197</v>
      </c>
      <c r="W4" s="44">
        <v>208.6</v>
      </c>
      <c r="X4" s="44">
        <v>202.9</v>
      </c>
      <c r="Y4" s="44">
        <v>197.3</v>
      </c>
      <c r="Z4" s="44">
        <v>195.3</v>
      </c>
      <c r="AA4" s="44">
        <v>156.5</v>
      </c>
      <c r="AB4" s="44">
        <v>156.5</v>
      </c>
      <c r="AC4" s="44">
        <v>164.9</v>
      </c>
      <c r="AD4" s="44">
        <v>181</v>
      </c>
      <c r="AE4" s="44">
        <v>198.2</v>
      </c>
      <c r="AF4" s="44">
        <v>185.1</v>
      </c>
      <c r="AG4" s="44">
        <v>201.7</v>
      </c>
      <c r="AH4" s="44">
        <v>182.5</v>
      </c>
      <c r="AI4" s="44">
        <v>199.8</v>
      </c>
      <c r="AJ4" s="44">
        <v>196.1</v>
      </c>
      <c r="AK4" s="44">
        <v>192.4</v>
      </c>
      <c r="AL4" s="44">
        <v>185.6</v>
      </c>
    </row>
    <row r="5" spans="1:161" ht="30" customHeight="1">
      <c r="A5" s="238"/>
      <c r="B5" s="33" t="str">
        <f>IF('0'!A1=1,"Лісове господарство та пов'язані з ним послуги","forestry and related services")</f>
        <v>Лісове господарство та пов'язані з ним послуги</v>
      </c>
      <c r="C5" s="29">
        <v>173.7</v>
      </c>
      <c r="D5" s="44">
        <v>197.4</v>
      </c>
      <c r="E5" s="44">
        <v>228.1</v>
      </c>
      <c r="F5" s="44">
        <v>184</v>
      </c>
      <c r="G5" s="29">
        <v>185.9</v>
      </c>
      <c r="H5" s="29">
        <v>213.8</v>
      </c>
      <c r="I5" s="29">
        <v>209.6</v>
      </c>
      <c r="J5" s="29">
        <v>209.5</v>
      </c>
      <c r="K5" s="29">
        <v>229.9</v>
      </c>
      <c r="L5" s="29">
        <v>213.5</v>
      </c>
      <c r="M5" s="29">
        <v>221.7</v>
      </c>
      <c r="N5" s="29">
        <v>240.5</v>
      </c>
      <c r="O5" s="29">
        <v>198.2</v>
      </c>
      <c r="P5" s="29">
        <v>216.7</v>
      </c>
      <c r="Q5" s="44">
        <v>248</v>
      </c>
      <c r="R5" s="44">
        <v>222.8</v>
      </c>
      <c r="S5" s="44">
        <v>228.1</v>
      </c>
      <c r="T5" s="44">
        <v>242.1</v>
      </c>
      <c r="U5" s="44">
        <v>236</v>
      </c>
      <c r="V5" s="44">
        <v>242.5</v>
      </c>
      <c r="W5" s="44">
        <v>264</v>
      </c>
      <c r="X5" s="44">
        <v>238.1</v>
      </c>
      <c r="Y5" s="44">
        <v>244.6</v>
      </c>
      <c r="Z5" s="29">
        <v>271.8</v>
      </c>
      <c r="AA5" s="44">
        <v>199.3</v>
      </c>
      <c r="AB5" s="44">
        <v>210.2</v>
      </c>
      <c r="AC5" s="44">
        <v>247</v>
      </c>
      <c r="AD5" s="44">
        <v>224.5</v>
      </c>
      <c r="AE5" s="44">
        <v>229.6</v>
      </c>
      <c r="AF5" s="44">
        <v>233.3</v>
      </c>
      <c r="AG5" s="44">
        <v>236.9</v>
      </c>
      <c r="AH5" s="44">
        <v>233.4</v>
      </c>
      <c r="AI5" s="44">
        <v>244.8</v>
      </c>
      <c r="AJ5" s="44">
        <v>235.1</v>
      </c>
      <c r="AK5" s="44">
        <v>233.1</v>
      </c>
      <c r="AL5" s="44">
        <v>241.9</v>
      </c>
    </row>
    <row r="6" spans="1:161" ht="30" customHeight="1">
      <c r="A6" s="238"/>
      <c r="B6" s="33" t="str">
        <f>IF('0'!A1=1,"Рибальство, рибництво","Fishing, fishery")</f>
        <v>Рибальство, рибництво</v>
      </c>
      <c r="C6" s="29">
        <v>126.1</v>
      </c>
      <c r="D6" s="44">
        <v>139.80000000000001</v>
      </c>
      <c r="E6" s="44">
        <v>145</v>
      </c>
      <c r="F6" s="44">
        <v>132.5</v>
      </c>
      <c r="G6" s="29">
        <v>130.4</v>
      </c>
      <c r="H6" s="29">
        <v>133.6</v>
      </c>
      <c r="I6" s="29">
        <v>142.69999999999999</v>
      </c>
      <c r="J6" s="29">
        <v>135.1</v>
      </c>
      <c r="K6" s="29">
        <v>137.5</v>
      </c>
      <c r="L6" s="44">
        <v>145</v>
      </c>
      <c r="M6" s="44">
        <v>144.19999999999999</v>
      </c>
      <c r="N6" s="44">
        <v>160.5</v>
      </c>
      <c r="O6" s="44">
        <v>136.80000000000001</v>
      </c>
      <c r="P6" s="44">
        <v>132.5</v>
      </c>
      <c r="Q6" s="44">
        <v>136</v>
      </c>
      <c r="R6" s="44">
        <v>135.69999999999999</v>
      </c>
      <c r="S6" s="44">
        <v>143</v>
      </c>
      <c r="T6" s="44">
        <v>140.19999999999999</v>
      </c>
      <c r="U6" s="44">
        <v>144.6</v>
      </c>
      <c r="V6" s="44">
        <v>141.30000000000001</v>
      </c>
      <c r="W6" s="44">
        <v>144.19999999999999</v>
      </c>
      <c r="X6" s="44">
        <v>147.6</v>
      </c>
      <c r="Y6" s="44">
        <v>155.5</v>
      </c>
      <c r="Z6" s="44">
        <v>156</v>
      </c>
      <c r="AA6" s="44">
        <v>123.6</v>
      </c>
      <c r="AB6" s="44">
        <v>119.7</v>
      </c>
      <c r="AC6" s="44">
        <v>125.4</v>
      </c>
      <c r="AD6" s="44">
        <v>131.80000000000001</v>
      </c>
      <c r="AE6" s="44">
        <v>147.5</v>
      </c>
      <c r="AF6" s="44">
        <v>143.4</v>
      </c>
      <c r="AG6" s="44">
        <v>150.80000000000001</v>
      </c>
      <c r="AH6" s="44">
        <v>146.1</v>
      </c>
      <c r="AI6" s="44">
        <v>152</v>
      </c>
      <c r="AJ6" s="44">
        <v>149.5</v>
      </c>
      <c r="AK6" s="44">
        <v>153.5</v>
      </c>
      <c r="AL6" s="44">
        <v>156</v>
      </c>
    </row>
    <row r="7" spans="1:161" ht="30" customHeight="1">
      <c r="A7" s="238"/>
      <c r="B7" s="33" t="str">
        <f>IF('0'!A1=1,"Промисловість","Industrial production")</f>
        <v>Промисловість</v>
      </c>
      <c r="C7" s="29">
        <v>295.8</v>
      </c>
      <c r="D7" s="44">
        <v>299.39999999999998</v>
      </c>
      <c r="E7" s="44">
        <v>337.2</v>
      </c>
      <c r="F7" s="44">
        <v>281.7</v>
      </c>
      <c r="G7" s="29">
        <v>282.8</v>
      </c>
      <c r="H7" s="29">
        <v>290.39999999999998</v>
      </c>
      <c r="I7" s="29">
        <v>302.3</v>
      </c>
      <c r="J7" s="44">
        <v>298</v>
      </c>
      <c r="K7" s="44">
        <v>305.89999999999998</v>
      </c>
      <c r="L7" s="44">
        <v>300.5</v>
      </c>
      <c r="M7" s="44">
        <v>303.5</v>
      </c>
      <c r="N7" s="44">
        <v>324.5</v>
      </c>
      <c r="O7" s="44">
        <v>291.89999999999998</v>
      </c>
      <c r="P7" s="44">
        <v>292.10000000000002</v>
      </c>
      <c r="Q7" s="44">
        <v>328.9</v>
      </c>
      <c r="R7" s="44">
        <v>312.8</v>
      </c>
      <c r="S7" s="44">
        <v>318.5</v>
      </c>
      <c r="T7" s="44">
        <v>323</v>
      </c>
      <c r="U7" s="44">
        <v>331.3</v>
      </c>
      <c r="V7" s="44">
        <v>336.7</v>
      </c>
      <c r="W7" s="44">
        <v>341.6</v>
      </c>
      <c r="X7" s="44">
        <v>332.3</v>
      </c>
      <c r="Y7" s="44">
        <v>325.3</v>
      </c>
      <c r="Z7" s="44">
        <v>353.8</v>
      </c>
      <c r="AA7" s="44">
        <v>300</v>
      </c>
      <c r="AB7" s="44">
        <v>306.8</v>
      </c>
      <c r="AC7" s="44">
        <v>313.3</v>
      </c>
      <c r="AD7" s="44">
        <v>309.60000000000002</v>
      </c>
      <c r="AE7" s="44">
        <v>320.7</v>
      </c>
      <c r="AF7" s="44">
        <v>316.89999999999998</v>
      </c>
      <c r="AG7" s="44">
        <v>326.7</v>
      </c>
      <c r="AH7" s="44">
        <v>329.3</v>
      </c>
      <c r="AI7" s="44">
        <v>321.7</v>
      </c>
      <c r="AJ7" s="44">
        <v>325.7</v>
      </c>
      <c r="AK7" s="44">
        <v>320.5</v>
      </c>
      <c r="AL7" s="44">
        <v>336.7</v>
      </c>
    </row>
    <row r="8" spans="1:161" ht="30" customHeight="1">
      <c r="A8" s="238"/>
      <c r="B8" s="33" t="str">
        <f>IF('0'!A1=1,"Будівництво","Construction")</f>
        <v>Будівництво</v>
      </c>
      <c r="C8" s="29">
        <v>173.6</v>
      </c>
      <c r="D8" s="44">
        <v>194.4</v>
      </c>
      <c r="E8" s="44">
        <v>209.8</v>
      </c>
      <c r="F8" s="44">
        <v>181.9</v>
      </c>
      <c r="G8" s="29">
        <v>189.7</v>
      </c>
      <c r="H8" s="29">
        <v>201.5</v>
      </c>
      <c r="I8" s="29">
        <v>208.4</v>
      </c>
      <c r="J8" s="29">
        <v>216.1</v>
      </c>
      <c r="K8" s="29">
        <v>222.5</v>
      </c>
      <c r="L8" s="29">
        <v>222.2</v>
      </c>
      <c r="M8" s="44">
        <v>223</v>
      </c>
      <c r="N8" s="44">
        <v>232.7</v>
      </c>
      <c r="O8" s="44">
        <v>190.2</v>
      </c>
      <c r="P8" s="44">
        <v>200.8</v>
      </c>
      <c r="Q8" s="44">
        <v>216.9</v>
      </c>
      <c r="R8" s="44">
        <v>216.1</v>
      </c>
      <c r="S8" s="44">
        <v>224.2</v>
      </c>
      <c r="T8" s="44">
        <v>234.1</v>
      </c>
      <c r="U8" s="44">
        <v>243.8</v>
      </c>
      <c r="V8" s="44">
        <v>258.3</v>
      </c>
      <c r="W8" s="44">
        <v>262.2</v>
      </c>
      <c r="X8" s="44">
        <v>249.4</v>
      </c>
      <c r="Y8" s="44">
        <v>249.7</v>
      </c>
      <c r="Z8" s="44">
        <v>263.3</v>
      </c>
      <c r="AA8" s="44">
        <v>199.7</v>
      </c>
      <c r="AB8" s="44">
        <v>203.6</v>
      </c>
      <c r="AC8" s="44">
        <v>218.5</v>
      </c>
      <c r="AD8" s="44">
        <v>218.7</v>
      </c>
      <c r="AE8" s="44">
        <v>229.1</v>
      </c>
      <c r="AF8" s="44">
        <v>230.2</v>
      </c>
      <c r="AG8" s="44">
        <v>236</v>
      </c>
      <c r="AH8" s="44">
        <v>242.5</v>
      </c>
      <c r="AI8" s="44">
        <v>245.1</v>
      </c>
      <c r="AJ8" s="44">
        <v>239.1</v>
      </c>
      <c r="AK8" s="44">
        <v>231.3</v>
      </c>
      <c r="AL8" s="44">
        <v>240</v>
      </c>
    </row>
    <row r="9" spans="1:161" ht="30" customHeight="1">
      <c r="A9" s="238"/>
      <c r="B9" s="33" t="str">
        <f>IF('0'!A1=1,"Торгівля; ремонт автомобілів, побутових виробів та предметів особистого вжитку ","Trade; repair of motor vehicles, household appliances and personal demand items")</f>
        <v xml:space="preserve">Торгівля; ремонт автомобілів, побутових виробів та предметів особистого вжитку </v>
      </c>
      <c r="C9" s="29">
        <v>225.1</v>
      </c>
      <c r="D9" s="44">
        <v>225.4</v>
      </c>
      <c r="E9" s="44">
        <v>252</v>
      </c>
      <c r="F9" s="44">
        <v>214</v>
      </c>
      <c r="G9" s="29">
        <v>204.2</v>
      </c>
      <c r="H9" s="29">
        <v>210.8</v>
      </c>
      <c r="I9" s="29">
        <v>213.9</v>
      </c>
      <c r="J9" s="29">
        <v>215.1</v>
      </c>
      <c r="K9" s="29">
        <v>215.6</v>
      </c>
      <c r="L9" s="44">
        <v>215</v>
      </c>
      <c r="M9" s="44">
        <v>214.2</v>
      </c>
      <c r="N9" s="44">
        <v>236.2</v>
      </c>
      <c r="O9" s="44">
        <v>216</v>
      </c>
      <c r="P9" s="44">
        <v>219.7</v>
      </c>
      <c r="Q9" s="44">
        <v>238</v>
      </c>
      <c r="R9" s="44">
        <v>252.1</v>
      </c>
      <c r="S9" s="44">
        <v>238.5</v>
      </c>
      <c r="T9" s="44">
        <v>243.3</v>
      </c>
      <c r="U9" s="44">
        <v>248.2</v>
      </c>
      <c r="V9" s="44">
        <v>251.1</v>
      </c>
      <c r="W9" s="44">
        <v>252.3</v>
      </c>
      <c r="X9" s="44">
        <v>246.5</v>
      </c>
      <c r="Y9" s="44">
        <v>246.9</v>
      </c>
      <c r="Z9" s="44">
        <v>267.5</v>
      </c>
      <c r="AA9" s="44">
        <v>231.7</v>
      </c>
      <c r="AB9" s="44">
        <v>240.9</v>
      </c>
      <c r="AC9" s="44">
        <v>249.5</v>
      </c>
      <c r="AD9" s="44">
        <v>258.7</v>
      </c>
      <c r="AE9" s="44">
        <v>246.2</v>
      </c>
      <c r="AF9" s="44">
        <v>245.5</v>
      </c>
      <c r="AG9" s="44">
        <v>246.9</v>
      </c>
      <c r="AH9" s="44">
        <v>245.8</v>
      </c>
      <c r="AI9" s="44">
        <v>245.9</v>
      </c>
      <c r="AJ9" s="44">
        <v>243.7</v>
      </c>
      <c r="AK9" s="44">
        <v>241.2</v>
      </c>
      <c r="AL9" s="44">
        <v>257.2</v>
      </c>
    </row>
    <row r="10" spans="1:161" ht="30" customHeight="1">
      <c r="A10" s="238"/>
      <c r="B10" s="33" t="str">
        <f>IF('0'!A1=1,"Діяльність готелів та ресторанів","Activity of hotels and restaurants")</f>
        <v>Діяльність готелів та ресторанів</v>
      </c>
      <c r="C10" s="29">
        <v>173.3</v>
      </c>
      <c r="D10" s="44">
        <v>175.9</v>
      </c>
      <c r="E10" s="44">
        <v>187</v>
      </c>
      <c r="F10" s="44">
        <v>159.6</v>
      </c>
      <c r="G10" s="29">
        <v>168.1</v>
      </c>
      <c r="H10" s="29">
        <v>167.8</v>
      </c>
      <c r="I10" s="29">
        <v>170.3</v>
      </c>
      <c r="J10" s="29">
        <v>168.3</v>
      </c>
      <c r="K10" s="29">
        <v>174.4</v>
      </c>
      <c r="L10" s="29">
        <v>167.4</v>
      </c>
      <c r="M10" s="29">
        <v>165.3</v>
      </c>
      <c r="N10" s="29">
        <v>175.5</v>
      </c>
      <c r="O10" s="29">
        <v>163.9</v>
      </c>
      <c r="P10" s="29">
        <v>168.6</v>
      </c>
      <c r="Q10" s="29">
        <v>181.2</v>
      </c>
      <c r="R10" s="29">
        <v>180.3</v>
      </c>
      <c r="S10" s="29">
        <v>186.5</v>
      </c>
      <c r="T10" s="29">
        <v>189.2</v>
      </c>
      <c r="U10" s="29">
        <v>186.3</v>
      </c>
      <c r="V10" s="29">
        <v>190.9</v>
      </c>
      <c r="W10" s="29">
        <v>195.8</v>
      </c>
      <c r="X10" s="44">
        <v>189</v>
      </c>
      <c r="Y10" s="44">
        <v>187.7</v>
      </c>
      <c r="Z10" s="29">
        <v>200.5</v>
      </c>
      <c r="AA10" s="44">
        <v>171.9</v>
      </c>
      <c r="AB10" s="44">
        <v>171.8</v>
      </c>
      <c r="AC10" s="44">
        <v>185.7</v>
      </c>
      <c r="AD10" s="44">
        <v>180.2</v>
      </c>
      <c r="AE10" s="44">
        <v>186.8</v>
      </c>
      <c r="AF10" s="44">
        <v>191.7</v>
      </c>
      <c r="AG10" s="44">
        <v>188.1</v>
      </c>
      <c r="AH10" s="44">
        <v>196.2</v>
      </c>
      <c r="AI10" s="44">
        <v>196.4</v>
      </c>
      <c r="AJ10" s="44">
        <v>193.3</v>
      </c>
      <c r="AK10" s="44">
        <v>185.6</v>
      </c>
      <c r="AL10" s="44">
        <v>202</v>
      </c>
    </row>
    <row r="11" spans="1:161" ht="30" customHeight="1">
      <c r="A11" s="238"/>
      <c r="B11" s="33" t="str">
        <f>IF('0'!A1=1,"Діяльність транспорту та зв'язку","Activity of transport and communications")</f>
        <v>Діяльність транспорту та зв'язку</v>
      </c>
      <c r="C11" s="29">
        <v>332.8</v>
      </c>
      <c r="D11" s="44">
        <v>330.8</v>
      </c>
      <c r="E11" s="44">
        <v>358.2</v>
      </c>
      <c r="F11" s="44">
        <v>294.89999999999998</v>
      </c>
      <c r="G11" s="29">
        <v>299.2</v>
      </c>
      <c r="H11" s="29">
        <v>308.89999999999998</v>
      </c>
      <c r="I11" s="29">
        <v>321.10000000000002</v>
      </c>
      <c r="J11" s="29">
        <v>320.39999999999998</v>
      </c>
      <c r="K11" s="29">
        <v>334.3</v>
      </c>
      <c r="L11" s="29">
        <v>307.5</v>
      </c>
      <c r="M11" s="29">
        <v>309.10000000000002</v>
      </c>
      <c r="N11" s="29">
        <v>322.3</v>
      </c>
      <c r="O11" s="29">
        <v>298.89999999999998</v>
      </c>
      <c r="P11" s="29">
        <v>305.10000000000002</v>
      </c>
      <c r="Q11" s="44">
        <v>336</v>
      </c>
      <c r="R11" s="44">
        <v>325.5</v>
      </c>
      <c r="S11" s="44">
        <v>317</v>
      </c>
      <c r="T11" s="44">
        <v>325.3</v>
      </c>
      <c r="U11" s="44">
        <v>334.9</v>
      </c>
      <c r="V11" s="44">
        <v>338.1</v>
      </c>
      <c r="W11" s="44">
        <v>336.3</v>
      </c>
      <c r="X11" s="44">
        <v>323.89999999999998</v>
      </c>
      <c r="Y11" s="44">
        <v>324.60000000000002</v>
      </c>
      <c r="Z11" s="29">
        <v>345.3</v>
      </c>
      <c r="AA11" s="44">
        <v>291.5</v>
      </c>
      <c r="AB11" s="44">
        <v>303</v>
      </c>
      <c r="AC11" s="44">
        <v>335.4</v>
      </c>
      <c r="AD11" s="44">
        <v>318.39999999999998</v>
      </c>
      <c r="AE11" s="44">
        <v>313.7</v>
      </c>
      <c r="AF11" s="44">
        <v>317.5</v>
      </c>
      <c r="AG11" s="44">
        <v>323.3</v>
      </c>
      <c r="AH11" s="44">
        <v>324.5</v>
      </c>
      <c r="AI11" s="44">
        <v>322.60000000000002</v>
      </c>
      <c r="AJ11" s="44">
        <v>317.8</v>
      </c>
      <c r="AK11" s="44">
        <v>315.7</v>
      </c>
      <c r="AL11" s="44">
        <v>319</v>
      </c>
    </row>
    <row r="12" spans="1:161" ht="30" customHeight="1">
      <c r="A12" s="238"/>
      <c r="B12" s="33" t="str">
        <f>IF('0'!A1=1,"діяльність наземного транспорту","аctivity of surface transport")</f>
        <v>діяльність наземного транспорту</v>
      </c>
      <c r="C12" s="40" t="s">
        <v>0</v>
      </c>
      <c r="D12" s="44">
        <v>208.06451612903226</v>
      </c>
      <c r="E12" s="44">
        <v>323.39999999999998</v>
      </c>
      <c r="F12" s="44">
        <v>245.2</v>
      </c>
      <c r="G12" s="29">
        <v>255.7</v>
      </c>
      <c r="H12" s="29">
        <v>262.7</v>
      </c>
      <c r="I12" s="29">
        <v>279.2</v>
      </c>
      <c r="J12" s="29">
        <v>277.89999999999998</v>
      </c>
      <c r="K12" s="29">
        <v>296.60000000000002</v>
      </c>
      <c r="L12" s="29">
        <v>269.3</v>
      </c>
      <c r="M12" s="29">
        <v>269.60000000000002</v>
      </c>
      <c r="N12" s="29">
        <v>282.8</v>
      </c>
      <c r="O12" s="44">
        <v>250</v>
      </c>
      <c r="P12" s="29">
        <v>281.60000000000002</v>
      </c>
      <c r="Q12" s="29">
        <v>283.89999999999998</v>
      </c>
      <c r="R12" s="29">
        <v>265.8</v>
      </c>
      <c r="S12" s="29">
        <v>275.3</v>
      </c>
      <c r="T12" s="29">
        <v>279.60000000000002</v>
      </c>
      <c r="U12" s="29">
        <v>286.10000000000002</v>
      </c>
      <c r="V12" s="29">
        <v>294.3</v>
      </c>
      <c r="W12" s="29">
        <v>307.2</v>
      </c>
      <c r="X12" s="29">
        <v>275.39999999999998</v>
      </c>
      <c r="Y12" s="29">
        <v>273.2</v>
      </c>
      <c r="Z12" s="29">
        <v>290</v>
      </c>
      <c r="AA12" s="44">
        <v>245.7</v>
      </c>
      <c r="AB12" s="44">
        <v>286.8</v>
      </c>
      <c r="AC12" s="44">
        <v>267.10000000000002</v>
      </c>
      <c r="AD12" s="44">
        <v>259.5</v>
      </c>
      <c r="AE12" s="44">
        <v>267.39999999999998</v>
      </c>
      <c r="AF12" s="44">
        <v>275.39999999999998</v>
      </c>
      <c r="AG12" s="44">
        <v>277.7</v>
      </c>
      <c r="AH12" s="44">
        <v>278.60000000000002</v>
      </c>
      <c r="AI12" s="44">
        <v>295.60000000000002</v>
      </c>
      <c r="AJ12" s="44">
        <v>267</v>
      </c>
      <c r="AK12" s="44">
        <v>262.89999999999998</v>
      </c>
      <c r="AL12" s="44">
        <v>266.7</v>
      </c>
    </row>
    <row r="13" spans="1:161" ht="30" customHeight="1">
      <c r="A13" s="238"/>
      <c r="B13" s="33" t="str">
        <f>IF('0'!A1=1,"діяльність водного транспорту","аctivity of water transport")</f>
        <v>діяльність водного транспорту</v>
      </c>
      <c r="C13" s="40" t="s">
        <v>0</v>
      </c>
      <c r="D13" s="44">
        <v>208.06451612903226</v>
      </c>
      <c r="E13" s="44">
        <v>364.5</v>
      </c>
      <c r="F13" s="44">
        <v>331.7</v>
      </c>
      <c r="G13" s="29">
        <v>354.5</v>
      </c>
      <c r="H13" s="29">
        <v>350.7</v>
      </c>
      <c r="I13" s="29">
        <v>365.4</v>
      </c>
      <c r="J13" s="29">
        <v>354.8</v>
      </c>
      <c r="K13" s="44">
        <v>340</v>
      </c>
      <c r="L13" s="44">
        <v>341</v>
      </c>
      <c r="M13" s="44">
        <v>346.2</v>
      </c>
      <c r="N13" s="44">
        <v>356.1</v>
      </c>
      <c r="O13" s="44">
        <v>316.3</v>
      </c>
      <c r="P13" s="44">
        <v>367.9</v>
      </c>
      <c r="Q13" s="44">
        <v>337</v>
      </c>
      <c r="R13" s="44">
        <v>348.1</v>
      </c>
      <c r="S13" s="44">
        <v>344.9</v>
      </c>
      <c r="T13" s="44">
        <v>370.8</v>
      </c>
      <c r="U13" s="44">
        <v>387</v>
      </c>
      <c r="V13" s="44">
        <v>362.6</v>
      </c>
      <c r="W13" s="44">
        <v>355.6</v>
      </c>
      <c r="X13" s="44">
        <v>361.1</v>
      </c>
      <c r="Y13" s="44">
        <v>369</v>
      </c>
      <c r="Z13" s="44">
        <v>357.3</v>
      </c>
      <c r="AA13" s="44">
        <v>291.2</v>
      </c>
      <c r="AB13" s="44">
        <v>317.10000000000002</v>
      </c>
      <c r="AC13" s="44">
        <v>291.7</v>
      </c>
      <c r="AD13" s="44">
        <v>310.60000000000002</v>
      </c>
      <c r="AE13" s="44">
        <v>307</v>
      </c>
      <c r="AF13" s="44">
        <v>319.60000000000002</v>
      </c>
      <c r="AG13" s="44">
        <v>306.3</v>
      </c>
      <c r="AH13" s="44">
        <v>310.7</v>
      </c>
      <c r="AI13" s="44">
        <v>288.3</v>
      </c>
      <c r="AJ13" s="44">
        <v>298</v>
      </c>
      <c r="AK13" s="44">
        <v>287.2</v>
      </c>
      <c r="AL13" s="44">
        <v>287.5</v>
      </c>
    </row>
    <row r="14" spans="1:161" ht="30" customHeight="1">
      <c r="A14" s="238"/>
      <c r="B14" s="33" t="str">
        <f>IF('0'!A1=1,"діяльність авіаційного транспорту","аctivity of air transport")</f>
        <v>діяльність авіаційного транспорту</v>
      </c>
      <c r="C14" s="40" t="s">
        <v>0</v>
      </c>
      <c r="D14" s="44">
        <v>206.98924731182794</v>
      </c>
      <c r="E14" s="44">
        <v>789.6</v>
      </c>
      <c r="F14" s="44">
        <v>713.1</v>
      </c>
      <c r="G14" s="29">
        <v>760.4</v>
      </c>
      <c r="H14" s="29">
        <v>768.9</v>
      </c>
      <c r="I14" s="29">
        <v>827.6</v>
      </c>
      <c r="J14" s="29">
        <v>845.2</v>
      </c>
      <c r="K14" s="29">
        <v>809.3</v>
      </c>
      <c r="L14" s="29">
        <v>806.7</v>
      </c>
      <c r="M14" s="29">
        <v>790.8</v>
      </c>
      <c r="N14" s="29">
        <v>823.5</v>
      </c>
      <c r="O14" s="29">
        <v>867.2</v>
      </c>
      <c r="P14" s="44">
        <v>847</v>
      </c>
      <c r="Q14" s="44">
        <v>836.6</v>
      </c>
      <c r="R14" s="44">
        <v>838.2</v>
      </c>
      <c r="S14" s="44">
        <v>850.8</v>
      </c>
      <c r="T14" s="44">
        <v>998</v>
      </c>
      <c r="U14" s="44">
        <v>962.5</v>
      </c>
      <c r="V14" s="44">
        <v>970.2</v>
      </c>
      <c r="W14" s="44">
        <v>967.6</v>
      </c>
      <c r="X14" s="44">
        <v>938.9</v>
      </c>
      <c r="Y14" s="44">
        <v>907.4</v>
      </c>
      <c r="Z14" s="29">
        <v>916</v>
      </c>
      <c r="AA14" s="44">
        <v>831.1</v>
      </c>
      <c r="AB14" s="44">
        <v>869.6</v>
      </c>
      <c r="AC14" s="44">
        <v>853.9</v>
      </c>
      <c r="AD14" s="44">
        <v>835.3</v>
      </c>
      <c r="AE14" s="44">
        <v>852.5</v>
      </c>
      <c r="AF14" s="44">
        <v>922</v>
      </c>
      <c r="AG14" s="44">
        <v>930.1</v>
      </c>
      <c r="AH14" s="44">
        <v>944.2</v>
      </c>
      <c r="AI14" s="44">
        <v>947.6</v>
      </c>
      <c r="AJ14" s="44">
        <v>932</v>
      </c>
      <c r="AK14" s="44">
        <v>907.3</v>
      </c>
      <c r="AL14" s="44">
        <v>869.8</v>
      </c>
    </row>
    <row r="15" spans="1:161" ht="30" customHeight="1">
      <c r="A15" s="238"/>
      <c r="B15" s="33" t="str">
        <f>IF('0'!A1=1,"додаткові транспортні  послуги та допоміжні операції","аdditional transport services and auxiliary operations")</f>
        <v>додаткові транспортні  послуги та допоміжні операції</v>
      </c>
      <c r="C15" s="40" t="s">
        <v>0</v>
      </c>
      <c r="D15" s="44">
        <v>187.09677419354838</v>
      </c>
      <c r="E15" s="44">
        <v>358.7</v>
      </c>
      <c r="F15" s="44">
        <v>324.10000000000002</v>
      </c>
      <c r="G15" s="44">
        <v>333</v>
      </c>
      <c r="H15" s="29">
        <v>341.8</v>
      </c>
      <c r="I15" s="29">
        <v>348.4</v>
      </c>
      <c r="J15" s="29">
        <v>355.8</v>
      </c>
      <c r="K15" s="29">
        <v>371.4</v>
      </c>
      <c r="L15" s="29">
        <v>332.8</v>
      </c>
      <c r="M15" s="29">
        <v>334.5</v>
      </c>
      <c r="N15" s="29">
        <v>352.2</v>
      </c>
      <c r="O15" s="29">
        <v>326.2</v>
      </c>
      <c r="P15" s="29">
        <v>325.10000000000002</v>
      </c>
      <c r="Q15" s="29">
        <v>378.9</v>
      </c>
      <c r="R15" s="29">
        <v>338.3</v>
      </c>
      <c r="S15" s="29">
        <v>349.5</v>
      </c>
      <c r="T15" s="29">
        <v>357.3</v>
      </c>
      <c r="U15" s="29">
        <v>368.9</v>
      </c>
      <c r="V15" s="29">
        <v>375.4</v>
      </c>
      <c r="W15" s="29">
        <v>364.6</v>
      </c>
      <c r="X15" s="29">
        <v>356.9</v>
      </c>
      <c r="Y15" s="29">
        <v>359.6</v>
      </c>
      <c r="Z15" s="29">
        <v>378.8</v>
      </c>
      <c r="AA15" s="44">
        <v>318.8</v>
      </c>
      <c r="AB15" s="44">
        <v>314.39999999999998</v>
      </c>
      <c r="AC15" s="44">
        <v>397.3</v>
      </c>
      <c r="AD15" s="44">
        <v>344.6</v>
      </c>
      <c r="AE15" s="44">
        <v>351.7</v>
      </c>
      <c r="AF15" s="44">
        <v>352.9</v>
      </c>
      <c r="AG15" s="44">
        <v>361.2</v>
      </c>
      <c r="AH15" s="44">
        <v>364.3</v>
      </c>
      <c r="AI15" s="44">
        <v>347.8</v>
      </c>
      <c r="AJ15" s="44">
        <v>357.7</v>
      </c>
      <c r="AK15" s="44">
        <v>353.5</v>
      </c>
      <c r="AL15" s="44">
        <v>352.4</v>
      </c>
    </row>
    <row r="16" spans="1:161" ht="30" customHeight="1">
      <c r="A16" s="238"/>
      <c r="B16" s="33" t="str">
        <f>IF('0'!A1=1,"діяльність пошти та зв’язку","аctivity of mail and communications")</f>
        <v>діяльність пошти та зв’язку</v>
      </c>
      <c r="C16" s="29">
        <v>312.7</v>
      </c>
      <c r="D16" s="44">
        <v>286.60000000000002</v>
      </c>
      <c r="E16" s="44">
        <v>376.1</v>
      </c>
      <c r="F16" s="44">
        <v>271.60000000000002</v>
      </c>
      <c r="G16" s="29">
        <v>256.2</v>
      </c>
      <c r="H16" s="29">
        <v>270.7</v>
      </c>
      <c r="I16" s="29">
        <v>286.3</v>
      </c>
      <c r="J16" s="29">
        <v>268.7</v>
      </c>
      <c r="K16" s="29">
        <v>278.3</v>
      </c>
      <c r="L16" s="29">
        <v>273.5</v>
      </c>
      <c r="M16" s="29">
        <v>276.89999999999998</v>
      </c>
      <c r="N16" s="29">
        <v>279.8</v>
      </c>
      <c r="O16" s="29">
        <v>270.5</v>
      </c>
      <c r="P16" s="29">
        <v>260.8</v>
      </c>
      <c r="Q16" s="29">
        <v>279.60000000000002</v>
      </c>
      <c r="R16" s="29">
        <v>340.6</v>
      </c>
      <c r="S16" s="29">
        <v>266.5</v>
      </c>
      <c r="T16" s="29">
        <v>272.39999999999998</v>
      </c>
      <c r="U16" s="29">
        <v>282.5</v>
      </c>
      <c r="V16" s="29">
        <v>273</v>
      </c>
      <c r="W16" s="29">
        <v>272.8</v>
      </c>
      <c r="X16" s="29">
        <v>274.2</v>
      </c>
      <c r="Y16" s="29">
        <v>275.39999999999998</v>
      </c>
      <c r="Z16" s="29">
        <v>306.3</v>
      </c>
      <c r="AA16" s="44">
        <v>257.10000000000002</v>
      </c>
      <c r="AB16" s="44">
        <v>266.10000000000002</v>
      </c>
      <c r="AC16" s="44">
        <v>257.7</v>
      </c>
      <c r="AD16" s="44">
        <v>307.89999999999998</v>
      </c>
      <c r="AE16" s="44">
        <v>258.3</v>
      </c>
      <c r="AF16" s="44">
        <v>257.7</v>
      </c>
      <c r="AG16" s="44">
        <v>262.5</v>
      </c>
      <c r="AH16" s="44">
        <v>258.3</v>
      </c>
      <c r="AI16" s="44">
        <v>266</v>
      </c>
      <c r="AJ16" s="44">
        <v>259.39999999999998</v>
      </c>
      <c r="AK16" s="44">
        <v>266.8</v>
      </c>
      <c r="AL16" s="44">
        <v>282.5</v>
      </c>
    </row>
    <row r="17" spans="1:38" ht="30" customHeight="1">
      <c r="A17" s="238"/>
      <c r="B17" s="33" t="str">
        <f>IF('0'!A1=1,"Фінансова діяльність","Financial activity")</f>
        <v>Фінансова діяльність</v>
      </c>
      <c r="C17" s="29">
        <v>561.70000000000005</v>
      </c>
      <c r="D17" s="44">
        <v>562.4</v>
      </c>
      <c r="E17" s="44">
        <v>588.5</v>
      </c>
      <c r="F17" s="44">
        <v>499.4</v>
      </c>
      <c r="G17" s="29">
        <v>536.1</v>
      </c>
      <c r="H17" s="29">
        <v>507.2</v>
      </c>
      <c r="I17" s="29">
        <v>565.6</v>
      </c>
      <c r="J17" s="29">
        <v>527.5</v>
      </c>
      <c r="K17" s="29">
        <v>503.8</v>
      </c>
      <c r="L17" s="29">
        <v>527.20000000000005</v>
      </c>
      <c r="M17" s="29">
        <v>527.1</v>
      </c>
      <c r="N17" s="29">
        <v>591.79999999999995</v>
      </c>
      <c r="O17" s="29">
        <v>512.6</v>
      </c>
      <c r="P17" s="44">
        <v>538</v>
      </c>
      <c r="Q17" s="44">
        <v>561.5</v>
      </c>
      <c r="R17" s="44">
        <v>545.1</v>
      </c>
      <c r="S17" s="44">
        <v>560.5</v>
      </c>
      <c r="T17" s="44">
        <v>532.4</v>
      </c>
      <c r="U17" s="44">
        <v>598.9</v>
      </c>
      <c r="V17" s="44">
        <v>560.20000000000005</v>
      </c>
      <c r="W17" s="44">
        <v>543.1</v>
      </c>
      <c r="X17" s="44">
        <v>564</v>
      </c>
      <c r="Y17" s="44">
        <v>547.4</v>
      </c>
      <c r="Z17" s="29">
        <v>587.4</v>
      </c>
      <c r="AA17" s="44">
        <v>524.79999999999995</v>
      </c>
      <c r="AB17" s="44">
        <v>531.70000000000005</v>
      </c>
      <c r="AC17" s="44">
        <v>608.20000000000005</v>
      </c>
      <c r="AD17" s="44">
        <v>540.9</v>
      </c>
      <c r="AE17" s="44">
        <v>527.20000000000005</v>
      </c>
      <c r="AF17" s="44">
        <v>525.6</v>
      </c>
      <c r="AG17" s="44">
        <v>541.4</v>
      </c>
      <c r="AH17" s="44">
        <v>535.79999999999995</v>
      </c>
      <c r="AI17" s="44">
        <v>513.5</v>
      </c>
      <c r="AJ17" s="44">
        <v>543.4</v>
      </c>
      <c r="AK17" s="44">
        <v>528.9</v>
      </c>
      <c r="AL17" s="44">
        <v>563.9</v>
      </c>
    </row>
    <row r="18" spans="1:38" ht="30" customHeight="1">
      <c r="A18" s="238"/>
      <c r="B18" s="33" t="str">
        <f>IF('0'!A1=1,"Операції з нерухомим майном, оренда, інжиніринг та надання послуг підприємцям","Real estate activities, renting, engineering and provision of services to businessmen")</f>
        <v>Операції з нерухомим майном, оренда, інжиніринг та надання послуг підприємцям</v>
      </c>
      <c r="C18" s="29">
        <v>273.8</v>
      </c>
      <c r="D18" s="44">
        <v>293.10000000000002</v>
      </c>
      <c r="E18" s="44">
        <v>307.60000000000002</v>
      </c>
      <c r="F18" s="44">
        <v>259.89999999999998</v>
      </c>
      <c r="G18" s="29">
        <v>262.2</v>
      </c>
      <c r="H18" s="44">
        <v>281</v>
      </c>
      <c r="I18" s="29">
        <v>283.10000000000002</v>
      </c>
      <c r="J18" s="29">
        <v>281.8</v>
      </c>
      <c r="K18" s="29">
        <v>288.10000000000002</v>
      </c>
      <c r="L18" s="29">
        <v>279.10000000000002</v>
      </c>
      <c r="M18" s="29">
        <v>287.5</v>
      </c>
      <c r="N18" s="29">
        <v>334.2</v>
      </c>
      <c r="O18" s="29">
        <v>270.5</v>
      </c>
      <c r="P18" s="29">
        <v>283.60000000000002</v>
      </c>
      <c r="Q18" s="29">
        <v>305.2</v>
      </c>
      <c r="R18" s="29">
        <v>291.60000000000002</v>
      </c>
      <c r="S18" s="29">
        <v>293.8</v>
      </c>
      <c r="T18" s="29">
        <v>314.60000000000002</v>
      </c>
      <c r="U18" s="29">
        <v>316.10000000000002</v>
      </c>
      <c r="V18" s="29">
        <v>315.5</v>
      </c>
      <c r="W18" s="29">
        <v>322.7</v>
      </c>
      <c r="X18" s="29">
        <v>311.3</v>
      </c>
      <c r="Y18" s="29">
        <v>316.39999999999998</v>
      </c>
      <c r="Z18" s="29">
        <v>354.7</v>
      </c>
      <c r="AA18" s="44">
        <v>286.10000000000002</v>
      </c>
      <c r="AB18" s="44">
        <v>300</v>
      </c>
      <c r="AC18" s="44">
        <v>312.2</v>
      </c>
      <c r="AD18" s="44">
        <v>307.8</v>
      </c>
      <c r="AE18" s="44">
        <v>305.89999999999998</v>
      </c>
      <c r="AF18" s="44">
        <v>313.39999999999998</v>
      </c>
      <c r="AG18" s="44">
        <v>318.8</v>
      </c>
      <c r="AH18" s="44">
        <v>316.8</v>
      </c>
      <c r="AI18" s="44">
        <v>321.2</v>
      </c>
      <c r="AJ18" s="44">
        <v>320.60000000000002</v>
      </c>
      <c r="AK18" s="44">
        <v>325.60000000000002</v>
      </c>
      <c r="AL18" s="44">
        <v>367.6</v>
      </c>
    </row>
    <row r="19" spans="1:38" ht="30" customHeight="1">
      <c r="A19" s="238"/>
      <c r="B19" s="33" t="str">
        <f>IF('0'!A1=1,"з них дослідження і розробки","of which research and developments")</f>
        <v>з них дослідження і розробки</v>
      </c>
      <c r="C19" s="29">
        <v>322</v>
      </c>
      <c r="D19" s="44">
        <v>333.1</v>
      </c>
      <c r="E19" s="44">
        <v>358.6</v>
      </c>
      <c r="F19" s="44">
        <v>297</v>
      </c>
      <c r="G19" s="29">
        <v>294.10000000000002</v>
      </c>
      <c r="H19" s="29">
        <v>334.4</v>
      </c>
      <c r="I19" s="29">
        <v>334.1</v>
      </c>
      <c r="J19" s="44">
        <v>318</v>
      </c>
      <c r="K19" s="44">
        <v>336.6</v>
      </c>
      <c r="L19" s="44">
        <v>326.2</v>
      </c>
      <c r="M19" s="44">
        <v>348.9</v>
      </c>
      <c r="N19" s="44">
        <v>428.9</v>
      </c>
      <c r="O19" s="44">
        <v>294.3</v>
      </c>
      <c r="P19" s="44">
        <v>306.39999999999998</v>
      </c>
      <c r="Q19" s="44">
        <v>325.5</v>
      </c>
      <c r="R19" s="44">
        <v>315.60000000000002</v>
      </c>
      <c r="S19" s="44">
        <v>321.2</v>
      </c>
      <c r="T19" s="44">
        <v>343</v>
      </c>
      <c r="U19" s="44">
        <v>350</v>
      </c>
      <c r="V19" s="44">
        <v>344.2</v>
      </c>
      <c r="W19" s="44">
        <v>357.4</v>
      </c>
      <c r="X19" s="44">
        <v>341.9</v>
      </c>
      <c r="Y19" s="44">
        <v>358.4</v>
      </c>
      <c r="Z19" s="44">
        <v>419.8</v>
      </c>
      <c r="AA19" s="44">
        <v>291.5</v>
      </c>
      <c r="AB19" s="44">
        <v>308</v>
      </c>
      <c r="AC19" s="44">
        <v>319.2</v>
      </c>
      <c r="AD19" s="44">
        <v>327.5</v>
      </c>
      <c r="AE19" s="44">
        <v>327.60000000000002</v>
      </c>
      <c r="AF19" s="44">
        <v>340.1</v>
      </c>
      <c r="AG19" s="44">
        <v>350.8</v>
      </c>
      <c r="AH19" s="44">
        <v>340.1</v>
      </c>
      <c r="AI19" s="44">
        <v>357.4</v>
      </c>
      <c r="AJ19" s="44">
        <v>355.8</v>
      </c>
      <c r="AK19" s="44">
        <v>377.4</v>
      </c>
      <c r="AL19" s="44">
        <v>443.9</v>
      </c>
    </row>
    <row r="20" spans="1:38" ht="30" customHeight="1">
      <c r="A20" s="238"/>
      <c r="B20" s="33" t="str">
        <f>IF('0'!A1=1,"Державне управління","Public administration")</f>
        <v>Державне управління</v>
      </c>
      <c r="C20" s="29">
        <v>302.7</v>
      </c>
      <c r="D20" s="44">
        <v>312.3</v>
      </c>
      <c r="E20" s="44">
        <v>327</v>
      </c>
      <c r="F20" s="44">
        <v>276.3</v>
      </c>
      <c r="G20" s="29">
        <v>295.7</v>
      </c>
      <c r="H20" s="29">
        <v>346.5</v>
      </c>
      <c r="I20" s="29">
        <v>349.9</v>
      </c>
      <c r="J20" s="29">
        <v>340.6</v>
      </c>
      <c r="K20" s="29">
        <v>314.60000000000002</v>
      </c>
      <c r="L20" s="29">
        <v>304.7</v>
      </c>
      <c r="M20" s="29">
        <v>319.89999999999998</v>
      </c>
      <c r="N20" s="29">
        <v>366.7</v>
      </c>
      <c r="O20" s="29">
        <v>262.8</v>
      </c>
      <c r="P20" s="29">
        <v>272.89999999999998</v>
      </c>
      <c r="Q20" s="29">
        <v>285.3</v>
      </c>
      <c r="R20" s="29">
        <v>289.3</v>
      </c>
      <c r="S20" s="29">
        <v>302.5</v>
      </c>
      <c r="T20" s="44">
        <v>332</v>
      </c>
      <c r="U20" s="44">
        <v>349</v>
      </c>
      <c r="V20" s="44">
        <v>350.8</v>
      </c>
      <c r="W20" s="44">
        <v>319.7</v>
      </c>
      <c r="X20" s="44">
        <v>311.7</v>
      </c>
      <c r="Y20" s="44">
        <v>340.3</v>
      </c>
      <c r="Z20" s="29">
        <v>400.6</v>
      </c>
      <c r="AA20" s="44">
        <v>258.2</v>
      </c>
      <c r="AB20" s="44">
        <v>266.89999999999998</v>
      </c>
      <c r="AC20" s="44">
        <v>284.89999999999998</v>
      </c>
      <c r="AD20" s="44">
        <v>285.3</v>
      </c>
      <c r="AE20" s="44">
        <v>306.3</v>
      </c>
      <c r="AF20" s="44">
        <v>333.1</v>
      </c>
      <c r="AG20" s="44">
        <v>348.1</v>
      </c>
      <c r="AH20" s="44">
        <v>340.4</v>
      </c>
      <c r="AI20" s="44">
        <v>305.39999999999998</v>
      </c>
      <c r="AJ20" s="44">
        <v>315.3</v>
      </c>
      <c r="AK20" s="44">
        <v>334</v>
      </c>
      <c r="AL20" s="44">
        <v>387.1</v>
      </c>
    </row>
    <row r="21" spans="1:38" ht="30" customHeight="1">
      <c r="A21" s="238"/>
      <c r="B21" s="33" t="str">
        <f>IF('0'!A1=1,"Освіта","Education")</f>
        <v>Освіта</v>
      </c>
      <c r="C21" s="29">
        <v>212.8</v>
      </c>
      <c r="D21" s="44">
        <v>221.2</v>
      </c>
      <c r="E21" s="44">
        <v>227</v>
      </c>
      <c r="F21" s="44">
        <v>188.9</v>
      </c>
      <c r="G21" s="29">
        <v>217.6</v>
      </c>
      <c r="H21" s="29">
        <v>276.2</v>
      </c>
      <c r="I21" s="29">
        <v>231.2</v>
      </c>
      <c r="J21" s="29">
        <v>194.6</v>
      </c>
      <c r="K21" s="29">
        <v>226.1</v>
      </c>
      <c r="L21" s="29">
        <v>206.6</v>
      </c>
      <c r="M21" s="29">
        <v>209.9</v>
      </c>
      <c r="N21" s="29">
        <v>238.2</v>
      </c>
      <c r="O21" s="29">
        <v>193.4</v>
      </c>
      <c r="P21" s="29">
        <v>198.3</v>
      </c>
      <c r="Q21" s="29">
        <v>202.2</v>
      </c>
      <c r="R21" s="44">
        <v>202</v>
      </c>
      <c r="S21" s="44">
        <v>211.1</v>
      </c>
      <c r="T21" s="44">
        <v>260.60000000000002</v>
      </c>
      <c r="U21" s="44">
        <v>238.8</v>
      </c>
      <c r="V21" s="44">
        <v>199.2</v>
      </c>
      <c r="W21" s="44">
        <v>225.3</v>
      </c>
      <c r="X21" s="44">
        <v>213.2</v>
      </c>
      <c r="Y21" s="44">
        <v>213.6</v>
      </c>
      <c r="Z21" s="29">
        <v>240.3</v>
      </c>
      <c r="AA21" s="44">
        <v>209.5</v>
      </c>
      <c r="AB21" s="44">
        <v>217.3</v>
      </c>
      <c r="AC21" s="44">
        <v>218.8</v>
      </c>
      <c r="AD21" s="44">
        <v>220</v>
      </c>
      <c r="AE21" s="44">
        <v>234.1</v>
      </c>
      <c r="AF21" s="44">
        <v>275.2</v>
      </c>
      <c r="AG21" s="44">
        <v>247.7</v>
      </c>
      <c r="AH21" s="44">
        <v>213.4</v>
      </c>
      <c r="AI21" s="44">
        <v>233.6</v>
      </c>
      <c r="AJ21" s="44">
        <v>227.6</v>
      </c>
      <c r="AK21" s="44">
        <v>224.4</v>
      </c>
      <c r="AL21" s="44">
        <v>244</v>
      </c>
    </row>
    <row r="22" spans="1:38" ht="30" customHeight="1">
      <c r="A22" s="238"/>
      <c r="B22" s="33" t="str">
        <f>IF('0'!A1=1,"Охорона здоров’я та надання соціальної допомоги","Health care and provision of social aid")</f>
        <v>Охорона здоров’я та надання соціальної допомоги</v>
      </c>
      <c r="C22" s="29">
        <v>186.1</v>
      </c>
      <c r="D22" s="44">
        <v>188.2</v>
      </c>
      <c r="E22" s="44">
        <v>195.8</v>
      </c>
      <c r="F22" s="44">
        <v>163.5</v>
      </c>
      <c r="G22" s="29">
        <v>192.4</v>
      </c>
      <c r="H22" s="29">
        <v>212.8</v>
      </c>
      <c r="I22" s="29">
        <v>191.1</v>
      </c>
      <c r="J22" s="29">
        <v>184.9</v>
      </c>
      <c r="K22" s="29">
        <v>186.6</v>
      </c>
      <c r="L22" s="29">
        <v>184.8</v>
      </c>
      <c r="M22" s="29">
        <v>184.9</v>
      </c>
      <c r="N22" s="29">
        <v>214.2</v>
      </c>
      <c r="O22" s="29">
        <v>170.7</v>
      </c>
      <c r="P22" s="29">
        <v>169.1</v>
      </c>
      <c r="Q22" s="29">
        <v>175.5</v>
      </c>
      <c r="R22" s="29">
        <v>176.3</v>
      </c>
      <c r="S22" s="29">
        <v>182.4</v>
      </c>
      <c r="T22" s="29">
        <v>193.8</v>
      </c>
      <c r="U22" s="29">
        <v>190.4</v>
      </c>
      <c r="V22" s="29">
        <v>188.1</v>
      </c>
      <c r="W22" s="29">
        <v>186.9</v>
      </c>
      <c r="X22" s="29">
        <v>185.6</v>
      </c>
      <c r="Y22" s="29">
        <v>185.4</v>
      </c>
      <c r="Z22" s="29">
        <v>211.3</v>
      </c>
      <c r="AA22" s="44">
        <v>180.1</v>
      </c>
      <c r="AB22" s="44">
        <v>184</v>
      </c>
      <c r="AC22" s="44">
        <v>190.6</v>
      </c>
      <c r="AD22" s="44">
        <v>191.3</v>
      </c>
      <c r="AE22" s="44">
        <v>200.1</v>
      </c>
      <c r="AF22" s="44">
        <v>212.7</v>
      </c>
      <c r="AG22" s="44">
        <v>212.6</v>
      </c>
      <c r="AH22" s="44">
        <v>206.4</v>
      </c>
      <c r="AI22" s="44">
        <v>200.3</v>
      </c>
      <c r="AJ22" s="44">
        <v>198.1</v>
      </c>
      <c r="AK22" s="44">
        <v>199.8</v>
      </c>
      <c r="AL22" s="44">
        <v>228.7</v>
      </c>
    </row>
    <row r="23" spans="1:38" ht="30" customHeight="1">
      <c r="A23" s="238"/>
      <c r="B23" s="33" t="str">
        <f>IF('0'!A1=1,"Надання комунальних та індивідуальниї послуг; діяльність у сфері культури та спорту","Provision of communal and individual services; cultural and sporting activity")</f>
        <v>Надання комунальних та індивідуальниї послуг; діяльність у сфері культури та спорту</v>
      </c>
      <c r="C23" s="29">
        <v>240.4</v>
      </c>
      <c r="D23" s="44">
        <v>245.1</v>
      </c>
      <c r="E23" s="44">
        <v>256.3</v>
      </c>
      <c r="F23" s="44">
        <v>215.1</v>
      </c>
      <c r="G23" s="29">
        <v>231.2</v>
      </c>
      <c r="H23" s="29">
        <v>254.8</v>
      </c>
      <c r="I23" s="29">
        <v>246.4</v>
      </c>
      <c r="J23" s="29">
        <v>232.8</v>
      </c>
      <c r="K23" s="29">
        <v>244.3</v>
      </c>
      <c r="L23" s="29">
        <v>235.8</v>
      </c>
      <c r="M23" s="29">
        <v>241.8</v>
      </c>
      <c r="N23" s="29">
        <v>264.8</v>
      </c>
      <c r="O23" s="44">
        <v>221</v>
      </c>
      <c r="P23" s="29">
        <v>226.1</v>
      </c>
      <c r="Q23" s="44">
        <v>247</v>
      </c>
      <c r="R23" s="44">
        <v>236.2</v>
      </c>
      <c r="S23" s="44">
        <v>245.1</v>
      </c>
      <c r="T23" s="44">
        <v>256.89999999999998</v>
      </c>
      <c r="U23" s="44">
        <v>259.3</v>
      </c>
      <c r="V23" s="44">
        <v>245.3</v>
      </c>
      <c r="W23" s="44">
        <v>256.89999999999998</v>
      </c>
      <c r="X23" s="44">
        <v>248.7</v>
      </c>
      <c r="Y23" s="44">
        <v>251.2</v>
      </c>
      <c r="Z23" s="29">
        <v>273.2</v>
      </c>
      <c r="AA23" s="44">
        <v>245.7</v>
      </c>
      <c r="AB23" s="44">
        <v>247.8</v>
      </c>
      <c r="AC23" s="44">
        <v>257.5</v>
      </c>
      <c r="AD23" s="44">
        <v>254.4</v>
      </c>
      <c r="AE23" s="44">
        <v>264.8</v>
      </c>
      <c r="AF23" s="44">
        <v>278.10000000000002</v>
      </c>
      <c r="AG23" s="44">
        <v>277.7</v>
      </c>
      <c r="AH23" s="44">
        <v>267</v>
      </c>
      <c r="AI23" s="44">
        <v>271.60000000000002</v>
      </c>
      <c r="AJ23" s="44">
        <v>274.8</v>
      </c>
      <c r="AK23" s="44">
        <v>282.7</v>
      </c>
      <c r="AL23" s="44">
        <v>304.39999999999998</v>
      </c>
    </row>
    <row r="24" spans="1:38" ht="30" customHeight="1">
      <c r="A24" s="239"/>
      <c r="B24" s="34" t="str">
        <f>IF('0'!A1=1," з них діяльність у сфері культури, спорту, відпочинку та розваг","of which culture, sport, leisure and entertainment")</f>
        <v xml:space="preserve"> з них діяльність у сфері культури, спорту, відпочинку та розваг</v>
      </c>
      <c r="C24" s="29">
        <v>253.4</v>
      </c>
      <c r="D24" s="44">
        <v>259.7</v>
      </c>
      <c r="E24" s="44">
        <v>266.89999999999998</v>
      </c>
      <c r="F24" s="44">
        <v>224.4</v>
      </c>
      <c r="G24" s="29">
        <v>244.8</v>
      </c>
      <c r="H24" s="29">
        <v>275.8</v>
      </c>
      <c r="I24" s="29">
        <v>263.3</v>
      </c>
      <c r="J24" s="29">
        <v>244.2</v>
      </c>
      <c r="K24" s="29">
        <v>260.2</v>
      </c>
      <c r="L24" s="29">
        <v>249.4</v>
      </c>
      <c r="M24" s="29">
        <v>257.60000000000002</v>
      </c>
      <c r="N24" s="44">
        <v>286</v>
      </c>
      <c r="O24" s="44">
        <v>230</v>
      </c>
      <c r="P24" s="29">
        <v>237.7</v>
      </c>
      <c r="Q24" s="29">
        <v>261.10000000000002</v>
      </c>
      <c r="R24" s="29">
        <v>248.3</v>
      </c>
      <c r="S24" s="29">
        <v>258.8</v>
      </c>
      <c r="T24" s="29">
        <v>272.5</v>
      </c>
      <c r="U24" s="29">
        <v>276.10000000000002</v>
      </c>
      <c r="V24" s="29">
        <v>254.1</v>
      </c>
      <c r="W24" s="29">
        <v>271.10000000000002</v>
      </c>
      <c r="X24" s="29">
        <v>260.7</v>
      </c>
      <c r="Y24" s="29">
        <v>263.2</v>
      </c>
      <c r="Z24" s="44">
        <v>290.8</v>
      </c>
      <c r="AA24" s="44">
        <v>258.89999999999998</v>
      </c>
      <c r="AB24" s="44">
        <v>262.8</v>
      </c>
      <c r="AC24" s="44">
        <v>272.89999999999998</v>
      </c>
      <c r="AD24" s="44">
        <v>270.39999999999998</v>
      </c>
      <c r="AE24" s="44">
        <v>282.2</v>
      </c>
      <c r="AF24" s="44">
        <v>299.8</v>
      </c>
      <c r="AG24" s="44">
        <v>295.8</v>
      </c>
      <c r="AH24" s="44">
        <v>278.39999999999998</v>
      </c>
      <c r="AI24" s="44">
        <v>289.60000000000002</v>
      </c>
      <c r="AJ24" s="44">
        <v>292</v>
      </c>
      <c r="AK24" s="44">
        <v>305.10000000000002</v>
      </c>
      <c r="AL24" s="44">
        <v>328.8</v>
      </c>
    </row>
    <row r="25" spans="1:38">
      <c r="A25" s="35"/>
    </row>
    <row r="26" spans="1:38">
      <c r="A26" s="22" t="str">
        <f>IF('0'!A1=1,"Починаючи з січня 2013 року Державна служба статистики України представляє інформацію про кількість, робочий час та оплату праці найманих працівників відповідно до Класифікації видів економічної діяльності (ДК 009:2010)","Starting with January 2013, the State Statistics Service of Ukraine has been presenting information on the staff number, working hours and labor remuneration according to the Classification of Economic Activities (SC 009:2010)")</f>
        <v>Починаючи з січня 2013 року Державна служба статистики України представляє інформацію про кількість, робочий час та оплату праці найманих працівників відповідно до Класифікації видів економічної діяльності (ДК 009:2010)</v>
      </c>
      <c r="B26" s="23"/>
    </row>
  </sheetData>
  <sheetProtection algorithmName="SHA-512" hashValue="bWN/cr4G6PyaGt9Xg2OIvnjVDH3RE0o9PCLfp9XwoQNO+Ab6fiSX7GBZBwFfW1ad1ClDxqD/R8HssxzTj8z8qA==" saltValue="HPGZGOHT1jGliZ0YD1dq+A==" spinCount="100000" sheet="1" objects="1" scenarios="1"/>
  <mergeCells count="2">
    <mergeCell ref="A3:B3"/>
    <mergeCell ref="A4:A24"/>
  </mergeCells>
  <hyperlinks>
    <hyperlink ref="A1" location="'0'!A1" display="'0'!A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2"/>
  <dimension ref="A1:DG34"/>
  <sheetViews>
    <sheetView showGridLines="0" showRowColHeaders="0" zoomScale="81" zoomScaleNormal="81" workbookViewId="0">
      <pane xSplit="2" topLeftCell="CQ1" activePane="topRight" state="frozen"/>
      <selection activeCell="K8" sqref="K8"/>
      <selection pane="topRight" activeCell="DG3" sqref="DG3"/>
    </sheetView>
  </sheetViews>
  <sheetFormatPr defaultColWidth="9.33203125" defaultRowHeight="13.2"/>
  <cols>
    <col min="1" max="1" width="9.33203125" style="21"/>
    <col min="2" max="2" width="45.77734375" style="21" customWidth="1"/>
    <col min="3" max="67" width="10.77734375" style="21" customWidth="1"/>
    <col min="68" max="68" width="9.33203125" style="21"/>
    <col min="69" max="79" width="10.77734375" style="21" customWidth="1"/>
    <col min="80" max="80" width="9.77734375" style="21" bestFit="1" customWidth="1"/>
    <col min="81" max="151" width="10.77734375" style="21" customWidth="1"/>
    <col min="152" max="16384" width="9.33203125" style="21"/>
  </cols>
  <sheetData>
    <row r="1" spans="1:111" ht="20.100000000000001" customHeight="1">
      <c r="A1" s="14" t="str">
        <f>IF('0'!A1=1,"до змісту","to title")</f>
        <v>до змісту</v>
      </c>
      <c r="B1" s="15"/>
    </row>
    <row r="2" spans="1:111" ht="16.350000000000001" customHeight="1">
      <c r="A2" s="16"/>
      <c r="B2" s="17"/>
      <c r="C2" s="172">
        <v>41275</v>
      </c>
      <c r="D2" s="172">
        <v>41306</v>
      </c>
      <c r="E2" s="172">
        <v>41334</v>
      </c>
      <c r="F2" s="172">
        <v>41365</v>
      </c>
      <c r="G2" s="172">
        <v>41395</v>
      </c>
      <c r="H2" s="172">
        <v>41426</v>
      </c>
      <c r="I2" s="172">
        <v>41456</v>
      </c>
      <c r="J2" s="172">
        <v>41487</v>
      </c>
      <c r="K2" s="172">
        <v>41518</v>
      </c>
      <c r="L2" s="172">
        <v>41548</v>
      </c>
      <c r="M2" s="172">
        <v>41579</v>
      </c>
      <c r="N2" s="172">
        <v>41609</v>
      </c>
      <c r="O2" s="172">
        <v>41640</v>
      </c>
      <c r="P2" s="172">
        <v>41671</v>
      </c>
      <c r="Q2" s="172">
        <v>41699</v>
      </c>
      <c r="R2" s="172">
        <v>41730</v>
      </c>
      <c r="S2" s="172">
        <v>41760</v>
      </c>
      <c r="T2" s="172">
        <v>41791</v>
      </c>
      <c r="U2" s="172">
        <v>41821</v>
      </c>
      <c r="V2" s="172">
        <v>41852</v>
      </c>
      <c r="W2" s="172">
        <v>41883</v>
      </c>
      <c r="X2" s="172">
        <v>41913</v>
      </c>
      <c r="Y2" s="172">
        <v>41944</v>
      </c>
      <c r="Z2" s="172">
        <v>41974</v>
      </c>
      <c r="AA2" s="172">
        <v>42005</v>
      </c>
      <c r="AB2" s="172">
        <v>42036</v>
      </c>
      <c r="AC2" s="172">
        <v>42064</v>
      </c>
      <c r="AD2" s="172">
        <v>42095</v>
      </c>
      <c r="AE2" s="172">
        <v>42125</v>
      </c>
      <c r="AF2" s="172">
        <v>42156</v>
      </c>
      <c r="AG2" s="172">
        <v>42186</v>
      </c>
      <c r="AH2" s="172">
        <v>42217</v>
      </c>
      <c r="AI2" s="172">
        <v>42248</v>
      </c>
      <c r="AJ2" s="184">
        <v>42278</v>
      </c>
      <c r="AK2" s="172">
        <v>42309</v>
      </c>
      <c r="AL2" s="172">
        <v>42339</v>
      </c>
      <c r="AM2" s="172">
        <v>42370</v>
      </c>
      <c r="AN2" s="172">
        <v>42401</v>
      </c>
      <c r="AO2" s="172">
        <v>42430</v>
      </c>
      <c r="AP2" s="172">
        <v>42461</v>
      </c>
      <c r="AQ2" s="172">
        <v>42491</v>
      </c>
      <c r="AR2" s="172">
        <v>42522</v>
      </c>
      <c r="AS2" s="172">
        <v>42552</v>
      </c>
      <c r="AT2" s="172">
        <v>42583</v>
      </c>
      <c r="AU2" s="172">
        <v>42614</v>
      </c>
      <c r="AV2" s="172">
        <v>42644</v>
      </c>
      <c r="AW2" s="172">
        <v>42675</v>
      </c>
      <c r="AX2" s="172">
        <v>42705</v>
      </c>
      <c r="AY2" s="172">
        <v>42736</v>
      </c>
      <c r="AZ2" s="172">
        <v>42767</v>
      </c>
      <c r="BA2" s="172">
        <v>42795</v>
      </c>
      <c r="BB2" s="172">
        <v>42826</v>
      </c>
      <c r="BC2" s="172">
        <v>42856</v>
      </c>
      <c r="BD2" s="172">
        <v>42887</v>
      </c>
      <c r="BE2" s="172">
        <v>42917</v>
      </c>
      <c r="BF2" s="172">
        <v>42948</v>
      </c>
      <c r="BG2" s="172">
        <v>42979</v>
      </c>
      <c r="BH2" s="172">
        <v>43009</v>
      </c>
      <c r="BI2" s="172">
        <v>43040</v>
      </c>
      <c r="BJ2" s="172">
        <v>43070</v>
      </c>
      <c r="BK2" s="172">
        <v>43101</v>
      </c>
      <c r="BL2" s="172">
        <v>43132</v>
      </c>
      <c r="BM2" s="172">
        <v>43160</v>
      </c>
      <c r="BN2" s="172">
        <v>43191</v>
      </c>
      <c r="BO2" s="172">
        <v>43221</v>
      </c>
      <c r="BP2" s="172">
        <v>43252</v>
      </c>
      <c r="BQ2" s="172">
        <v>43282</v>
      </c>
      <c r="BR2" s="172">
        <v>43313</v>
      </c>
      <c r="BS2" s="172">
        <v>43344</v>
      </c>
      <c r="BT2" s="172">
        <v>43374</v>
      </c>
      <c r="BU2" s="172">
        <v>43405</v>
      </c>
      <c r="BV2" s="172">
        <v>43435</v>
      </c>
      <c r="BW2" s="172">
        <v>43466</v>
      </c>
      <c r="BX2" s="172">
        <v>43497</v>
      </c>
      <c r="BY2" s="172">
        <v>43525</v>
      </c>
      <c r="BZ2" s="172">
        <v>43556</v>
      </c>
      <c r="CA2" s="172">
        <v>43586</v>
      </c>
      <c r="CB2" s="172">
        <v>43617</v>
      </c>
      <c r="CC2" s="172">
        <v>43647</v>
      </c>
      <c r="CD2" s="172">
        <v>43678</v>
      </c>
      <c r="CE2" s="172">
        <v>43709</v>
      </c>
      <c r="CF2" s="172">
        <v>43739</v>
      </c>
      <c r="CG2" s="172">
        <v>43770</v>
      </c>
      <c r="CH2" s="172">
        <v>43800</v>
      </c>
      <c r="CI2" s="172">
        <v>43831</v>
      </c>
      <c r="CJ2" s="172">
        <v>43862</v>
      </c>
      <c r="CK2" s="172">
        <v>43891</v>
      </c>
      <c r="CL2" s="172">
        <v>43922</v>
      </c>
      <c r="CM2" s="172">
        <v>43952</v>
      </c>
      <c r="CN2" s="172">
        <v>43983</v>
      </c>
      <c r="CO2" s="172">
        <v>44013</v>
      </c>
      <c r="CP2" s="172">
        <v>44044</v>
      </c>
      <c r="CQ2" s="172">
        <v>44075</v>
      </c>
      <c r="CR2" s="172">
        <v>44105</v>
      </c>
      <c r="CS2" s="172">
        <v>44136</v>
      </c>
      <c r="CT2" s="172">
        <v>44166</v>
      </c>
      <c r="CU2" s="172">
        <v>44197</v>
      </c>
      <c r="CV2" s="26">
        <v>44228</v>
      </c>
      <c r="CW2" s="172">
        <v>44256</v>
      </c>
      <c r="CX2" s="26">
        <v>44287</v>
      </c>
      <c r="CY2" s="26">
        <v>44317</v>
      </c>
      <c r="CZ2" s="172">
        <v>44348</v>
      </c>
      <c r="DA2" s="172">
        <v>44378</v>
      </c>
      <c r="DB2" s="172">
        <v>44409</v>
      </c>
      <c r="DC2" s="172">
        <v>44440</v>
      </c>
      <c r="DD2" s="172">
        <v>44470</v>
      </c>
      <c r="DE2" s="172">
        <v>44501</v>
      </c>
      <c r="DF2" s="26">
        <v>44531</v>
      </c>
      <c r="DG2" s="172">
        <v>44562</v>
      </c>
    </row>
    <row r="3" spans="1:111" ht="52.5" customHeight="1">
      <c r="A3" s="235" t="str">
        <f>IF('0'!A1=1,"Середньомісячна заробітна плата штатних працівників, кумулятивно (нараховано в середньому працівнику, грн.) КВЕД 2010","Average monthly salary of staff members (accrued on average per employee, UAH) CTEA 2010")</f>
        <v>Середньомісячна заробітна плата штатних працівників, кумулятивно (нараховано в середньому працівнику, грн.) КВЕД 2010</v>
      </c>
      <c r="B3" s="236"/>
      <c r="C3" s="185">
        <v>3000</v>
      </c>
      <c r="D3" s="185">
        <v>3012</v>
      </c>
      <c r="E3" s="185">
        <v>3080</v>
      </c>
      <c r="F3" s="185">
        <v>3116</v>
      </c>
      <c r="G3" s="185">
        <v>3143</v>
      </c>
      <c r="H3" s="185">
        <v>3181</v>
      </c>
      <c r="I3" s="185">
        <v>3215</v>
      </c>
      <c r="J3" s="185">
        <v>3222</v>
      </c>
      <c r="K3" s="185">
        <v>3227</v>
      </c>
      <c r="L3" s="185">
        <v>3232</v>
      </c>
      <c r="M3" s="185">
        <v>3234</v>
      </c>
      <c r="N3" s="185">
        <v>3265</v>
      </c>
      <c r="O3" s="185">
        <v>3148</v>
      </c>
      <c r="P3" s="185">
        <v>3169</v>
      </c>
      <c r="Q3" s="185">
        <v>3244</v>
      </c>
      <c r="R3" s="185">
        <v>3302</v>
      </c>
      <c r="S3" s="186">
        <v>3328.31</v>
      </c>
      <c r="T3" s="186">
        <v>3368</v>
      </c>
      <c r="U3" s="185">
        <v>3395</v>
      </c>
      <c r="V3" s="185">
        <v>3399</v>
      </c>
      <c r="W3" s="186">
        <v>3424</v>
      </c>
      <c r="X3" s="186">
        <v>3421</v>
      </c>
      <c r="Y3" s="186">
        <v>3439</v>
      </c>
      <c r="Z3" s="185">
        <v>3480</v>
      </c>
      <c r="AA3" s="186">
        <v>3455</v>
      </c>
      <c r="AB3" s="186">
        <v>3536</v>
      </c>
      <c r="AC3" s="186">
        <v>3641</v>
      </c>
      <c r="AD3" s="186">
        <v>3728.25</v>
      </c>
      <c r="AE3" s="186">
        <v>3788</v>
      </c>
      <c r="AF3" s="186">
        <v>3871</v>
      </c>
      <c r="AG3" s="186">
        <v>3944</v>
      </c>
      <c r="AH3" s="186">
        <v>3975.25</v>
      </c>
      <c r="AI3" s="187">
        <v>4012</v>
      </c>
      <c r="AJ3" s="187">
        <v>4062</v>
      </c>
      <c r="AK3" s="187">
        <v>4096</v>
      </c>
      <c r="AL3" s="187">
        <v>4195</v>
      </c>
      <c r="AM3" s="187">
        <v>4362</v>
      </c>
      <c r="AN3" s="187">
        <v>4467</v>
      </c>
      <c r="AO3" s="187">
        <v>4618</v>
      </c>
      <c r="AP3" s="187">
        <v>4686</v>
      </c>
      <c r="AQ3" s="187">
        <v>4746</v>
      </c>
      <c r="AR3" s="188">
        <v>4839</v>
      </c>
      <c r="AS3" s="187">
        <v>4915.6499999999996</v>
      </c>
      <c r="AT3" s="187">
        <v>4944</v>
      </c>
      <c r="AU3" s="187">
        <v>4989</v>
      </c>
      <c r="AV3" s="187">
        <v>5034</v>
      </c>
      <c r="AW3" s="187">
        <v>5070</v>
      </c>
      <c r="AX3" s="187">
        <v>5182.53</v>
      </c>
      <c r="AY3" s="188">
        <v>6008</v>
      </c>
      <c r="AZ3" s="188">
        <v>6109</v>
      </c>
      <c r="BA3" s="188">
        <v>6324</v>
      </c>
      <c r="BB3" s="188">
        <v>6407</v>
      </c>
      <c r="BC3" s="188">
        <v>6494</v>
      </c>
      <c r="BD3" s="188">
        <v>6638</v>
      </c>
      <c r="BE3" s="188">
        <v>6738</v>
      </c>
      <c r="BF3" s="188">
        <v>6784</v>
      </c>
      <c r="BG3" s="188">
        <v>6847.12</v>
      </c>
      <c r="BH3" s="188">
        <v>6900.19</v>
      </c>
      <c r="BI3" s="188">
        <v>6953</v>
      </c>
      <c r="BJ3" s="188">
        <v>7103.79</v>
      </c>
      <c r="BK3" s="188">
        <v>7711</v>
      </c>
      <c r="BL3" s="188">
        <v>7769.89</v>
      </c>
      <c r="BM3" s="188">
        <v>7974.05</v>
      </c>
      <c r="BN3" s="188">
        <v>8100.77</v>
      </c>
      <c r="BO3" s="188">
        <v>8225.4599999999991</v>
      </c>
      <c r="BP3" s="188">
        <v>8377.35</v>
      </c>
      <c r="BQ3" s="188">
        <v>8489.9699999999993</v>
      </c>
      <c r="BR3" s="188">
        <v>8550.3700000000008</v>
      </c>
      <c r="BS3" s="188">
        <v>8604.5400000000009</v>
      </c>
      <c r="BT3" s="188">
        <v>8665.7999999999993</v>
      </c>
      <c r="BU3" s="188">
        <v>8710.74</v>
      </c>
      <c r="BV3" s="188">
        <v>8864.6200000000008</v>
      </c>
      <c r="BW3" s="188">
        <v>9222.52</v>
      </c>
      <c r="BX3" s="188">
        <v>9325.52</v>
      </c>
      <c r="BY3" s="188">
        <v>9628.9599999999991</v>
      </c>
      <c r="BZ3" s="188">
        <v>9788.48</v>
      </c>
      <c r="CA3" s="188">
        <v>9877.98</v>
      </c>
      <c r="CB3" s="188">
        <v>10027.49</v>
      </c>
      <c r="CC3" s="188">
        <v>10160.81</v>
      </c>
      <c r="CD3" s="188">
        <v>10207.280000000001</v>
      </c>
      <c r="CE3" s="188">
        <v>10259.89</v>
      </c>
      <c r="CF3" s="188">
        <v>10306.1</v>
      </c>
      <c r="CG3" s="188">
        <v>10339.64</v>
      </c>
      <c r="CH3" s="188">
        <v>10496.82</v>
      </c>
      <c r="CI3" s="188">
        <v>10726.94</v>
      </c>
      <c r="CJ3" s="188">
        <v>10787.08</v>
      </c>
      <c r="CK3" s="188">
        <v>11005.98</v>
      </c>
      <c r="CL3" s="188">
        <v>10863.73</v>
      </c>
      <c r="CM3" s="188">
        <v>10800.11</v>
      </c>
      <c r="CN3" s="188">
        <v>10928.16</v>
      </c>
      <c r="CO3" s="188">
        <v>11051.79</v>
      </c>
      <c r="CP3" s="188">
        <v>11100.47</v>
      </c>
      <c r="CQ3" s="188">
        <v>11199.47</v>
      </c>
      <c r="CR3" s="188">
        <v>11296.41</v>
      </c>
      <c r="CS3" s="188">
        <v>11358.91</v>
      </c>
      <c r="CT3" s="188">
        <v>11591.15</v>
      </c>
      <c r="CU3" s="188">
        <v>12336.78</v>
      </c>
      <c r="CV3" s="188">
        <v>12443.03</v>
      </c>
      <c r="CW3" s="188">
        <v>12834.82</v>
      </c>
      <c r="CX3" s="188">
        <v>13012.77</v>
      </c>
      <c r="CY3" s="188">
        <v>13110.15</v>
      </c>
      <c r="CZ3" s="188">
        <v>13310.43</v>
      </c>
      <c r="DA3" s="188">
        <v>13457.7</v>
      </c>
      <c r="DB3" s="188">
        <v>13524.8</v>
      </c>
      <c r="DC3" s="188">
        <v>13603.8</v>
      </c>
      <c r="DD3" s="188">
        <v>13647.78</v>
      </c>
      <c r="DE3" s="188">
        <v>13705.23</v>
      </c>
      <c r="DF3" s="188">
        <v>14014.24</v>
      </c>
      <c r="DG3" s="188">
        <v>14577.33</v>
      </c>
    </row>
    <row r="4" spans="1:111" ht="30" customHeight="1">
      <c r="A4" s="237" t="str">
        <f>IF('0'!A1=1,"За видами економічної діяльності КВЕД 2010","By types of economic activity CTEA 2010")</f>
        <v>За видами економічної діяльності КВЕД 2010</v>
      </c>
      <c r="B4" s="18" t="str">
        <f>IF('0'!A1=1,"Сільське господарство, лісове господарство та рибне господарство","Agriculture, forestry and fishing")</f>
        <v>Сільське господарство, лісове господарство та рибне господарство</v>
      </c>
      <c r="C4" s="189">
        <v>2025</v>
      </c>
      <c r="D4" s="189">
        <v>2009</v>
      </c>
      <c r="E4" s="190">
        <v>2034</v>
      </c>
      <c r="F4" s="189">
        <v>2107</v>
      </c>
      <c r="G4" s="189">
        <v>2176</v>
      </c>
      <c r="H4" s="189">
        <v>2204</v>
      </c>
      <c r="I4" s="189">
        <v>2261</v>
      </c>
      <c r="J4" s="189">
        <v>2271</v>
      </c>
      <c r="K4" s="189">
        <v>2275</v>
      </c>
      <c r="L4" s="189">
        <v>2307</v>
      </c>
      <c r="M4" s="189">
        <v>2325</v>
      </c>
      <c r="N4" s="189">
        <v>2340</v>
      </c>
      <c r="O4" s="189">
        <v>2173</v>
      </c>
      <c r="P4" s="189">
        <v>2146</v>
      </c>
      <c r="Q4" s="189">
        <v>2221</v>
      </c>
      <c r="R4" s="189">
        <v>2289</v>
      </c>
      <c r="S4" s="191">
        <v>2338.69</v>
      </c>
      <c r="T4" s="191">
        <v>2358</v>
      </c>
      <c r="U4" s="189">
        <v>2432</v>
      </c>
      <c r="V4" s="189">
        <v>2453</v>
      </c>
      <c r="W4" s="191">
        <v>2499</v>
      </c>
      <c r="X4" s="191">
        <v>2527</v>
      </c>
      <c r="Y4" s="191">
        <v>2538</v>
      </c>
      <c r="Z4" s="189">
        <v>2556</v>
      </c>
      <c r="AA4" s="191">
        <v>2482</v>
      </c>
      <c r="AB4" s="191">
        <v>2535</v>
      </c>
      <c r="AC4" s="192">
        <v>2670</v>
      </c>
      <c r="AD4" s="191">
        <v>2799.91</v>
      </c>
      <c r="AE4" s="191">
        <v>2931</v>
      </c>
      <c r="AF4" s="191">
        <v>2978</v>
      </c>
      <c r="AG4" s="191">
        <v>3085</v>
      </c>
      <c r="AH4" s="191">
        <v>3119.67</v>
      </c>
      <c r="AI4" s="193">
        <v>3182</v>
      </c>
      <c r="AJ4" s="193">
        <v>3236</v>
      </c>
      <c r="AK4" s="194">
        <v>3266</v>
      </c>
      <c r="AL4" s="195">
        <v>3309</v>
      </c>
      <c r="AM4" s="196">
        <v>3283</v>
      </c>
      <c r="AN4" s="196">
        <v>3329</v>
      </c>
      <c r="AO4" s="197">
        <v>3517</v>
      </c>
      <c r="AP4" s="196">
        <v>3652</v>
      </c>
      <c r="AQ4" s="196">
        <v>3714</v>
      </c>
      <c r="AR4" s="197">
        <v>3803</v>
      </c>
      <c r="AS4" s="196">
        <v>3932.56</v>
      </c>
      <c r="AT4" s="196">
        <v>3958</v>
      </c>
      <c r="AU4" s="195">
        <v>4060</v>
      </c>
      <c r="AV4" s="196">
        <v>4102</v>
      </c>
      <c r="AW4" s="196">
        <v>4132</v>
      </c>
      <c r="AX4" s="196">
        <v>4195.37</v>
      </c>
      <c r="AY4" s="197">
        <v>4899</v>
      </c>
      <c r="AZ4" s="197">
        <v>4895</v>
      </c>
      <c r="BA4" s="197">
        <v>5127</v>
      </c>
      <c r="BB4" s="197">
        <v>5322</v>
      </c>
      <c r="BC4" s="197">
        <v>5483</v>
      </c>
      <c r="BD4" s="197">
        <v>5568</v>
      </c>
      <c r="BE4" s="197">
        <v>5714</v>
      </c>
      <c r="BF4" s="197">
        <v>5765</v>
      </c>
      <c r="BG4" s="197">
        <v>5862.92</v>
      </c>
      <c r="BH4" s="197">
        <v>5917.36</v>
      </c>
      <c r="BI4" s="197">
        <v>5962</v>
      </c>
      <c r="BJ4" s="197">
        <v>6057.45</v>
      </c>
      <c r="BK4" s="197">
        <v>6343</v>
      </c>
      <c r="BL4" s="197">
        <v>6265.42</v>
      </c>
      <c r="BM4" s="197">
        <v>6399.06</v>
      </c>
      <c r="BN4" s="197">
        <v>6734.71</v>
      </c>
      <c r="BO4" s="197">
        <v>6948.69</v>
      </c>
      <c r="BP4" s="197">
        <v>7039.97</v>
      </c>
      <c r="BQ4" s="197">
        <v>7174.09</v>
      </c>
      <c r="BR4" s="197">
        <v>7249.58</v>
      </c>
      <c r="BS4" s="197">
        <v>7361.67</v>
      </c>
      <c r="BT4" s="197">
        <v>7463.45</v>
      </c>
      <c r="BU4" s="197">
        <v>7502.7</v>
      </c>
      <c r="BV4" s="197">
        <v>7556.88</v>
      </c>
      <c r="BW4" s="197">
        <v>7554.67</v>
      </c>
      <c r="BX4" s="197">
        <v>7529.62</v>
      </c>
      <c r="BY4" s="197">
        <v>7764.14</v>
      </c>
      <c r="BZ4" s="197">
        <v>8072.13</v>
      </c>
      <c r="CA4" s="197">
        <v>8203.1</v>
      </c>
      <c r="CB4" s="197">
        <v>8314.99</v>
      </c>
      <c r="CC4" s="197">
        <v>8552.08</v>
      </c>
      <c r="CD4" s="197">
        <v>8584.2099999999991</v>
      </c>
      <c r="CE4" s="197">
        <v>8693.35</v>
      </c>
      <c r="CF4" s="197">
        <v>8782.56</v>
      </c>
      <c r="CG4" s="197">
        <v>8811.42</v>
      </c>
      <c r="CH4" s="197">
        <v>8855.8799999999992</v>
      </c>
      <c r="CI4" s="197">
        <v>8542.02</v>
      </c>
      <c r="CJ4" s="197">
        <v>8466.17</v>
      </c>
      <c r="CK4" s="197">
        <v>8685.9500000000007</v>
      </c>
      <c r="CL4" s="197">
        <v>9068.43</v>
      </c>
      <c r="CM4" s="197">
        <v>9046.39</v>
      </c>
      <c r="CN4" s="197">
        <v>9128.2000000000007</v>
      </c>
      <c r="CO4" s="197">
        <v>9333.7900000000009</v>
      </c>
      <c r="CP4" s="197">
        <v>9362.5499999999993</v>
      </c>
      <c r="CQ4" s="197">
        <v>9492.84</v>
      </c>
      <c r="CR4" s="197">
        <v>9594.61</v>
      </c>
      <c r="CS4" s="197">
        <v>9667.06</v>
      </c>
      <c r="CT4" s="197">
        <v>9757.36</v>
      </c>
      <c r="CU4" s="197">
        <v>9564.56</v>
      </c>
      <c r="CV4" s="197">
        <v>9580.32</v>
      </c>
      <c r="CW4" s="197">
        <v>9956.06</v>
      </c>
      <c r="CX4" s="197">
        <v>10627.68</v>
      </c>
      <c r="CY4" s="197">
        <v>10881.32</v>
      </c>
      <c r="CZ4" s="197">
        <v>11060.17</v>
      </c>
      <c r="DA4" s="197">
        <v>11317.23</v>
      </c>
      <c r="DB4" s="197">
        <v>11441.75</v>
      </c>
      <c r="DC4" s="197">
        <v>11622.92</v>
      </c>
      <c r="DD4" s="197">
        <v>11799.83</v>
      </c>
      <c r="DE4" s="197">
        <v>11963.64</v>
      </c>
      <c r="DF4" s="197">
        <v>12287.22</v>
      </c>
      <c r="DG4" s="197">
        <v>11899.1</v>
      </c>
    </row>
    <row r="5" spans="1:111" ht="30" customHeight="1">
      <c r="A5" s="238"/>
      <c r="B5" s="19" t="str">
        <f>IF('0'!A1=1,"з них сільське господарство","of which agriculture")</f>
        <v>з них сільське господарство</v>
      </c>
      <c r="C5" s="189">
        <v>1953</v>
      </c>
      <c r="D5" s="189">
        <v>1924</v>
      </c>
      <c r="E5" s="190">
        <v>1940</v>
      </c>
      <c r="F5" s="189">
        <v>2022</v>
      </c>
      <c r="G5" s="189">
        <v>2100</v>
      </c>
      <c r="H5" s="189">
        <v>2132</v>
      </c>
      <c r="I5" s="189">
        <v>2194</v>
      </c>
      <c r="J5" s="189">
        <v>2204</v>
      </c>
      <c r="K5" s="189">
        <v>2205</v>
      </c>
      <c r="L5" s="189">
        <v>2239</v>
      </c>
      <c r="M5" s="189">
        <v>2259</v>
      </c>
      <c r="N5" s="189">
        <v>2270</v>
      </c>
      <c r="O5" s="189">
        <v>2110</v>
      </c>
      <c r="P5" s="189">
        <v>2069</v>
      </c>
      <c r="Q5" s="189">
        <v>2139</v>
      </c>
      <c r="R5" s="189">
        <v>2211</v>
      </c>
      <c r="S5" s="191">
        <v>2268.2199999999998</v>
      </c>
      <c r="T5" s="191">
        <v>2286</v>
      </c>
      <c r="U5" s="189">
        <v>2364</v>
      </c>
      <c r="V5" s="189">
        <v>2387</v>
      </c>
      <c r="W5" s="191">
        <v>2431</v>
      </c>
      <c r="X5" s="191">
        <v>2459</v>
      </c>
      <c r="Y5" s="191">
        <v>2469</v>
      </c>
      <c r="Z5" s="189">
        <v>2476</v>
      </c>
      <c r="AA5" s="191">
        <v>2386</v>
      </c>
      <c r="AB5" s="191">
        <v>2411</v>
      </c>
      <c r="AC5" s="192">
        <v>2522</v>
      </c>
      <c r="AD5" s="191">
        <v>2665.56</v>
      </c>
      <c r="AE5" s="191">
        <v>2810</v>
      </c>
      <c r="AF5" s="191">
        <v>2844</v>
      </c>
      <c r="AG5" s="191">
        <v>2954</v>
      </c>
      <c r="AH5" s="191">
        <v>2986.18</v>
      </c>
      <c r="AI5" s="193">
        <v>3039</v>
      </c>
      <c r="AJ5" s="193">
        <v>3093</v>
      </c>
      <c r="AK5" s="194">
        <v>3120</v>
      </c>
      <c r="AL5" s="195">
        <v>3140</v>
      </c>
      <c r="AM5" s="196">
        <v>3054</v>
      </c>
      <c r="AN5" s="196">
        <v>3064</v>
      </c>
      <c r="AO5" s="197">
        <v>3200</v>
      </c>
      <c r="AP5" s="196">
        <v>3364</v>
      </c>
      <c r="AQ5" s="196">
        <v>3445</v>
      </c>
      <c r="AR5" s="197">
        <v>3529</v>
      </c>
      <c r="AS5" s="196">
        <v>3674.02</v>
      </c>
      <c r="AT5" s="196">
        <v>3699</v>
      </c>
      <c r="AU5" s="195">
        <v>3791</v>
      </c>
      <c r="AV5" s="196">
        <v>3841</v>
      </c>
      <c r="AW5" s="196">
        <v>3874</v>
      </c>
      <c r="AX5" s="196">
        <v>3915.88</v>
      </c>
      <c r="AY5" s="197">
        <v>4694</v>
      </c>
      <c r="AZ5" s="197">
        <v>4640</v>
      </c>
      <c r="BA5" s="197">
        <v>4819</v>
      </c>
      <c r="BB5" s="197">
        <v>5063</v>
      </c>
      <c r="BC5" s="197">
        <v>5240</v>
      </c>
      <c r="BD5" s="197">
        <v>5299</v>
      </c>
      <c r="BE5" s="197">
        <v>5455</v>
      </c>
      <c r="BF5" s="197">
        <v>5501</v>
      </c>
      <c r="BG5" s="197">
        <v>5585.49</v>
      </c>
      <c r="BH5" s="197">
        <v>5644.69</v>
      </c>
      <c r="BI5" s="197">
        <v>5689</v>
      </c>
      <c r="BJ5" s="197">
        <v>5761.42</v>
      </c>
      <c r="BK5" s="197">
        <v>5977.84</v>
      </c>
      <c r="BL5" s="197">
        <v>5821.03</v>
      </c>
      <c r="BM5" s="197">
        <v>5852.55</v>
      </c>
      <c r="BN5" s="197">
        <v>6271.47</v>
      </c>
      <c r="BO5" s="197">
        <v>6524.01</v>
      </c>
      <c r="BP5" s="197">
        <v>6617.71</v>
      </c>
      <c r="BQ5" s="197">
        <v>6769.57</v>
      </c>
      <c r="BR5" s="197">
        <v>6856.34</v>
      </c>
      <c r="BS5" s="197">
        <v>6966.7</v>
      </c>
      <c r="BT5" s="197">
        <v>7083.14</v>
      </c>
      <c r="BU5" s="197">
        <v>7129.14</v>
      </c>
      <c r="BV5" s="197">
        <v>7166.41</v>
      </c>
      <c r="BW5" s="197">
        <v>7359.67</v>
      </c>
      <c r="BX5" s="197">
        <v>7258.74</v>
      </c>
      <c r="BY5" s="197">
        <v>7437.98</v>
      </c>
      <c r="BZ5" s="197">
        <v>7821.87</v>
      </c>
      <c r="CA5" s="197">
        <v>7989.08</v>
      </c>
      <c r="CB5" s="197">
        <v>8123.21</v>
      </c>
      <c r="CC5" s="197">
        <v>8388.2999999999993</v>
      </c>
      <c r="CD5" s="197">
        <v>8430.1200000000008</v>
      </c>
      <c r="CE5" s="197">
        <v>8548.11</v>
      </c>
      <c r="CF5" s="197">
        <v>8654.76</v>
      </c>
      <c r="CG5" s="197">
        <v>8694.4699999999993</v>
      </c>
      <c r="CH5" s="197">
        <v>8737.94</v>
      </c>
      <c r="CI5" s="197">
        <v>8570.42</v>
      </c>
      <c r="CJ5" s="197">
        <v>8427.15</v>
      </c>
      <c r="CK5" s="197">
        <v>8606.89</v>
      </c>
      <c r="CL5" s="197">
        <v>9087.9</v>
      </c>
      <c r="CM5" s="197">
        <v>9070.06</v>
      </c>
      <c r="CN5" s="197">
        <v>9139.86</v>
      </c>
      <c r="CO5" s="197">
        <v>9350.58</v>
      </c>
      <c r="CP5" s="197">
        <v>9367.44</v>
      </c>
      <c r="CQ5" s="197">
        <v>9479.2199999999993</v>
      </c>
      <c r="CR5" s="197">
        <v>9586.2199999999993</v>
      </c>
      <c r="CS5" s="197">
        <v>9661.1</v>
      </c>
      <c r="CT5" s="197">
        <v>9733.99</v>
      </c>
      <c r="CU5" s="197">
        <v>9528.52</v>
      </c>
      <c r="CV5" s="197">
        <v>9433.5300000000007</v>
      </c>
      <c r="CW5" s="197">
        <v>9646.6299999999992</v>
      </c>
      <c r="CX5" s="197">
        <v>10379.17</v>
      </c>
      <c r="CY5" s="197">
        <v>10651.85</v>
      </c>
      <c r="CZ5" s="197">
        <v>10760.7</v>
      </c>
      <c r="DA5" s="197">
        <v>11004.51</v>
      </c>
      <c r="DB5" s="197">
        <v>11095.01</v>
      </c>
      <c r="DC5" s="197">
        <v>11181.4</v>
      </c>
      <c r="DD5" s="197">
        <v>11355.76</v>
      </c>
      <c r="DE5" s="197">
        <v>11498.64</v>
      </c>
      <c r="DF5" s="197">
        <v>11732.86</v>
      </c>
      <c r="DG5" s="197">
        <v>11436.66</v>
      </c>
    </row>
    <row r="6" spans="1:111" ht="30" customHeight="1">
      <c r="A6" s="238"/>
      <c r="B6" s="19" t="str">
        <f>IF('0'!A1=1,"Промисловість","Manufacturing")</f>
        <v>Промисловість</v>
      </c>
      <c r="C6" s="189">
        <v>3539</v>
      </c>
      <c r="D6" s="189">
        <v>3559</v>
      </c>
      <c r="E6" s="190">
        <v>3604</v>
      </c>
      <c r="F6" s="190">
        <v>3635</v>
      </c>
      <c r="G6" s="190">
        <v>3651</v>
      </c>
      <c r="H6" s="189">
        <v>3664</v>
      </c>
      <c r="I6" s="189">
        <v>3697</v>
      </c>
      <c r="J6" s="189">
        <v>3711</v>
      </c>
      <c r="K6" s="189">
        <v>3719</v>
      </c>
      <c r="L6" s="189">
        <v>3729</v>
      </c>
      <c r="M6" s="189">
        <v>3732</v>
      </c>
      <c r="N6" s="189">
        <v>3763</v>
      </c>
      <c r="O6" s="189">
        <v>3704</v>
      </c>
      <c r="P6" s="189">
        <v>3697</v>
      </c>
      <c r="Q6" s="189">
        <v>3766</v>
      </c>
      <c r="R6" s="189">
        <v>3828</v>
      </c>
      <c r="S6" s="191">
        <v>3854.53</v>
      </c>
      <c r="T6" s="191">
        <v>3880</v>
      </c>
      <c r="U6" s="189">
        <v>3894</v>
      </c>
      <c r="V6" s="189">
        <v>3905</v>
      </c>
      <c r="W6" s="191">
        <v>3932</v>
      </c>
      <c r="X6" s="191">
        <v>3921</v>
      </c>
      <c r="Y6" s="191">
        <v>3947</v>
      </c>
      <c r="Z6" s="189">
        <v>3988</v>
      </c>
      <c r="AA6" s="191">
        <v>4034</v>
      </c>
      <c r="AB6" s="191">
        <v>4041</v>
      </c>
      <c r="AC6" s="192">
        <v>4236</v>
      </c>
      <c r="AD6" s="191">
        <v>4320.59</v>
      </c>
      <c r="AE6" s="191">
        <v>4375</v>
      </c>
      <c r="AF6" s="191">
        <v>4448</v>
      </c>
      <c r="AG6" s="191">
        <v>4539</v>
      </c>
      <c r="AH6" s="191">
        <v>4587.6899999999996</v>
      </c>
      <c r="AI6" s="193">
        <v>4632</v>
      </c>
      <c r="AJ6" s="193">
        <v>4673</v>
      </c>
      <c r="AK6" s="194">
        <v>4704</v>
      </c>
      <c r="AL6" s="195">
        <v>4789</v>
      </c>
      <c r="AM6" s="196">
        <v>5003</v>
      </c>
      <c r="AN6" s="196">
        <v>5125</v>
      </c>
      <c r="AO6" s="197">
        <v>5348</v>
      </c>
      <c r="AP6" s="196">
        <v>5427</v>
      </c>
      <c r="AQ6" s="196">
        <v>5470</v>
      </c>
      <c r="AR6" s="197">
        <v>5524</v>
      </c>
      <c r="AS6" s="196">
        <v>5602.03</v>
      </c>
      <c r="AT6" s="196">
        <v>5645</v>
      </c>
      <c r="AU6" s="195">
        <v>5675</v>
      </c>
      <c r="AV6" s="196">
        <v>5748</v>
      </c>
      <c r="AW6" s="196">
        <v>5790</v>
      </c>
      <c r="AX6" s="196">
        <v>5901.65</v>
      </c>
      <c r="AY6" s="197">
        <v>6524</v>
      </c>
      <c r="AZ6" s="197">
        <v>6609</v>
      </c>
      <c r="BA6" s="197">
        <v>6844</v>
      </c>
      <c r="BB6" s="197">
        <v>6908</v>
      </c>
      <c r="BC6" s="197">
        <v>6983</v>
      </c>
      <c r="BD6" s="197">
        <v>7090</v>
      </c>
      <c r="BE6" s="197">
        <v>7188</v>
      </c>
      <c r="BF6" s="197">
        <v>7269</v>
      </c>
      <c r="BG6" s="197">
        <v>7339.28</v>
      </c>
      <c r="BH6" s="197">
        <v>7410.4</v>
      </c>
      <c r="BI6" s="197">
        <v>7479</v>
      </c>
      <c r="BJ6" s="197">
        <v>7630.72</v>
      </c>
      <c r="BK6" s="197">
        <v>8318</v>
      </c>
      <c r="BL6" s="197">
        <v>8332.7000000000007</v>
      </c>
      <c r="BM6" s="197">
        <v>8646.4500000000007</v>
      </c>
      <c r="BN6" s="197">
        <v>8794.3700000000008</v>
      </c>
      <c r="BO6" s="197">
        <v>8912.01</v>
      </c>
      <c r="BP6" s="197">
        <v>9017.41</v>
      </c>
      <c r="BQ6" s="197">
        <v>9136.7099999999991</v>
      </c>
      <c r="BR6" s="197">
        <v>9223.33</v>
      </c>
      <c r="BS6" s="197">
        <v>9288.67</v>
      </c>
      <c r="BT6" s="197">
        <v>9383.01</v>
      </c>
      <c r="BU6" s="197">
        <v>9458.4</v>
      </c>
      <c r="BV6" s="197">
        <v>9633.33</v>
      </c>
      <c r="BW6" s="197">
        <v>10388.32</v>
      </c>
      <c r="BX6" s="197">
        <v>10409.01</v>
      </c>
      <c r="BY6" s="197">
        <v>10876.92</v>
      </c>
      <c r="BZ6" s="197">
        <v>11053.54</v>
      </c>
      <c r="CA6" s="197">
        <v>11139.93</v>
      </c>
      <c r="CB6" s="197">
        <v>11221.31</v>
      </c>
      <c r="CC6" s="197">
        <v>11372.1</v>
      </c>
      <c r="CD6" s="197">
        <v>11455.66</v>
      </c>
      <c r="CE6" s="197">
        <v>11526.13</v>
      </c>
      <c r="CF6" s="197">
        <v>11591.6</v>
      </c>
      <c r="CG6" s="197">
        <v>11622.29</v>
      </c>
      <c r="CH6" s="197">
        <v>11788.28</v>
      </c>
      <c r="CI6" s="197">
        <v>12176.91</v>
      </c>
      <c r="CJ6" s="197">
        <v>12115.69</v>
      </c>
      <c r="CK6" s="197">
        <v>12423.99</v>
      </c>
      <c r="CL6" s="197">
        <v>12174.6</v>
      </c>
      <c r="CM6" s="197">
        <v>12099.78</v>
      </c>
      <c r="CN6" s="197">
        <v>12153.66</v>
      </c>
      <c r="CO6" s="197">
        <v>12293.62</v>
      </c>
      <c r="CP6" s="197">
        <v>12370.5</v>
      </c>
      <c r="CQ6" s="197">
        <v>12459.71</v>
      </c>
      <c r="CR6" s="197">
        <v>12536.77</v>
      </c>
      <c r="CS6" s="197">
        <v>12568.85</v>
      </c>
      <c r="CT6" s="197">
        <v>12759.47</v>
      </c>
      <c r="CU6" s="197">
        <v>13373.67</v>
      </c>
      <c r="CV6" s="197">
        <v>13285.06</v>
      </c>
      <c r="CW6" s="197">
        <v>13854.74</v>
      </c>
      <c r="CX6" s="197">
        <v>14008.17</v>
      </c>
      <c r="CY6" s="197">
        <v>14065.21</v>
      </c>
      <c r="CZ6" s="197">
        <v>14171.56</v>
      </c>
      <c r="DA6" s="197">
        <v>14323.44</v>
      </c>
      <c r="DB6" s="197">
        <v>14414.04</v>
      </c>
      <c r="DC6" s="197">
        <v>14522.79</v>
      </c>
      <c r="DD6" s="197">
        <v>14569.32</v>
      </c>
      <c r="DE6" s="197">
        <v>14613.7</v>
      </c>
      <c r="DF6" s="197">
        <v>14902.05</v>
      </c>
      <c r="DG6" s="197">
        <v>15441.37</v>
      </c>
    </row>
    <row r="7" spans="1:111" ht="30" customHeight="1">
      <c r="A7" s="238"/>
      <c r="B7" s="19" t="str">
        <f>IF('0'!A1=1,"Будівництво","Construction")</f>
        <v>Будівництво</v>
      </c>
      <c r="C7" s="189">
        <v>2322</v>
      </c>
      <c r="D7" s="189">
        <v>2355</v>
      </c>
      <c r="E7" s="190">
        <v>2443</v>
      </c>
      <c r="F7" s="190">
        <v>2493</v>
      </c>
      <c r="G7" s="190">
        <v>2527</v>
      </c>
      <c r="H7" s="189">
        <v>2561</v>
      </c>
      <c r="I7" s="189">
        <v>2598</v>
      </c>
      <c r="J7" s="189">
        <v>2629</v>
      </c>
      <c r="K7" s="189">
        <v>2652</v>
      </c>
      <c r="L7" s="189">
        <v>2672</v>
      </c>
      <c r="M7" s="189">
        <v>2682</v>
      </c>
      <c r="N7" s="189">
        <v>2702</v>
      </c>
      <c r="O7" s="189">
        <v>2447</v>
      </c>
      <c r="P7" s="189">
        <v>2537</v>
      </c>
      <c r="Q7" s="189">
        <v>2589</v>
      </c>
      <c r="R7" s="189">
        <v>2659</v>
      </c>
      <c r="S7" s="191">
        <v>2678.49</v>
      </c>
      <c r="T7" s="191">
        <v>2689</v>
      </c>
      <c r="U7" s="189">
        <v>2720</v>
      </c>
      <c r="V7" s="189">
        <v>2744</v>
      </c>
      <c r="W7" s="191">
        <v>2790</v>
      </c>
      <c r="X7" s="191">
        <v>2798</v>
      </c>
      <c r="Y7" s="191">
        <v>2821</v>
      </c>
      <c r="Z7" s="189">
        <v>2860</v>
      </c>
      <c r="AA7" s="191">
        <v>2719</v>
      </c>
      <c r="AB7" s="191">
        <v>2828</v>
      </c>
      <c r="AC7" s="192">
        <v>2957</v>
      </c>
      <c r="AD7" s="191">
        <v>3034.4</v>
      </c>
      <c r="AE7" s="191">
        <v>3120</v>
      </c>
      <c r="AF7" s="191">
        <v>3195</v>
      </c>
      <c r="AG7" s="191">
        <v>3276</v>
      </c>
      <c r="AH7" s="191">
        <v>3336.15</v>
      </c>
      <c r="AI7" s="193">
        <v>3402</v>
      </c>
      <c r="AJ7" s="193">
        <v>3442</v>
      </c>
      <c r="AK7" s="194">
        <v>3478</v>
      </c>
      <c r="AL7" s="195">
        <v>3551</v>
      </c>
      <c r="AM7" s="196">
        <v>3771</v>
      </c>
      <c r="AN7" s="196">
        <v>3964</v>
      </c>
      <c r="AO7" s="197">
        <v>4087</v>
      </c>
      <c r="AP7" s="196">
        <v>4178</v>
      </c>
      <c r="AQ7" s="196">
        <v>4235</v>
      </c>
      <c r="AR7" s="197">
        <v>4297</v>
      </c>
      <c r="AS7" s="196">
        <v>4380.1000000000004</v>
      </c>
      <c r="AT7" s="196">
        <v>4455</v>
      </c>
      <c r="AU7" s="195">
        <v>4528</v>
      </c>
      <c r="AV7" s="196">
        <v>4566</v>
      </c>
      <c r="AW7" s="196">
        <v>4594</v>
      </c>
      <c r="AX7" s="196">
        <v>4730.58</v>
      </c>
      <c r="AY7" s="197">
        <v>5325</v>
      </c>
      <c r="AZ7" s="197">
        <v>5501</v>
      </c>
      <c r="BA7" s="197">
        <v>5639</v>
      </c>
      <c r="BB7" s="197">
        <v>5703</v>
      </c>
      <c r="BC7" s="197">
        <v>5754</v>
      </c>
      <c r="BD7" s="197">
        <v>5803</v>
      </c>
      <c r="BE7" s="197">
        <v>5868</v>
      </c>
      <c r="BF7" s="197">
        <v>5956</v>
      </c>
      <c r="BG7" s="197">
        <v>6042.64</v>
      </c>
      <c r="BH7" s="197">
        <v>6092.65</v>
      </c>
      <c r="BI7" s="197">
        <v>6142</v>
      </c>
      <c r="BJ7" s="197">
        <v>6250.71</v>
      </c>
      <c r="BK7" s="197">
        <v>6637</v>
      </c>
      <c r="BL7" s="197">
        <v>6658.53</v>
      </c>
      <c r="BM7" s="197">
        <v>6830.15</v>
      </c>
      <c r="BN7" s="197">
        <v>6997.71</v>
      </c>
      <c r="BO7" s="197">
        <v>7107.62</v>
      </c>
      <c r="BP7" s="197">
        <v>7191.47</v>
      </c>
      <c r="BQ7" s="197">
        <v>7293.37</v>
      </c>
      <c r="BR7" s="197">
        <v>7414.21</v>
      </c>
      <c r="BS7" s="197">
        <v>7513.75</v>
      </c>
      <c r="BT7" s="197">
        <v>7607.72</v>
      </c>
      <c r="BU7" s="197">
        <v>7687.21</v>
      </c>
      <c r="BV7" s="197">
        <v>7844.82</v>
      </c>
      <c r="BW7" s="197">
        <v>8227.2900000000009</v>
      </c>
      <c r="BX7" s="197">
        <v>8314.0499999999993</v>
      </c>
      <c r="BY7" s="197">
        <v>8555.67</v>
      </c>
      <c r="BZ7" s="197">
        <v>8713.84</v>
      </c>
      <c r="CA7" s="197">
        <v>8819.6</v>
      </c>
      <c r="CB7" s="197">
        <v>8885.11</v>
      </c>
      <c r="CC7" s="197">
        <v>8978.3799999999992</v>
      </c>
      <c r="CD7" s="197">
        <v>9057.48</v>
      </c>
      <c r="CE7" s="197">
        <v>9141.51</v>
      </c>
      <c r="CF7" s="197">
        <v>9186.9599999999991</v>
      </c>
      <c r="CG7" s="197">
        <v>9220.1299999999992</v>
      </c>
      <c r="CH7" s="197">
        <v>9355.83</v>
      </c>
      <c r="CI7" s="197">
        <v>9163.6299999999992</v>
      </c>
      <c r="CJ7" s="197">
        <v>9222.5400000000009</v>
      </c>
      <c r="CK7" s="197">
        <v>9335.4500000000007</v>
      </c>
      <c r="CL7" s="197">
        <v>9065.39</v>
      </c>
      <c r="CM7" s="197">
        <v>9000.74</v>
      </c>
      <c r="CN7" s="197">
        <v>9109.2999999999993</v>
      </c>
      <c r="CO7" s="197">
        <v>9229.98</v>
      </c>
      <c r="CP7" s="197">
        <v>9327.92</v>
      </c>
      <c r="CQ7" s="197">
        <v>9487.2199999999993</v>
      </c>
      <c r="CR7" s="197">
        <v>9594.1200000000008</v>
      </c>
      <c r="CS7" s="197">
        <v>9674.39</v>
      </c>
      <c r="CT7" s="197">
        <v>9831.7900000000009</v>
      </c>
      <c r="CU7" s="197">
        <v>9238.3700000000008</v>
      </c>
      <c r="CV7" s="197">
        <v>9541.7999999999993</v>
      </c>
      <c r="CW7" s="197">
        <v>9797.26</v>
      </c>
      <c r="CX7" s="197">
        <v>10095.280000000001</v>
      </c>
      <c r="CY7" s="197">
        <v>10266.39</v>
      </c>
      <c r="CZ7" s="197">
        <v>10445</v>
      </c>
      <c r="DA7" s="197">
        <v>10650.42</v>
      </c>
      <c r="DB7" s="197">
        <v>10807.22</v>
      </c>
      <c r="DC7" s="197">
        <v>10985.99</v>
      </c>
      <c r="DD7" s="197">
        <v>11071.75</v>
      </c>
      <c r="DE7" s="197">
        <v>11135.9</v>
      </c>
      <c r="DF7" s="197">
        <v>11289.09</v>
      </c>
      <c r="DG7" s="197">
        <v>11391.74</v>
      </c>
    </row>
    <row r="8" spans="1:111" ht="30" customHeight="1">
      <c r="A8" s="238"/>
      <c r="B8" s="19" t="str">
        <f>IF('0'!A1=1,"Оптова та роздрібна торгівля; ремонт  автотранспортних засобів і мотоциклів","Wholesale and retail trade; repair of motor vehicles and motorcycles")</f>
        <v>Оптова та роздрібна торгівля; ремонт  автотранспортних засобів і мотоциклів</v>
      </c>
      <c r="C8" s="189">
        <v>2801</v>
      </c>
      <c r="D8" s="189">
        <v>2820</v>
      </c>
      <c r="E8" s="190">
        <v>2881</v>
      </c>
      <c r="F8" s="190">
        <v>2959</v>
      </c>
      <c r="G8" s="190">
        <v>2965</v>
      </c>
      <c r="H8" s="189">
        <v>2969</v>
      </c>
      <c r="I8" s="189">
        <v>2988</v>
      </c>
      <c r="J8" s="189">
        <v>2988</v>
      </c>
      <c r="K8" s="189">
        <v>2987</v>
      </c>
      <c r="L8" s="189">
        <v>2985</v>
      </c>
      <c r="M8" s="189">
        <v>2982</v>
      </c>
      <c r="N8" s="189">
        <v>3010</v>
      </c>
      <c r="O8" s="189">
        <v>3024</v>
      </c>
      <c r="P8" s="189">
        <v>3068</v>
      </c>
      <c r="Q8" s="189">
        <v>3176</v>
      </c>
      <c r="R8" s="189">
        <v>3260</v>
      </c>
      <c r="S8" s="191">
        <v>3256.91</v>
      </c>
      <c r="T8" s="191">
        <v>3262</v>
      </c>
      <c r="U8" s="189">
        <v>3286</v>
      </c>
      <c r="V8" s="198">
        <v>3308</v>
      </c>
      <c r="W8" s="191">
        <v>3353</v>
      </c>
      <c r="X8" s="191">
        <v>3372</v>
      </c>
      <c r="Y8" s="191">
        <v>3384</v>
      </c>
      <c r="Z8" s="189">
        <v>3439</v>
      </c>
      <c r="AA8" s="191">
        <v>3776</v>
      </c>
      <c r="AB8" s="191">
        <v>3938</v>
      </c>
      <c r="AC8" s="192">
        <v>4026</v>
      </c>
      <c r="AD8" s="191">
        <v>4146.3900000000003</v>
      </c>
      <c r="AE8" s="191">
        <v>4219</v>
      </c>
      <c r="AF8" s="191">
        <v>4303</v>
      </c>
      <c r="AG8" s="191">
        <v>4400</v>
      </c>
      <c r="AH8" s="191">
        <v>4432.33</v>
      </c>
      <c r="AI8" s="193">
        <v>4462</v>
      </c>
      <c r="AJ8" s="193">
        <v>4546</v>
      </c>
      <c r="AK8" s="194">
        <v>4536</v>
      </c>
      <c r="AL8" s="195">
        <v>4692</v>
      </c>
      <c r="AM8" s="196">
        <v>5088</v>
      </c>
      <c r="AN8" s="196">
        <v>5173</v>
      </c>
      <c r="AO8" s="197">
        <v>5395</v>
      </c>
      <c r="AP8" s="196">
        <v>5452</v>
      </c>
      <c r="AQ8" s="196">
        <v>5533</v>
      </c>
      <c r="AR8" s="197">
        <v>5500</v>
      </c>
      <c r="AS8" s="196">
        <v>5567.9</v>
      </c>
      <c r="AT8" s="196">
        <v>5592</v>
      </c>
      <c r="AU8" s="195">
        <v>5633</v>
      </c>
      <c r="AV8" s="196">
        <v>5684</v>
      </c>
      <c r="AW8" s="196">
        <v>5769</v>
      </c>
      <c r="AX8" s="197">
        <v>5808</v>
      </c>
      <c r="AY8" s="197">
        <v>6698</v>
      </c>
      <c r="AZ8" s="197">
        <v>6782</v>
      </c>
      <c r="BA8" s="197">
        <v>7008</v>
      </c>
      <c r="BB8" s="197">
        <v>7132</v>
      </c>
      <c r="BC8" s="197">
        <v>7160</v>
      </c>
      <c r="BD8" s="197">
        <v>7248</v>
      </c>
      <c r="BE8" s="197">
        <v>7333</v>
      </c>
      <c r="BF8" s="197">
        <v>7364</v>
      </c>
      <c r="BG8" s="197">
        <v>7393.81</v>
      </c>
      <c r="BH8" s="197">
        <v>7448.31</v>
      </c>
      <c r="BI8" s="197">
        <v>7506</v>
      </c>
      <c r="BJ8" s="197">
        <v>7630.55</v>
      </c>
      <c r="BK8" s="197">
        <v>8481</v>
      </c>
      <c r="BL8" s="197">
        <v>8509.0499999999993</v>
      </c>
      <c r="BM8" s="197">
        <v>8735.73</v>
      </c>
      <c r="BN8" s="197">
        <v>8889.66</v>
      </c>
      <c r="BO8" s="197">
        <v>8922.2199999999993</v>
      </c>
      <c r="BP8" s="197">
        <v>8993.7000000000007</v>
      </c>
      <c r="BQ8" s="197">
        <v>9094.86</v>
      </c>
      <c r="BR8" s="197">
        <v>9141.94</v>
      </c>
      <c r="BS8" s="197">
        <v>9177.18</v>
      </c>
      <c r="BT8" s="197">
        <v>9224.1299999999992</v>
      </c>
      <c r="BU8" s="197">
        <v>9262.7099999999991</v>
      </c>
      <c r="BV8" s="197">
        <v>9404.43</v>
      </c>
      <c r="BW8" s="197">
        <v>9622.32</v>
      </c>
      <c r="BX8" s="197">
        <v>9631.7900000000009</v>
      </c>
      <c r="BY8" s="197">
        <v>9939.99</v>
      </c>
      <c r="BZ8" s="197">
        <v>10206.84</v>
      </c>
      <c r="CA8" s="197">
        <v>10259.61</v>
      </c>
      <c r="CB8" s="197">
        <v>10317.549999999999</v>
      </c>
      <c r="CC8" s="197">
        <v>10426.93</v>
      </c>
      <c r="CD8" s="197">
        <v>10499</v>
      </c>
      <c r="CE8" s="197">
        <v>10549.89</v>
      </c>
      <c r="CF8" s="197">
        <v>10610.57</v>
      </c>
      <c r="CG8" s="197">
        <v>10664.43</v>
      </c>
      <c r="CH8" s="197">
        <v>10794.9</v>
      </c>
      <c r="CI8" s="197">
        <v>11013.31</v>
      </c>
      <c r="CJ8" s="197">
        <v>11036.59</v>
      </c>
      <c r="CK8" s="197">
        <v>11191.19</v>
      </c>
      <c r="CL8" s="197">
        <v>10996.13</v>
      </c>
      <c r="CM8" s="197">
        <v>10825.61</v>
      </c>
      <c r="CN8" s="197">
        <v>10820.69</v>
      </c>
      <c r="CO8" s="197">
        <v>10917.94</v>
      </c>
      <c r="CP8" s="197">
        <v>10985.48</v>
      </c>
      <c r="CQ8" s="197">
        <v>11040.25</v>
      </c>
      <c r="CR8" s="197">
        <v>11097.36</v>
      </c>
      <c r="CS8" s="197">
        <v>11143.06</v>
      </c>
      <c r="CT8" s="197">
        <v>11286.1</v>
      </c>
      <c r="CU8" s="197">
        <v>11897.86</v>
      </c>
      <c r="CV8" s="197">
        <v>12072.18</v>
      </c>
      <c r="CW8" s="197">
        <v>12665.39</v>
      </c>
      <c r="CX8" s="197">
        <v>12672.17</v>
      </c>
      <c r="CY8" s="197">
        <v>12770.51</v>
      </c>
      <c r="CZ8" s="197">
        <v>12864.78</v>
      </c>
      <c r="DA8" s="197">
        <v>12955.74</v>
      </c>
      <c r="DB8" s="197">
        <v>13046.32</v>
      </c>
      <c r="DC8" s="197">
        <v>13132.56</v>
      </c>
      <c r="DD8" s="197">
        <v>13193.41</v>
      </c>
      <c r="DE8" s="197">
        <v>13264.02</v>
      </c>
      <c r="DF8" s="197">
        <v>13487.76</v>
      </c>
      <c r="DG8" s="197">
        <v>14797.63</v>
      </c>
    </row>
    <row r="9" spans="1:111" ht="30" customHeight="1">
      <c r="A9" s="238"/>
      <c r="B9" s="19" t="str">
        <f>IF('0'!A1=1,"Транспорт, складське господарство,  поштова та кур’єрська діяльність","Transportation and warehousing, postal and courier activities")</f>
        <v>Транспорт, складське господарство,  поштова та кур’єрська діяльність</v>
      </c>
      <c r="C9" s="189">
        <v>3233</v>
      </c>
      <c r="D9" s="189">
        <v>3225</v>
      </c>
      <c r="E9" s="190">
        <v>3469</v>
      </c>
      <c r="F9" s="190">
        <v>3493</v>
      </c>
      <c r="G9" s="190">
        <v>3505</v>
      </c>
      <c r="H9" s="189">
        <v>3524</v>
      </c>
      <c r="I9" s="189">
        <v>3547</v>
      </c>
      <c r="J9" s="189">
        <v>3566</v>
      </c>
      <c r="K9" s="189">
        <v>3568</v>
      </c>
      <c r="L9" s="189">
        <v>3572</v>
      </c>
      <c r="M9" s="189">
        <v>3573</v>
      </c>
      <c r="N9" s="189">
        <v>3589</v>
      </c>
      <c r="O9" s="189">
        <v>3475</v>
      </c>
      <c r="P9" s="189">
        <v>3453</v>
      </c>
      <c r="Q9" s="189">
        <v>3595</v>
      </c>
      <c r="R9" s="189">
        <v>3617</v>
      </c>
      <c r="S9" s="191">
        <v>3627.65</v>
      </c>
      <c r="T9" s="191">
        <v>3645</v>
      </c>
      <c r="U9" s="189">
        <v>3684</v>
      </c>
      <c r="V9" s="189">
        <v>3699</v>
      </c>
      <c r="W9" s="191">
        <v>3745</v>
      </c>
      <c r="X9" s="191">
        <v>3746</v>
      </c>
      <c r="Y9" s="191">
        <v>3747</v>
      </c>
      <c r="Z9" s="189">
        <v>3768</v>
      </c>
      <c r="AA9" s="191">
        <v>3824</v>
      </c>
      <c r="AB9" s="191">
        <v>3888</v>
      </c>
      <c r="AC9" s="192">
        <v>3983</v>
      </c>
      <c r="AD9" s="191">
        <v>4048.3</v>
      </c>
      <c r="AE9" s="191">
        <v>4117</v>
      </c>
      <c r="AF9" s="191">
        <v>4212</v>
      </c>
      <c r="AG9" s="191">
        <v>4315</v>
      </c>
      <c r="AH9" s="191">
        <v>4402.8900000000003</v>
      </c>
      <c r="AI9" s="193">
        <v>4482</v>
      </c>
      <c r="AJ9" s="193">
        <v>4537</v>
      </c>
      <c r="AK9" s="194">
        <v>4580</v>
      </c>
      <c r="AL9" s="195">
        <v>4653</v>
      </c>
      <c r="AM9" s="196">
        <v>5008</v>
      </c>
      <c r="AN9" s="196">
        <v>5018</v>
      </c>
      <c r="AO9" s="197">
        <v>5116</v>
      </c>
      <c r="AP9" s="196">
        <v>5173</v>
      </c>
      <c r="AQ9" s="196">
        <v>5235</v>
      </c>
      <c r="AR9" s="197">
        <v>5312</v>
      </c>
      <c r="AS9" s="196">
        <v>5420.49</v>
      </c>
      <c r="AT9" s="196">
        <v>5507</v>
      </c>
      <c r="AU9" s="195">
        <v>5623</v>
      </c>
      <c r="AV9" s="196">
        <v>5670</v>
      </c>
      <c r="AW9" s="196">
        <v>5713</v>
      </c>
      <c r="AX9" s="199">
        <v>5809.64</v>
      </c>
      <c r="AY9" s="197">
        <v>6503</v>
      </c>
      <c r="AZ9" s="197">
        <v>6408</v>
      </c>
      <c r="BA9" s="197">
        <v>6798</v>
      </c>
      <c r="BB9" s="197">
        <v>6886</v>
      </c>
      <c r="BC9" s="197">
        <v>6980</v>
      </c>
      <c r="BD9" s="197">
        <v>7080</v>
      </c>
      <c r="BE9" s="197">
        <v>7268</v>
      </c>
      <c r="BF9" s="197">
        <v>7387</v>
      </c>
      <c r="BG9" s="197">
        <v>7459.93</v>
      </c>
      <c r="BH9" s="197">
        <v>7534.22</v>
      </c>
      <c r="BI9" s="197">
        <v>7578</v>
      </c>
      <c r="BJ9" s="197">
        <v>7687.81</v>
      </c>
      <c r="BK9" s="197">
        <v>9481</v>
      </c>
      <c r="BL9" s="197">
        <v>8987.84</v>
      </c>
      <c r="BM9" s="197">
        <v>8998.7800000000007</v>
      </c>
      <c r="BN9" s="197">
        <v>9122.89</v>
      </c>
      <c r="BO9" s="197">
        <v>9219.41</v>
      </c>
      <c r="BP9" s="197">
        <v>9312.7999999999993</v>
      </c>
      <c r="BQ9" s="197">
        <v>9444.4500000000007</v>
      </c>
      <c r="BR9" s="197">
        <v>9608.9599999999991</v>
      </c>
      <c r="BS9" s="197">
        <v>9679.2900000000009</v>
      </c>
      <c r="BT9" s="197">
        <v>9769.91</v>
      </c>
      <c r="BU9" s="197">
        <v>9787.39</v>
      </c>
      <c r="BV9" s="197">
        <v>9859.82</v>
      </c>
      <c r="BW9" s="197">
        <v>10979.86</v>
      </c>
      <c r="BX9" s="197">
        <v>10758.53</v>
      </c>
      <c r="BY9" s="197">
        <v>10902.42</v>
      </c>
      <c r="BZ9" s="197">
        <v>11029.15</v>
      </c>
      <c r="CA9" s="197">
        <v>11132.24</v>
      </c>
      <c r="CB9" s="197">
        <v>11209.64</v>
      </c>
      <c r="CC9" s="197">
        <v>11389.32</v>
      </c>
      <c r="CD9" s="197">
        <v>11482.95</v>
      </c>
      <c r="CE9" s="197">
        <v>11525.49</v>
      </c>
      <c r="CF9" s="197">
        <v>11571.84</v>
      </c>
      <c r="CG9" s="197">
        <v>11639.24</v>
      </c>
      <c r="CH9" s="197">
        <v>11704.48</v>
      </c>
      <c r="CI9" s="197">
        <v>12361.88</v>
      </c>
      <c r="CJ9" s="197">
        <v>12044.57</v>
      </c>
      <c r="CK9" s="197">
        <v>11911.95</v>
      </c>
      <c r="CL9" s="197">
        <v>11623.26</v>
      </c>
      <c r="CM9" s="197">
        <v>11384.2</v>
      </c>
      <c r="CN9" s="197">
        <v>11384.88</v>
      </c>
      <c r="CO9" s="197">
        <v>11471.22</v>
      </c>
      <c r="CP9" s="197">
        <v>11596.57</v>
      </c>
      <c r="CQ9" s="197">
        <v>11674.73</v>
      </c>
      <c r="CR9" s="197">
        <v>11757.52</v>
      </c>
      <c r="CS9" s="197">
        <v>11773.64</v>
      </c>
      <c r="CT9" s="197">
        <v>11950.53</v>
      </c>
      <c r="CU9" s="197">
        <v>12209.7</v>
      </c>
      <c r="CV9" s="197">
        <v>11969.5</v>
      </c>
      <c r="CW9" s="197">
        <v>12159.4</v>
      </c>
      <c r="CX9" s="197">
        <v>12419.04</v>
      </c>
      <c r="CY9" s="197">
        <v>12567.27</v>
      </c>
      <c r="CZ9" s="197">
        <v>12636.29</v>
      </c>
      <c r="DA9" s="197">
        <v>13007.65</v>
      </c>
      <c r="DB9" s="197">
        <v>13262.95</v>
      </c>
      <c r="DC9" s="197">
        <v>13398.12</v>
      </c>
      <c r="DD9" s="197">
        <v>13512.39</v>
      </c>
      <c r="DE9" s="197">
        <v>13585.3</v>
      </c>
      <c r="DF9" s="197">
        <v>13836.93</v>
      </c>
      <c r="DG9" s="197">
        <v>15677.47</v>
      </c>
    </row>
    <row r="10" spans="1:111" ht="30" customHeight="1">
      <c r="A10" s="238"/>
      <c r="B10" s="19" t="str">
        <f>IF('0'!A1=1,"наземний і трубопровідний транспорт","surface and pipeline transport")</f>
        <v>наземний і трубопровідний транспорт</v>
      </c>
      <c r="C10" s="189">
        <v>2920</v>
      </c>
      <c r="D10" s="189">
        <v>2905</v>
      </c>
      <c r="E10" s="190">
        <v>3153</v>
      </c>
      <c r="F10" s="190">
        <v>3132</v>
      </c>
      <c r="G10" s="190">
        <v>3137</v>
      </c>
      <c r="H10" s="189">
        <v>3132</v>
      </c>
      <c r="I10" s="189">
        <v>3149</v>
      </c>
      <c r="J10" s="189">
        <v>3157</v>
      </c>
      <c r="K10" s="189">
        <v>3161</v>
      </c>
      <c r="L10" s="189">
        <v>3158</v>
      </c>
      <c r="M10" s="189">
        <v>3155</v>
      </c>
      <c r="N10" s="189">
        <v>3163</v>
      </c>
      <c r="O10" s="189">
        <v>3277</v>
      </c>
      <c r="P10" s="189">
        <v>3247</v>
      </c>
      <c r="Q10" s="189">
        <v>3461</v>
      </c>
      <c r="R10" s="189">
        <v>3466</v>
      </c>
      <c r="S10" s="191">
        <v>3461.96</v>
      </c>
      <c r="T10" s="191">
        <v>3469</v>
      </c>
      <c r="U10" s="189">
        <v>3484</v>
      </c>
      <c r="V10" s="189">
        <v>3485</v>
      </c>
      <c r="W10" s="191">
        <v>3530</v>
      </c>
      <c r="X10" s="191">
        <v>3527</v>
      </c>
      <c r="Y10" s="191">
        <v>3531</v>
      </c>
      <c r="Z10" s="191">
        <v>3541</v>
      </c>
      <c r="AA10" s="191">
        <v>3450</v>
      </c>
      <c r="AB10" s="191">
        <v>3493</v>
      </c>
      <c r="AC10" s="192">
        <v>3554</v>
      </c>
      <c r="AD10" s="191">
        <v>3618.01</v>
      </c>
      <c r="AE10" s="191">
        <v>3680</v>
      </c>
      <c r="AF10" s="191">
        <v>3748</v>
      </c>
      <c r="AG10" s="191">
        <v>3852</v>
      </c>
      <c r="AH10" s="191">
        <v>3923.76</v>
      </c>
      <c r="AI10" s="200">
        <v>4031</v>
      </c>
      <c r="AJ10" s="200">
        <v>4081</v>
      </c>
      <c r="AK10" s="201">
        <v>4122</v>
      </c>
      <c r="AL10" s="196">
        <v>4172</v>
      </c>
      <c r="AM10" s="196">
        <v>4538</v>
      </c>
      <c r="AN10" s="196">
        <v>4566</v>
      </c>
      <c r="AO10" s="196">
        <v>4623</v>
      </c>
      <c r="AP10" s="196">
        <v>4692</v>
      </c>
      <c r="AQ10" s="196">
        <v>4747</v>
      </c>
      <c r="AR10" s="196">
        <v>4805</v>
      </c>
      <c r="AS10" s="196">
        <v>4910.97</v>
      </c>
      <c r="AT10" s="196">
        <v>4972</v>
      </c>
      <c r="AU10" s="196">
        <v>5125</v>
      </c>
      <c r="AV10" s="196">
        <v>5180</v>
      </c>
      <c r="AW10" s="196">
        <v>5211</v>
      </c>
      <c r="AX10" s="196">
        <v>5265.39</v>
      </c>
      <c r="AY10" s="197">
        <v>6173</v>
      </c>
      <c r="AZ10" s="197">
        <v>6022</v>
      </c>
      <c r="BA10" s="197">
        <v>6473</v>
      </c>
      <c r="BB10" s="197">
        <v>6574</v>
      </c>
      <c r="BC10" s="197">
        <v>6599</v>
      </c>
      <c r="BD10" s="197">
        <v>6610</v>
      </c>
      <c r="BE10" s="197">
        <v>6770</v>
      </c>
      <c r="BF10" s="197">
        <v>6911</v>
      </c>
      <c r="BG10" s="197">
        <v>6967.12</v>
      </c>
      <c r="BH10" s="197">
        <v>7063.09</v>
      </c>
      <c r="BI10" s="197">
        <v>7101</v>
      </c>
      <c r="BJ10" s="197">
        <v>7182.8</v>
      </c>
      <c r="BK10" s="197">
        <v>9032.93</v>
      </c>
      <c r="BL10" s="197">
        <v>8418.3700000000008</v>
      </c>
      <c r="BM10" s="197">
        <v>8364.68</v>
      </c>
      <c r="BN10" s="197">
        <v>8551.8799999999992</v>
      </c>
      <c r="BO10" s="197">
        <v>8604.84</v>
      </c>
      <c r="BP10" s="197">
        <v>8645.43</v>
      </c>
      <c r="BQ10" s="197">
        <v>8798.75</v>
      </c>
      <c r="BR10" s="197">
        <v>8982.56</v>
      </c>
      <c r="BS10" s="197">
        <v>9042.68</v>
      </c>
      <c r="BT10" s="197">
        <v>9135.92</v>
      </c>
      <c r="BU10" s="197">
        <v>9140.76</v>
      </c>
      <c r="BV10" s="197">
        <v>9186.5</v>
      </c>
      <c r="BW10" s="197">
        <v>9894.2099999999991</v>
      </c>
      <c r="BX10" s="197">
        <v>9808.2000000000007</v>
      </c>
      <c r="BY10" s="197">
        <v>10005.69</v>
      </c>
      <c r="BZ10" s="197">
        <v>10234.68</v>
      </c>
      <c r="CA10" s="197">
        <v>10319.23</v>
      </c>
      <c r="CB10" s="197">
        <v>10362.799999999999</v>
      </c>
      <c r="CC10" s="197">
        <v>10510.13</v>
      </c>
      <c r="CD10" s="197">
        <v>10574.81</v>
      </c>
      <c r="CE10" s="197">
        <v>10595.81</v>
      </c>
      <c r="CF10" s="197">
        <v>10618</v>
      </c>
      <c r="CG10" s="197">
        <v>10676.2</v>
      </c>
      <c r="CH10" s="197">
        <v>10705.18</v>
      </c>
      <c r="CI10" s="197">
        <v>11662.7</v>
      </c>
      <c r="CJ10" s="197">
        <v>11193.64</v>
      </c>
      <c r="CK10" s="197">
        <v>10929.4</v>
      </c>
      <c r="CL10" s="197">
        <v>10763.12</v>
      </c>
      <c r="CM10" s="197">
        <v>10477.129999999999</v>
      </c>
      <c r="CN10" s="197">
        <v>10471.99</v>
      </c>
      <c r="CO10" s="197">
        <v>10624</v>
      </c>
      <c r="CP10" s="197">
        <v>10788.17</v>
      </c>
      <c r="CQ10" s="197">
        <v>10903.95</v>
      </c>
      <c r="CR10" s="197">
        <v>11039.96</v>
      </c>
      <c r="CS10" s="197">
        <v>11066.52</v>
      </c>
      <c r="CT10" s="197">
        <v>11288.35</v>
      </c>
      <c r="CU10" s="197">
        <v>11765.71</v>
      </c>
      <c r="CV10" s="197">
        <v>11355.81</v>
      </c>
      <c r="CW10" s="197">
        <v>11418.89</v>
      </c>
      <c r="CX10" s="197">
        <v>11835.62</v>
      </c>
      <c r="CY10" s="197">
        <v>11972.94</v>
      </c>
      <c r="CZ10" s="197">
        <v>12004.06</v>
      </c>
      <c r="DA10" s="197">
        <v>12382.28</v>
      </c>
      <c r="DB10" s="197">
        <v>12678.75</v>
      </c>
      <c r="DC10" s="197">
        <v>12782.03</v>
      </c>
      <c r="DD10" s="197">
        <v>12880.8</v>
      </c>
      <c r="DE10" s="197">
        <v>12914.93</v>
      </c>
      <c r="DF10" s="197">
        <v>13121.2</v>
      </c>
      <c r="DG10" s="197">
        <v>14691.6</v>
      </c>
    </row>
    <row r="11" spans="1:111" ht="30" customHeight="1">
      <c r="A11" s="238"/>
      <c r="B11" s="19" t="str">
        <f>IF('0'!A1=1,"водний транспорт","water transport")</f>
        <v>водний транспорт</v>
      </c>
      <c r="C11" s="189">
        <v>3284</v>
      </c>
      <c r="D11" s="189">
        <v>3296</v>
      </c>
      <c r="E11" s="190">
        <v>3263</v>
      </c>
      <c r="F11" s="190">
        <v>3292</v>
      </c>
      <c r="G11" s="190">
        <v>3315</v>
      </c>
      <c r="H11" s="189">
        <v>3366</v>
      </c>
      <c r="I11" s="189">
        <v>3387</v>
      </c>
      <c r="J11" s="189">
        <v>3391</v>
      </c>
      <c r="K11" s="189">
        <v>3423</v>
      </c>
      <c r="L11" s="189">
        <v>3445</v>
      </c>
      <c r="M11" s="189">
        <v>3438</v>
      </c>
      <c r="N11" s="189">
        <v>3445</v>
      </c>
      <c r="O11" s="189">
        <v>3379</v>
      </c>
      <c r="P11" s="189">
        <v>3318</v>
      </c>
      <c r="Q11" s="189">
        <v>3329</v>
      </c>
      <c r="R11" s="189">
        <v>2984</v>
      </c>
      <c r="S11" s="191">
        <v>3032.92</v>
      </c>
      <c r="T11" s="191">
        <v>3090</v>
      </c>
      <c r="U11" s="189">
        <v>3144</v>
      </c>
      <c r="V11" s="189">
        <v>3171</v>
      </c>
      <c r="W11" s="191">
        <v>3354</v>
      </c>
      <c r="X11" s="191">
        <v>3376</v>
      </c>
      <c r="Y11" s="191">
        <v>3453</v>
      </c>
      <c r="Z11" s="191">
        <v>3622</v>
      </c>
      <c r="AA11" s="191">
        <v>3771</v>
      </c>
      <c r="AB11" s="191">
        <v>3887</v>
      </c>
      <c r="AC11" s="192">
        <v>4121</v>
      </c>
      <c r="AD11" s="191">
        <v>4226.2</v>
      </c>
      <c r="AE11" s="191">
        <v>4258</v>
      </c>
      <c r="AF11" s="191">
        <v>4506</v>
      </c>
      <c r="AG11" s="191">
        <v>4580</v>
      </c>
      <c r="AH11" s="191">
        <v>4743.42</v>
      </c>
      <c r="AI11" s="200">
        <v>4732</v>
      </c>
      <c r="AJ11" s="200">
        <v>4710</v>
      </c>
      <c r="AK11" s="201">
        <v>4757</v>
      </c>
      <c r="AL11" s="196">
        <v>5076</v>
      </c>
      <c r="AM11" s="196">
        <v>4629</v>
      </c>
      <c r="AN11" s="196">
        <v>4722</v>
      </c>
      <c r="AO11" s="196">
        <v>5347</v>
      </c>
      <c r="AP11" s="196">
        <v>5571</v>
      </c>
      <c r="AQ11" s="196">
        <v>5780</v>
      </c>
      <c r="AR11" s="196">
        <v>5844</v>
      </c>
      <c r="AS11" s="196">
        <v>6061.28</v>
      </c>
      <c r="AT11" s="196">
        <v>6412</v>
      </c>
      <c r="AU11" s="196">
        <v>6496</v>
      </c>
      <c r="AV11" s="196">
        <v>6686</v>
      </c>
      <c r="AW11" s="196">
        <v>6833</v>
      </c>
      <c r="AX11" s="196">
        <v>6976.41</v>
      </c>
      <c r="AY11" s="197">
        <v>5230</v>
      </c>
      <c r="AZ11" s="197">
        <v>5450</v>
      </c>
      <c r="BA11" s="197">
        <v>5887</v>
      </c>
      <c r="BB11" s="197">
        <v>6268</v>
      </c>
      <c r="BC11" s="197">
        <v>6484</v>
      </c>
      <c r="BD11" s="197">
        <v>6832</v>
      </c>
      <c r="BE11" s="197">
        <v>7055</v>
      </c>
      <c r="BF11" s="197">
        <v>7170</v>
      </c>
      <c r="BG11" s="197">
        <v>7291.93</v>
      </c>
      <c r="BH11" s="197">
        <v>7392.49</v>
      </c>
      <c r="BI11" s="197">
        <v>7485</v>
      </c>
      <c r="BJ11" s="197">
        <v>7589.93</v>
      </c>
      <c r="BK11" s="197">
        <v>8840.7999999999993</v>
      </c>
      <c r="BL11" s="197">
        <v>8709.36</v>
      </c>
      <c r="BM11" s="197">
        <v>8885.94</v>
      </c>
      <c r="BN11" s="197">
        <v>9094.2000000000007</v>
      </c>
      <c r="BO11" s="197">
        <v>9318.75</v>
      </c>
      <c r="BP11" s="197">
        <v>9890.1299999999992</v>
      </c>
      <c r="BQ11" s="197">
        <v>9948.89</v>
      </c>
      <c r="BR11" s="197">
        <v>10064.94</v>
      </c>
      <c r="BS11" s="197">
        <v>10118.31</v>
      </c>
      <c r="BT11" s="197">
        <v>10389.32</v>
      </c>
      <c r="BU11" s="197">
        <v>10395.89</v>
      </c>
      <c r="BV11" s="197">
        <v>10466.74</v>
      </c>
      <c r="BW11" s="197">
        <v>11736.22</v>
      </c>
      <c r="BX11" s="197">
        <v>11297.55</v>
      </c>
      <c r="BY11" s="197">
        <v>11351.19</v>
      </c>
      <c r="BZ11" s="197">
        <v>11526.09</v>
      </c>
      <c r="CA11" s="197">
        <v>11778.7</v>
      </c>
      <c r="CB11" s="197">
        <v>12263.23</v>
      </c>
      <c r="CC11" s="197">
        <v>12528.45</v>
      </c>
      <c r="CD11" s="197">
        <v>12863.44</v>
      </c>
      <c r="CE11" s="197">
        <v>12961.04</v>
      </c>
      <c r="CF11" s="197">
        <v>13002.48</v>
      </c>
      <c r="CG11" s="197">
        <v>12991.66</v>
      </c>
      <c r="CH11" s="197">
        <v>13056.65</v>
      </c>
      <c r="CI11" s="197">
        <v>12277.46</v>
      </c>
      <c r="CJ11" s="197">
        <v>12057.8</v>
      </c>
      <c r="CK11" s="197">
        <v>12130.64</v>
      </c>
      <c r="CL11" s="197">
        <v>12161.08</v>
      </c>
      <c r="CM11" s="197">
        <v>12228.51</v>
      </c>
      <c r="CN11" s="197">
        <v>12233.47</v>
      </c>
      <c r="CO11" s="197">
        <v>12450.4</v>
      </c>
      <c r="CP11" s="197">
        <v>12472.04</v>
      </c>
      <c r="CQ11" s="197">
        <v>12565.59</v>
      </c>
      <c r="CR11" s="197">
        <v>12617.23</v>
      </c>
      <c r="CS11" s="197">
        <v>12682.17</v>
      </c>
      <c r="CT11" s="197">
        <v>12807.33</v>
      </c>
      <c r="CU11" s="197">
        <v>12603.53</v>
      </c>
      <c r="CV11" s="197">
        <v>12429.11</v>
      </c>
      <c r="CW11" s="197">
        <v>12917.17</v>
      </c>
      <c r="CX11" s="197">
        <v>13429.49</v>
      </c>
      <c r="CY11" s="197">
        <v>13735.77</v>
      </c>
      <c r="CZ11" s="197">
        <v>13914.21</v>
      </c>
      <c r="DA11" s="197">
        <v>14126.95</v>
      </c>
      <c r="DB11" s="197">
        <v>14270.82</v>
      </c>
      <c r="DC11" s="197">
        <v>14388.75</v>
      </c>
      <c r="DD11" s="197">
        <v>14366.06</v>
      </c>
      <c r="DE11" s="197">
        <v>14371.61</v>
      </c>
      <c r="DF11" s="197">
        <v>14472.54</v>
      </c>
      <c r="DG11" s="197">
        <v>13801.19</v>
      </c>
    </row>
    <row r="12" spans="1:111" ht="30" customHeight="1">
      <c r="A12" s="238"/>
      <c r="B12" s="19" t="str">
        <f>IF('0'!A1=1,"авіаційний транспорт","air transport")</f>
        <v>авіаційний транспорт</v>
      </c>
      <c r="C12" s="189">
        <v>10431</v>
      </c>
      <c r="D12" s="189">
        <v>10710</v>
      </c>
      <c r="E12" s="190">
        <v>11454</v>
      </c>
      <c r="F12" s="190">
        <v>11339</v>
      </c>
      <c r="G12" s="190">
        <v>11202</v>
      </c>
      <c r="H12" s="189">
        <v>11126</v>
      </c>
      <c r="I12" s="189">
        <v>11055</v>
      </c>
      <c r="J12" s="189">
        <v>11045</v>
      </c>
      <c r="K12" s="189">
        <v>3427</v>
      </c>
      <c r="L12" s="189">
        <v>10456</v>
      </c>
      <c r="M12" s="189">
        <v>10386</v>
      </c>
      <c r="N12" s="189">
        <v>10341</v>
      </c>
      <c r="O12" s="189">
        <v>9263</v>
      </c>
      <c r="P12" s="189">
        <v>9705</v>
      </c>
      <c r="Q12" s="189">
        <v>9920</v>
      </c>
      <c r="R12" s="189">
        <v>10433</v>
      </c>
      <c r="S12" s="191">
        <v>10794.17</v>
      </c>
      <c r="T12" s="191">
        <v>10940</v>
      </c>
      <c r="U12" s="189">
        <v>11234</v>
      </c>
      <c r="V12" s="189">
        <v>11486</v>
      </c>
      <c r="W12" s="191">
        <v>11621</v>
      </c>
      <c r="X12" s="191">
        <v>11724</v>
      </c>
      <c r="Y12" s="189">
        <v>11779</v>
      </c>
      <c r="Z12" s="189">
        <v>11967</v>
      </c>
      <c r="AA12" s="191">
        <v>13723</v>
      </c>
      <c r="AB12" s="191">
        <v>15054</v>
      </c>
      <c r="AC12" s="192">
        <v>16122</v>
      </c>
      <c r="AD12" s="191">
        <v>16528.57</v>
      </c>
      <c r="AE12" s="191">
        <v>16944</v>
      </c>
      <c r="AF12" s="191">
        <v>17248</v>
      </c>
      <c r="AG12" s="191">
        <v>17464</v>
      </c>
      <c r="AH12" s="191">
        <v>17652.009999999998</v>
      </c>
      <c r="AI12" s="200">
        <v>17867</v>
      </c>
      <c r="AJ12" s="200">
        <v>18104</v>
      </c>
      <c r="AK12" s="201">
        <v>18191</v>
      </c>
      <c r="AL12" s="196">
        <v>18470</v>
      </c>
      <c r="AM12" s="196">
        <v>20500</v>
      </c>
      <c r="AN12" s="196">
        <v>20674</v>
      </c>
      <c r="AO12" s="196">
        <v>20822</v>
      </c>
      <c r="AP12" s="196">
        <v>20792</v>
      </c>
      <c r="AQ12" s="196">
        <v>21847</v>
      </c>
      <c r="AR12" s="196">
        <v>22555</v>
      </c>
      <c r="AS12" s="196">
        <v>20585.12</v>
      </c>
      <c r="AT12" s="196">
        <v>21345</v>
      </c>
      <c r="AU12" s="196">
        <v>23963</v>
      </c>
      <c r="AV12" s="196">
        <v>24278</v>
      </c>
      <c r="AW12" s="196">
        <v>24408</v>
      </c>
      <c r="AX12" s="196">
        <v>24705.52</v>
      </c>
      <c r="AY12" s="197">
        <v>27252</v>
      </c>
      <c r="AZ12" s="197">
        <v>26685</v>
      </c>
      <c r="BA12" s="197">
        <v>27343</v>
      </c>
      <c r="BB12" s="197">
        <v>26874</v>
      </c>
      <c r="BC12" s="197">
        <v>27399</v>
      </c>
      <c r="BD12" s="197">
        <v>27992</v>
      </c>
      <c r="BE12" s="197">
        <v>28780</v>
      </c>
      <c r="BF12" s="197">
        <v>29610</v>
      </c>
      <c r="BG12" s="197">
        <v>30606.53</v>
      </c>
      <c r="BH12" s="197">
        <v>30929.34</v>
      </c>
      <c r="BI12" s="197">
        <v>30879</v>
      </c>
      <c r="BJ12" s="197">
        <v>31087.52</v>
      </c>
      <c r="BK12" s="197">
        <v>32879</v>
      </c>
      <c r="BL12" s="197">
        <v>31684.3</v>
      </c>
      <c r="BM12" s="197">
        <v>31696.42</v>
      </c>
      <c r="BN12" s="197">
        <v>32404.880000000001</v>
      </c>
      <c r="BO12" s="197">
        <v>32517.06</v>
      </c>
      <c r="BP12" s="197">
        <v>32826</v>
      </c>
      <c r="BQ12" s="197">
        <v>33369.06</v>
      </c>
      <c r="BR12" s="197">
        <v>34395.57</v>
      </c>
      <c r="BS12" s="197">
        <v>35067.910000000003</v>
      </c>
      <c r="BT12" s="197">
        <v>35385.629999999997</v>
      </c>
      <c r="BU12" s="197">
        <v>35535.22</v>
      </c>
      <c r="BV12" s="197">
        <v>35650.769999999997</v>
      </c>
      <c r="BW12" s="197">
        <v>27225.08</v>
      </c>
      <c r="BX12" s="197">
        <v>25895.99</v>
      </c>
      <c r="BY12" s="197">
        <v>25849.73</v>
      </c>
      <c r="BZ12" s="197">
        <v>26014.87</v>
      </c>
      <c r="CA12" s="197">
        <v>26477.8</v>
      </c>
      <c r="CB12" s="197">
        <v>26484.85</v>
      </c>
      <c r="CC12" s="197">
        <v>26944.81</v>
      </c>
      <c r="CD12" s="197">
        <v>27172.16</v>
      </c>
      <c r="CE12" s="197">
        <v>27171.98</v>
      </c>
      <c r="CF12" s="197">
        <v>27251.87</v>
      </c>
      <c r="CG12" s="197">
        <v>27183.51</v>
      </c>
      <c r="CH12" s="197">
        <v>27299.78</v>
      </c>
      <c r="CI12" s="197">
        <v>26280.78</v>
      </c>
      <c r="CJ12" s="197">
        <v>25538.09</v>
      </c>
      <c r="CK12" s="197">
        <v>24010.94</v>
      </c>
      <c r="CL12" s="197">
        <v>21815.26</v>
      </c>
      <c r="CM12" s="197">
        <v>20871.93</v>
      </c>
      <c r="CN12" s="197">
        <v>20666.3</v>
      </c>
      <c r="CO12" s="197">
        <v>20681.490000000002</v>
      </c>
      <c r="CP12" s="197">
        <v>20877.349999999999</v>
      </c>
      <c r="CQ12" s="197">
        <v>21047.86</v>
      </c>
      <c r="CR12" s="197">
        <v>21233.39</v>
      </c>
      <c r="CS12" s="197">
        <v>21322.86</v>
      </c>
      <c r="CT12" s="197">
        <v>21685.09</v>
      </c>
      <c r="CU12" s="197">
        <v>22393.93</v>
      </c>
      <c r="CV12" s="197">
        <v>22503.47</v>
      </c>
      <c r="CW12" s="197">
        <v>23409.25</v>
      </c>
      <c r="CX12" s="197">
        <v>23972.17</v>
      </c>
      <c r="CY12" s="197">
        <v>24790.62</v>
      </c>
      <c r="CZ12" s="197">
        <v>25541.32</v>
      </c>
      <c r="DA12" s="197">
        <v>26177.19</v>
      </c>
      <c r="DB12" s="197">
        <v>26739.35</v>
      </c>
      <c r="DC12" s="197">
        <v>27084.07</v>
      </c>
      <c r="DD12" s="197">
        <v>27390.37</v>
      </c>
      <c r="DE12" s="197">
        <v>27676.61</v>
      </c>
      <c r="DF12" s="197">
        <v>28505.65</v>
      </c>
      <c r="DG12" s="197">
        <v>29665.65</v>
      </c>
    </row>
    <row r="13" spans="1:111" ht="30" customHeight="1">
      <c r="A13" s="238"/>
      <c r="B13" s="19" t="str">
        <f>IF('0'!A1=1,"складське господарство та допоміжна діяльність у сфері транспорту","warehousing and support activities for transportation")</f>
        <v>складське господарство та допоміжна діяльність у сфері транспорту</v>
      </c>
      <c r="C13" s="189">
        <v>3545</v>
      </c>
      <c r="D13" s="189">
        <v>3538</v>
      </c>
      <c r="E13" s="190">
        <v>3828</v>
      </c>
      <c r="F13" s="190">
        <v>3890</v>
      </c>
      <c r="G13" s="190">
        <v>3912</v>
      </c>
      <c r="H13" s="189">
        <v>3953</v>
      </c>
      <c r="I13" s="189">
        <v>3987</v>
      </c>
      <c r="J13" s="189">
        <v>4017</v>
      </c>
      <c r="K13" s="189">
        <v>4023</v>
      </c>
      <c r="L13" s="189">
        <v>4033</v>
      </c>
      <c r="M13" s="189">
        <v>4038</v>
      </c>
      <c r="N13" s="189">
        <v>4062</v>
      </c>
      <c r="O13" s="189">
        <v>3903</v>
      </c>
      <c r="P13" s="189">
        <v>3878</v>
      </c>
      <c r="Q13" s="189">
        <v>3994</v>
      </c>
      <c r="R13" s="189">
        <v>4032</v>
      </c>
      <c r="S13" s="191">
        <v>4043.36</v>
      </c>
      <c r="T13" s="191">
        <v>4069</v>
      </c>
      <c r="U13" s="189">
        <v>4131</v>
      </c>
      <c r="V13" s="189">
        <v>4144</v>
      </c>
      <c r="W13" s="191">
        <v>4207</v>
      </c>
      <c r="X13" s="191">
        <v>4206</v>
      </c>
      <c r="Y13" s="191">
        <v>4206</v>
      </c>
      <c r="Z13" s="189">
        <v>4231</v>
      </c>
      <c r="AA13" s="191">
        <v>4391</v>
      </c>
      <c r="AB13" s="191">
        <v>4440</v>
      </c>
      <c r="AC13" s="192">
        <v>4578</v>
      </c>
      <c r="AD13" s="191">
        <v>4639.97</v>
      </c>
      <c r="AE13" s="191">
        <v>4719</v>
      </c>
      <c r="AF13" s="191">
        <v>4846</v>
      </c>
      <c r="AG13" s="191">
        <v>4959</v>
      </c>
      <c r="AH13" s="191">
        <v>5073.79</v>
      </c>
      <c r="AI13" s="200">
        <v>5144</v>
      </c>
      <c r="AJ13" s="200">
        <v>5212</v>
      </c>
      <c r="AK13" s="201">
        <v>5262</v>
      </c>
      <c r="AL13" s="195">
        <v>5358</v>
      </c>
      <c r="AM13" s="196">
        <v>5758</v>
      </c>
      <c r="AN13" s="196">
        <v>5734</v>
      </c>
      <c r="AO13" s="197">
        <v>5873</v>
      </c>
      <c r="AP13" s="196">
        <v>5916</v>
      </c>
      <c r="AQ13" s="196">
        <v>5964</v>
      </c>
      <c r="AR13" s="197">
        <v>6053</v>
      </c>
      <c r="AS13" s="196">
        <v>6168.86</v>
      </c>
      <c r="AT13" s="196">
        <v>6273</v>
      </c>
      <c r="AU13" s="195">
        <v>6382</v>
      </c>
      <c r="AV13" s="196">
        <v>6410</v>
      </c>
      <c r="AW13" s="196">
        <v>6464</v>
      </c>
      <c r="AX13" s="196">
        <v>6602.71</v>
      </c>
      <c r="AY13" s="197">
        <v>7075</v>
      </c>
      <c r="AZ13" s="197">
        <v>7015</v>
      </c>
      <c r="BA13" s="197">
        <v>7424</v>
      </c>
      <c r="BB13" s="197">
        <v>7528</v>
      </c>
      <c r="BC13" s="197">
        <v>7683</v>
      </c>
      <c r="BD13" s="197">
        <v>7868</v>
      </c>
      <c r="BE13" s="197">
        <v>8103</v>
      </c>
      <c r="BF13" s="197">
        <v>8195</v>
      </c>
      <c r="BG13" s="197">
        <v>8252.1299999999992</v>
      </c>
      <c r="BH13" s="197">
        <v>8301.4</v>
      </c>
      <c r="BI13" s="197">
        <v>8341</v>
      </c>
      <c r="BJ13" s="197">
        <v>8485.2199999999993</v>
      </c>
      <c r="BK13" s="197">
        <v>10432.27</v>
      </c>
      <c r="BL13" s="197">
        <v>9922.0499999999993</v>
      </c>
      <c r="BM13" s="197">
        <v>9957.65</v>
      </c>
      <c r="BN13" s="197">
        <v>10032.52</v>
      </c>
      <c r="BO13" s="197">
        <v>10179.959999999999</v>
      </c>
      <c r="BP13" s="197">
        <v>10314.68</v>
      </c>
      <c r="BQ13" s="197">
        <v>10448.950000000001</v>
      </c>
      <c r="BR13" s="197">
        <v>10596.73</v>
      </c>
      <c r="BS13" s="197">
        <v>10673.04</v>
      </c>
      <c r="BT13" s="197">
        <v>10770.89</v>
      </c>
      <c r="BU13" s="197">
        <v>10792.82</v>
      </c>
      <c r="BV13" s="197">
        <v>10884.36</v>
      </c>
      <c r="BW13" s="197">
        <v>12246.37</v>
      </c>
      <c r="BX13" s="197">
        <v>11921.95</v>
      </c>
      <c r="BY13" s="197">
        <v>12016.94</v>
      </c>
      <c r="BZ13" s="197">
        <v>12080.79</v>
      </c>
      <c r="CA13" s="197">
        <v>12193.8</v>
      </c>
      <c r="CB13" s="197">
        <v>12299.34</v>
      </c>
      <c r="CC13" s="197">
        <v>12515.96</v>
      </c>
      <c r="CD13" s="197">
        <v>12634.38</v>
      </c>
      <c r="CE13" s="197">
        <v>12692.57</v>
      </c>
      <c r="CF13" s="197">
        <v>12762.97</v>
      </c>
      <c r="CG13" s="197">
        <v>12859.08</v>
      </c>
      <c r="CH13" s="197">
        <v>12953.7</v>
      </c>
      <c r="CI13" s="197">
        <v>13552.2</v>
      </c>
      <c r="CJ13" s="197">
        <v>13315.91</v>
      </c>
      <c r="CK13" s="197">
        <v>13301.25</v>
      </c>
      <c r="CL13" s="197">
        <v>12943.31</v>
      </c>
      <c r="CM13" s="197">
        <v>12717.72</v>
      </c>
      <c r="CN13" s="197">
        <v>12705.19</v>
      </c>
      <c r="CO13" s="197">
        <v>12755.27</v>
      </c>
      <c r="CP13" s="197">
        <v>12853.17</v>
      </c>
      <c r="CQ13" s="197">
        <v>12919.89</v>
      </c>
      <c r="CR13" s="197">
        <v>12976.32</v>
      </c>
      <c r="CS13" s="197">
        <v>12984.32</v>
      </c>
      <c r="CT13" s="197">
        <v>13136.98</v>
      </c>
      <c r="CU13" s="197">
        <v>13157.74</v>
      </c>
      <c r="CV13" s="197">
        <v>13001.87</v>
      </c>
      <c r="CW13" s="197">
        <v>13236.95</v>
      </c>
      <c r="CX13" s="197">
        <v>13390.34</v>
      </c>
      <c r="CY13" s="197">
        <v>13535.47</v>
      </c>
      <c r="CZ13" s="197">
        <v>13581.13</v>
      </c>
      <c r="DA13" s="197">
        <v>14017.04</v>
      </c>
      <c r="DB13" s="197">
        <v>14276.19</v>
      </c>
      <c r="DC13" s="197">
        <v>14437.99</v>
      </c>
      <c r="DD13" s="197">
        <v>14573.87</v>
      </c>
      <c r="DE13" s="197">
        <v>14681</v>
      </c>
      <c r="DF13" s="197">
        <v>14960.72</v>
      </c>
      <c r="DG13" s="197">
        <v>17253.55</v>
      </c>
    </row>
    <row r="14" spans="1:111" ht="30" customHeight="1">
      <c r="A14" s="238"/>
      <c r="B14" s="19" t="str">
        <f>IF('0'!A1=1,"поштова та кур’єрська діяльність","postal and courier activities")</f>
        <v>поштова та кур’єрська діяльність</v>
      </c>
      <c r="C14" s="189">
        <v>1834</v>
      </c>
      <c r="D14" s="189">
        <v>1826</v>
      </c>
      <c r="E14" s="190">
        <v>1828</v>
      </c>
      <c r="F14" s="190">
        <v>1849</v>
      </c>
      <c r="G14" s="190">
        <v>1869</v>
      </c>
      <c r="H14" s="189">
        <v>1875</v>
      </c>
      <c r="I14" s="189">
        <v>1884</v>
      </c>
      <c r="J14" s="189">
        <v>1892</v>
      </c>
      <c r="K14" s="189">
        <v>1891</v>
      </c>
      <c r="L14" s="189">
        <v>1898</v>
      </c>
      <c r="M14" s="189">
        <v>1906</v>
      </c>
      <c r="N14" s="189">
        <v>1915</v>
      </c>
      <c r="O14" s="189">
        <v>1878</v>
      </c>
      <c r="P14" s="189">
        <v>1853</v>
      </c>
      <c r="Q14" s="189">
        <v>1856</v>
      </c>
      <c r="R14" s="189">
        <v>1864</v>
      </c>
      <c r="S14" s="191">
        <v>1886.92</v>
      </c>
      <c r="T14" s="191">
        <v>1900</v>
      </c>
      <c r="U14" s="189">
        <v>1903</v>
      </c>
      <c r="V14" s="189">
        <v>1899</v>
      </c>
      <c r="W14" s="191">
        <v>1896</v>
      </c>
      <c r="X14" s="191">
        <v>1911</v>
      </c>
      <c r="Y14" s="191">
        <v>1917</v>
      </c>
      <c r="Z14" s="189">
        <v>1934</v>
      </c>
      <c r="AA14" s="191">
        <v>1936</v>
      </c>
      <c r="AB14" s="191">
        <v>1939</v>
      </c>
      <c r="AC14" s="192">
        <v>1983</v>
      </c>
      <c r="AD14" s="191">
        <v>2018.48</v>
      </c>
      <c r="AE14" s="191">
        <v>2041</v>
      </c>
      <c r="AF14" s="191">
        <v>2062</v>
      </c>
      <c r="AG14" s="191">
        <v>2087</v>
      </c>
      <c r="AH14" s="191">
        <v>2107.14</v>
      </c>
      <c r="AI14" s="193">
        <v>2117</v>
      </c>
      <c r="AJ14" s="193">
        <v>2134</v>
      </c>
      <c r="AK14" s="194">
        <v>2150</v>
      </c>
      <c r="AL14" s="195">
        <v>2180</v>
      </c>
      <c r="AM14" s="196">
        <v>2369</v>
      </c>
      <c r="AN14" s="196">
        <v>2373</v>
      </c>
      <c r="AO14" s="197">
        <v>2447</v>
      </c>
      <c r="AP14" s="196">
        <v>2513</v>
      </c>
      <c r="AQ14" s="196">
        <v>2552</v>
      </c>
      <c r="AR14" s="197">
        <v>2593</v>
      </c>
      <c r="AS14" s="196">
        <v>2632.82</v>
      </c>
      <c r="AT14" s="196">
        <v>2669</v>
      </c>
      <c r="AU14" s="195">
        <v>2694</v>
      </c>
      <c r="AV14" s="196">
        <v>2735</v>
      </c>
      <c r="AW14" s="196">
        <v>2762</v>
      </c>
      <c r="AX14" s="196">
        <v>2817.77</v>
      </c>
      <c r="AY14" s="197">
        <v>3328</v>
      </c>
      <c r="AZ14" s="197">
        <v>3348</v>
      </c>
      <c r="BA14" s="197">
        <v>3398</v>
      </c>
      <c r="BB14" s="197">
        <v>3419</v>
      </c>
      <c r="BC14" s="197">
        <v>3488</v>
      </c>
      <c r="BD14" s="197">
        <v>3514</v>
      </c>
      <c r="BE14" s="197">
        <v>3550</v>
      </c>
      <c r="BF14" s="197">
        <v>3597</v>
      </c>
      <c r="BG14" s="197">
        <v>3673.61</v>
      </c>
      <c r="BH14" s="197">
        <v>3718</v>
      </c>
      <c r="BI14" s="197">
        <v>3794</v>
      </c>
      <c r="BJ14" s="197">
        <v>3851.12</v>
      </c>
      <c r="BK14" s="197">
        <v>4629.53</v>
      </c>
      <c r="BL14" s="197">
        <v>4679</v>
      </c>
      <c r="BM14" s="197">
        <v>4789.53</v>
      </c>
      <c r="BN14" s="197">
        <v>4829.8100000000004</v>
      </c>
      <c r="BO14" s="197">
        <v>4845.21</v>
      </c>
      <c r="BP14" s="197">
        <v>4901.2299999999996</v>
      </c>
      <c r="BQ14" s="197">
        <v>4896.3999999999996</v>
      </c>
      <c r="BR14" s="197">
        <v>4959.1400000000003</v>
      </c>
      <c r="BS14" s="197">
        <v>4956.38</v>
      </c>
      <c r="BT14" s="197">
        <v>4960.42</v>
      </c>
      <c r="BU14" s="197">
        <v>4977.4399999999996</v>
      </c>
      <c r="BV14" s="197">
        <v>5043.54</v>
      </c>
      <c r="BW14" s="197">
        <v>5397.78</v>
      </c>
      <c r="BX14" s="197">
        <v>5428.82</v>
      </c>
      <c r="BY14" s="197">
        <v>5654.64</v>
      </c>
      <c r="BZ14" s="197">
        <v>5680.35</v>
      </c>
      <c r="CA14" s="197">
        <v>5713.05</v>
      </c>
      <c r="CB14" s="197">
        <v>5784.42</v>
      </c>
      <c r="CC14" s="197">
        <v>5826</v>
      </c>
      <c r="CD14" s="197">
        <v>5860.74</v>
      </c>
      <c r="CE14" s="197">
        <v>5913.81</v>
      </c>
      <c r="CF14" s="197">
        <v>5926.74</v>
      </c>
      <c r="CG14" s="197">
        <v>5937.14</v>
      </c>
      <c r="CH14" s="197">
        <v>5993.39</v>
      </c>
      <c r="CI14" s="197">
        <v>6305.77</v>
      </c>
      <c r="CJ14" s="197">
        <v>6288.14</v>
      </c>
      <c r="CK14" s="197">
        <v>6482.92</v>
      </c>
      <c r="CL14" s="197">
        <v>6472.46</v>
      </c>
      <c r="CM14" s="197">
        <v>6499.58</v>
      </c>
      <c r="CN14" s="197">
        <v>6637.4</v>
      </c>
      <c r="CO14" s="197">
        <v>6669.9</v>
      </c>
      <c r="CP14" s="197">
        <v>6770.59</v>
      </c>
      <c r="CQ14" s="197">
        <v>6756.48</v>
      </c>
      <c r="CR14" s="197">
        <v>6749.86</v>
      </c>
      <c r="CS14" s="197">
        <v>6755.06</v>
      </c>
      <c r="CT14" s="197">
        <v>6838.32</v>
      </c>
      <c r="CU14" s="197">
        <v>7523.96</v>
      </c>
      <c r="CV14" s="197">
        <v>7479.83</v>
      </c>
      <c r="CW14" s="197">
        <v>7767.86</v>
      </c>
      <c r="CX14" s="197">
        <v>7762.27</v>
      </c>
      <c r="CY14" s="197">
        <v>7779.18</v>
      </c>
      <c r="CZ14" s="197">
        <v>7926.99</v>
      </c>
      <c r="DA14" s="197">
        <v>7918.85</v>
      </c>
      <c r="DB14" s="197">
        <v>7915.06</v>
      </c>
      <c r="DC14" s="197">
        <v>8008.56</v>
      </c>
      <c r="DD14" s="197">
        <v>8038.17</v>
      </c>
      <c r="DE14" s="197">
        <v>8058.39</v>
      </c>
      <c r="DF14" s="197">
        <v>8214.16</v>
      </c>
      <c r="DG14" s="197">
        <v>8848.24</v>
      </c>
    </row>
    <row r="15" spans="1:111" ht="30" customHeight="1">
      <c r="A15" s="238"/>
      <c r="B15" s="19" t="str">
        <f>IF('0'!A1=1,"Тимчасове розміщування й  організація харчування","Accommodation and food service activities")</f>
        <v>Тимчасове розміщування й  організація харчування</v>
      </c>
      <c r="C15" s="189">
        <v>2073</v>
      </c>
      <c r="D15" s="189">
        <v>2048</v>
      </c>
      <c r="E15" s="190">
        <v>2118</v>
      </c>
      <c r="F15" s="190">
        <v>2128</v>
      </c>
      <c r="G15" s="190">
        <v>2167</v>
      </c>
      <c r="H15" s="189">
        <v>2193</v>
      </c>
      <c r="I15" s="189">
        <v>2205</v>
      </c>
      <c r="J15" s="189">
        <v>2218</v>
      </c>
      <c r="K15" s="189">
        <v>2222</v>
      </c>
      <c r="L15" s="189">
        <v>2235</v>
      </c>
      <c r="M15" s="189">
        <v>2234</v>
      </c>
      <c r="N15" s="189">
        <v>2249</v>
      </c>
      <c r="O15" s="189">
        <v>2183</v>
      </c>
      <c r="P15" s="189">
        <v>2148</v>
      </c>
      <c r="Q15" s="189">
        <v>2198</v>
      </c>
      <c r="R15" s="189">
        <v>2171</v>
      </c>
      <c r="S15" s="191">
        <v>2185.21</v>
      </c>
      <c r="T15" s="191">
        <v>2188</v>
      </c>
      <c r="U15" s="189">
        <v>2187</v>
      </c>
      <c r="V15" s="189">
        <v>2198</v>
      </c>
      <c r="W15" s="191">
        <v>2217</v>
      </c>
      <c r="X15" s="191">
        <v>2226</v>
      </c>
      <c r="Y15" s="191">
        <v>2231</v>
      </c>
      <c r="Z15" s="189">
        <v>2261</v>
      </c>
      <c r="AA15" s="191">
        <v>2401</v>
      </c>
      <c r="AB15" s="191">
        <v>2393</v>
      </c>
      <c r="AC15" s="192">
        <v>2502</v>
      </c>
      <c r="AD15" s="191">
        <v>2532.67</v>
      </c>
      <c r="AE15" s="191">
        <v>2584</v>
      </c>
      <c r="AF15" s="191">
        <v>2615</v>
      </c>
      <c r="AG15" s="191">
        <v>2644</v>
      </c>
      <c r="AH15" s="191">
        <v>2672.32</v>
      </c>
      <c r="AI15" s="193">
        <v>2708</v>
      </c>
      <c r="AJ15" s="193">
        <v>2730</v>
      </c>
      <c r="AK15" s="194">
        <v>2749</v>
      </c>
      <c r="AL15" s="195">
        <v>2786</v>
      </c>
      <c r="AM15" s="196">
        <v>2961</v>
      </c>
      <c r="AN15" s="196">
        <v>3125</v>
      </c>
      <c r="AO15" s="197">
        <v>3184</v>
      </c>
      <c r="AP15" s="196">
        <v>3214</v>
      </c>
      <c r="AQ15" s="196">
        <v>3267</v>
      </c>
      <c r="AR15" s="197">
        <v>3323</v>
      </c>
      <c r="AS15" s="196">
        <v>3356.69</v>
      </c>
      <c r="AT15" s="196">
        <v>3379</v>
      </c>
      <c r="AU15" s="195">
        <v>3413</v>
      </c>
      <c r="AV15" s="196">
        <v>3442</v>
      </c>
      <c r="AW15" s="196">
        <v>3456</v>
      </c>
      <c r="AX15" s="196">
        <v>3505.34</v>
      </c>
      <c r="AY15" s="197">
        <v>4394</v>
      </c>
      <c r="AZ15" s="197">
        <v>4434</v>
      </c>
      <c r="BA15" s="197">
        <v>4656</v>
      </c>
      <c r="BB15" s="197">
        <v>4677</v>
      </c>
      <c r="BC15" s="197">
        <v>4731</v>
      </c>
      <c r="BD15" s="197">
        <v>4786</v>
      </c>
      <c r="BE15" s="197">
        <v>4805</v>
      </c>
      <c r="BF15" s="197">
        <v>4842</v>
      </c>
      <c r="BG15" s="197">
        <v>4871.22</v>
      </c>
      <c r="BH15" s="197">
        <v>4894.76</v>
      </c>
      <c r="BI15" s="197">
        <v>4909</v>
      </c>
      <c r="BJ15" s="197">
        <v>4988.33</v>
      </c>
      <c r="BK15" s="197">
        <v>5280</v>
      </c>
      <c r="BL15" s="197">
        <v>5206.6099999999997</v>
      </c>
      <c r="BM15" s="197">
        <v>5484.68</v>
      </c>
      <c r="BN15" s="197">
        <v>5523.91</v>
      </c>
      <c r="BO15" s="197">
        <v>5614.39</v>
      </c>
      <c r="BP15" s="197">
        <v>5640.81</v>
      </c>
      <c r="BQ15" s="197">
        <v>5661.08</v>
      </c>
      <c r="BR15" s="197">
        <v>5716.63</v>
      </c>
      <c r="BS15" s="197">
        <v>5746.98</v>
      </c>
      <c r="BT15" s="197">
        <v>5778.56</v>
      </c>
      <c r="BU15" s="197">
        <v>5790.41</v>
      </c>
      <c r="BV15" s="197">
        <v>5874.85</v>
      </c>
      <c r="BW15" s="197">
        <v>6047.55</v>
      </c>
      <c r="BX15" s="197">
        <v>6023.53</v>
      </c>
      <c r="BY15" s="197">
        <v>6297.54</v>
      </c>
      <c r="BZ15" s="197">
        <v>6355.38</v>
      </c>
      <c r="CA15" s="197">
        <v>6438.64</v>
      </c>
      <c r="CB15" s="197">
        <v>6511.75</v>
      </c>
      <c r="CC15" s="197">
        <v>6557.39</v>
      </c>
      <c r="CD15" s="197">
        <v>6613.44</v>
      </c>
      <c r="CE15" s="197">
        <v>6632.03</v>
      </c>
      <c r="CF15" s="197">
        <v>6670.39</v>
      </c>
      <c r="CG15" s="197">
        <v>6680.97</v>
      </c>
      <c r="CH15" s="197">
        <v>6729.85</v>
      </c>
      <c r="CI15" s="197">
        <v>7395.2</v>
      </c>
      <c r="CJ15" s="197">
        <v>7403.12</v>
      </c>
      <c r="CK15" s="197">
        <v>6853.1</v>
      </c>
      <c r="CL15" s="197">
        <v>6116.03</v>
      </c>
      <c r="CM15" s="197">
        <v>5706.19</v>
      </c>
      <c r="CN15" s="197">
        <v>5630.96</v>
      </c>
      <c r="CO15" s="197">
        <v>5654.19</v>
      </c>
      <c r="CP15" s="197">
        <v>5721.06</v>
      </c>
      <c r="CQ15" s="197">
        <v>5812.39</v>
      </c>
      <c r="CR15" s="197">
        <v>5922.84</v>
      </c>
      <c r="CS15" s="197">
        <v>5957.9</v>
      </c>
      <c r="CT15" s="197">
        <v>6026.07</v>
      </c>
      <c r="CU15" s="197">
        <v>6647.06</v>
      </c>
      <c r="CV15" s="197">
        <v>7272.15</v>
      </c>
      <c r="CW15" s="197">
        <v>7431.7</v>
      </c>
      <c r="CX15" s="197">
        <v>7320.02</v>
      </c>
      <c r="CY15" s="197">
        <v>7638.47</v>
      </c>
      <c r="CZ15" s="197">
        <v>7858.59</v>
      </c>
      <c r="DA15" s="197">
        <v>8010.75</v>
      </c>
      <c r="DB15" s="197">
        <v>8244.42</v>
      </c>
      <c r="DC15" s="197">
        <v>8338.67</v>
      </c>
      <c r="DD15" s="197">
        <v>8392.5300000000007</v>
      </c>
      <c r="DE15" s="197">
        <v>8432.84</v>
      </c>
      <c r="DF15" s="197">
        <v>8542.56</v>
      </c>
      <c r="DG15" s="197">
        <v>9453.2999999999993</v>
      </c>
    </row>
    <row r="16" spans="1:111" ht="30" customHeight="1">
      <c r="A16" s="238"/>
      <c r="B16" s="19" t="str">
        <f>IF('0'!A1=1,"Інформація та телекомунікації","Information and communication")</f>
        <v>Інформація та телекомунікації</v>
      </c>
      <c r="C16" s="189">
        <v>4377</v>
      </c>
      <c r="D16" s="189">
        <v>4431</v>
      </c>
      <c r="E16" s="190">
        <v>4627</v>
      </c>
      <c r="F16" s="190">
        <v>4578</v>
      </c>
      <c r="G16" s="190">
        <v>4594</v>
      </c>
      <c r="H16" s="189">
        <v>4582</v>
      </c>
      <c r="I16" s="189">
        <v>4594</v>
      </c>
      <c r="J16" s="189">
        <v>4596</v>
      </c>
      <c r="K16" s="189">
        <v>4592</v>
      </c>
      <c r="L16" s="189">
        <v>4583</v>
      </c>
      <c r="M16" s="189">
        <v>4581</v>
      </c>
      <c r="N16" s="189">
        <v>4599</v>
      </c>
      <c r="O16" s="189">
        <v>4454</v>
      </c>
      <c r="P16" s="189">
        <v>4598</v>
      </c>
      <c r="Q16" s="189">
        <v>4668</v>
      </c>
      <c r="R16" s="189">
        <v>4896</v>
      </c>
      <c r="S16" s="191">
        <v>4894.76</v>
      </c>
      <c r="T16" s="191">
        <v>4905</v>
      </c>
      <c r="U16" s="189">
        <v>4931</v>
      </c>
      <c r="V16" s="189">
        <v>4974</v>
      </c>
      <c r="W16" s="191">
        <v>5040</v>
      </c>
      <c r="X16" s="191">
        <v>5069</v>
      </c>
      <c r="Y16" s="191">
        <v>5121</v>
      </c>
      <c r="Z16" s="189">
        <v>5176</v>
      </c>
      <c r="AA16" s="191">
        <v>5932</v>
      </c>
      <c r="AB16" s="191">
        <v>6645</v>
      </c>
      <c r="AC16" s="192">
        <v>6711</v>
      </c>
      <c r="AD16" s="191">
        <v>6778.97</v>
      </c>
      <c r="AE16" s="191">
        <v>6760</v>
      </c>
      <c r="AF16" s="191">
        <v>6775</v>
      </c>
      <c r="AG16" s="191">
        <v>6826</v>
      </c>
      <c r="AH16" s="191">
        <v>6899.32</v>
      </c>
      <c r="AI16" s="193">
        <v>6974</v>
      </c>
      <c r="AJ16" s="193">
        <v>7008</v>
      </c>
      <c r="AK16" s="194">
        <v>7047</v>
      </c>
      <c r="AL16" s="195">
        <v>7111</v>
      </c>
      <c r="AM16" s="196">
        <v>8164</v>
      </c>
      <c r="AN16" s="196">
        <v>8932</v>
      </c>
      <c r="AO16" s="197">
        <v>9108</v>
      </c>
      <c r="AP16" s="196">
        <v>9157</v>
      </c>
      <c r="AQ16" s="196">
        <v>9089</v>
      </c>
      <c r="AR16" s="197">
        <v>9167</v>
      </c>
      <c r="AS16" s="196">
        <v>9201.85</v>
      </c>
      <c r="AT16" s="196">
        <v>9241</v>
      </c>
      <c r="AU16" s="195">
        <v>9320</v>
      </c>
      <c r="AV16" s="196">
        <v>9348</v>
      </c>
      <c r="AW16" s="196">
        <v>9402</v>
      </c>
      <c r="AX16" s="196">
        <v>9530.0499999999993</v>
      </c>
      <c r="AY16" s="197">
        <v>10210</v>
      </c>
      <c r="AZ16" s="197">
        <v>10652</v>
      </c>
      <c r="BA16" s="197">
        <v>11127</v>
      </c>
      <c r="BB16" s="197">
        <v>11416</v>
      </c>
      <c r="BC16" s="197">
        <v>11420</v>
      </c>
      <c r="BD16" s="197">
        <v>11425</v>
      </c>
      <c r="BE16" s="197">
        <v>11481</v>
      </c>
      <c r="BF16" s="197">
        <v>11557</v>
      </c>
      <c r="BG16" s="197">
        <v>11633.69</v>
      </c>
      <c r="BH16" s="197">
        <v>11740.72</v>
      </c>
      <c r="BI16" s="197">
        <v>11857</v>
      </c>
      <c r="BJ16" s="197">
        <v>12017.73</v>
      </c>
      <c r="BK16" s="197">
        <v>12248</v>
      </c>
      <c r="BL16" s="197">
        <v>12747.26</v>
      </c>
      <c r="BM16" s="197">
        <v>13101.08</v>
      </c>
      <c r="BN16" s="197">
        <v>13745.31</v>
      </c>
      <c r="BO16" s="197">
        <v>13783.49</v>
      </c>
      <c r="BP16" s="197">
        <v>13822.45</v>
      </c>
      <c r="BQ16" s="197">
        <v>13855.6</v>
      </c>
      <c r="BR16" s="197">
        <v>13932.43</v>
      </c>
      <c r="BS16" s="197">
        <v>13973.03</v>
      </c>
      <c r="BT16" s="197">
        <v>14068</v>
      </c>
      <c r="BU16" s="197">
        <v>14166.27</v>
      </c>
      <c r="BV16" s="197">
        <v>14276.07</v>
      </c>
      <c r="BW16" s="197">
        <v>15332.3</v>
      </c>
      <c r="BX16" s="197">
        <v>15887.68</v>
      </c>
      <c r="BY16" s="197">
        <v>16361.94</v>
      </c>
      <c r="BZ16" s="197">
        <v>17386.73</v>
      </c>
      <c r="CA16" s="197">
        <v>17334.419999999998</v>
      </c>
      <c r="CB16" s="197">
        <v>17377.830000000002</v>
      </c>
      <c r="CC16" s="197">
        <v>17366.82</v>
      </c>
      <c r="CD16" s="197">
        <v>17349.7</v>
      </c>
      <c r="CE16" s="197">
        <v>17319.66</v>
      </c>
      <c r="CF16" s="197">
        <v>17294.03</v>
      </c>
      <c r="CG16" s="197">
        <v>17356.7</v>
      </c>
      <c r="CH16" s="197">
        <v>17542.59</v>
      </c>
      <c r="CI16" s="197">
        <v>17941.22</v>
      </c>
      <c r="CJ16" s="197">
        <v>18296.72</v>
      </c>
      <c r="CK16" s="197">
        <v>19939.27</v>
      </c>
      <c r="CL16" s="197">
        <v>19545.04</v>
      </c>
      <c r="CM16" s="197">
        <v>19311.23</v>
      </c>
      <c r="CN16" s="197">
        <v>19249.310000000001</v>
      </c>
      <c r="CO16" s="197">
        <v>19323.55</v>
      </c>
      <c r="CP16" s="197">
        <v>19384.18</v>
      </c>
      <c r="CQ16" s="197">
        <v>19459.650000000001</v>
      </c>
      <c r="CR16" s="197">
        <v>19516.650000000001</v>
      </c>
      <c r="CS16" s="197">
        <v>19652.41</v>
      </c>
      <c r="CT16" s="197">
        <v>19888.189999999999</v>
      </c>
      <c r="CU16" s="197">
        <v>21941.06</v>
      </c>
      <c r="CV16" s="197">
        <v>22469.63</v>
      </c>
      <c r="CW16" s="197">
        <v>23479.59</v>
      </c>
      <c r="CX16" s="197">
        <v>24374.51</v>
      </c>
      <c r="CY16" s="197">
        <v>24550.240000000002</v>
      </c>
      <c r="CZ16" s="197">
        <v>24820.86</v>
      </c>
      <c r="DA16" s="197">
        <v>24838.36</v>
      </c>
      <c r="DB16" s="197">
        <v>24835.21</v>
      </c>
      <c r="DC16" s="197">
        <v>24900.16</v>
      </c>
      <c r="DD16" s="197">
        <v>24929.38</v>
      </c>
      <c r="DE16" s="197">
        <v>25129.65</v>
      </c>
      <c r="DF16" s="197">
        <v>25530.21</v>
      </c>
      <c r="DG16" s="197">
        <v>27197.82</v>
      </c>
    </row>
    <row r="17" spans="1:111" ht="30" customHeight="1">
      <c r="A17" s="238"/>
      <c r="B17" s="19" t="str">
        <f>IF('0'!A1=1,"Фінансова та страхова діяльність","Financial and insurance activities")</f>
        <v>Фінансова та страхова діяльність</v>
      </c>
      <c r="C17" s="189">
        <v>5925</v>
      </c>
      <c r="D17" s="189">
        <v>5966</v>
      </c>
      <c r="E17" s="190">
        <v>6133</v>
      </c>
      <c r="F17" s="190">
        <v>6177</v>
      </c>
      <c r="G17" s="190">
        <v>6255</v>
      </c>
      <c r="H17" s="189">
        <v>6227</v>
      </c>
      <c r="I17" s="189">
        <v>6261</v>
      </c>
      <c r="J17" s="189">
        <v>6263</v>
      </c>
      <c r="K17" s="189">
        <v>6239</v>
      </c>
      <c r="L17" s="189">
        <v>6237</v>
      </c>
      <c r="M17" s="189">
        <v>6239</v>
      </c>
      <c r="N17" s="189">
        <v>6275</v>
      </c>
      <c r="O17" s="189">
        <v>6426</v>
      </c>
      <c r="P17" s="189">
        <v>6350</v>
      </c>
      <c r="Q17" s="189">
        <v>6663</v>
      </c>
      <c r="R17" s="189">
        <v>6755</v>
      </c>
      <c r="S17" s="191">
        <v>6847.71</v>
      </c>
      <c r="T17" s="191">
        <v>6825</v>
      </c>
      <c r="U17" s="189">
        <v>6903</v>
      </c>
      <c r="V17" s="189">
        <v>6912</v>
      </c>
      <c r="W17" s="191">
        <v>6922</v>
      </c>
      <c r="X17" s="191">
        <v>6922</v>
      </c>
      <c r="Y17" s="191">
        <v>6933</v>
      </c>
      <c r="Z17" s="189">
        <v>7020</v>
      </c>
      <c r="AA17" s="191">
        <v>7192</v>
      </c>
      <c r="AB17" s="191">
        <v>7550</v>
      </c>
      <c r="AC17" s="192">
        <v>7724</v>
      </c>
      <c r="AD17" s="191">
        <v>8178.43</v>
      </c>
      <c r="AE17" s="191">
        <v>8160</v>
      </c>
      <c r="AF17" s="191">
        <v>8232</v>
      </c>
      <c r="AG17" s="191">
        <v>8355</v>
      </c>
      <c r="AH17" s="191">
        <v>8388.1200000000008</v>
      </c>
      <c r="AI17" s="193">
        <v>8388</v>
      </c>
      <c r="AJ17" s="193">
        <v>8456</v>
      </c>
      <c r="AK17" s="194">
        <v>8499</v>
      </c>
      <c r="AL17" s="195">
        <v>8603</v>
      </c>
      <c r="AM17" s="196">
        <v>8978</v>
      </c>
      <c r="AN17" s="196">
        <v>9343</v>
      </c>
      <c r="AO17" s="197">
        <v>9602</v>
      </c>
      <c r="AP17" s="196">
        <v>9763</v>
      </c>
      <c r="AQ17" s="196">
        <v>9838</v>
      </c>
      <c r="AR17" s="197">
        <v>9858</v>
      </c>
      <c r="AS17" s="196">
        <v>9932.4699999999993</v>
      </c>
      <c r="AT17" s="196">
        <v>10042</v>
      </c>
      <c r="AU17" s="195">
        <v>10014</v>
      </c>
      <c r="AV17" s="196">
        <v>10043</v>
      </c>
      <c r="AW17" s="196">
        <v>10085</v>
      </c>
      <c r="AX17" s="196">
        <v>10227.209999999999</v>
      </c>
      <c r="AY17" s="197">
        <v>11092</v>
      </c>
      <c r="AZ17" s="197">
        <v>11038</v>
      </c>
      <c r="BA17" s="197">
        <v>11879</v>
      </c>
      <c r="BB17" s="197">
        <v>12189</v>
      </c>
      <c r="BC17" s="197">
        <v>12256</v>
      </c>
      <c r="BD17" s="197">
        <v>12275</v>
      </c>
      <c r="BE17" s="197">
        <v>12450</v>
      </c>
      <c r="BF17" s="197">
        <v>12521</v>
      </c>
      <c r="BG17" s="197">
        <v>12563.09</v>
      </c>
      <c r="BH17" s="197">
        <v>12632</v>
      </c>
      <c r="BI17" s="197">
        <v>12680</v>
      </c>
      <c r="BJ17" s="197">
        <v>12865.12</v>
      </c>
      <c r="BK17" s="197">
        <v>15192</v>
      </c>
      <c r="BL17" s="197">
        <v>14798.59</v>
      </c>
      <c r="BM17" s="197">
        <v>15750.58</v>
      </c>
      <c r="BN17" s="197">
        <v>15711.95</v>
      </c>
      <c r="BO17" s="197">
        <v>15697.57</v>
      </c>
      <c r="BP17" s="197">
        <v>15689.4</v>
      </c>
      <c r="BQ17" s="197">
        <v>15792.27</v>
      </c>
      <c r="BR17" s="197">
        <v>15847.66</v>
      </c>
      <c r="BS17" s="197">
        <v>15859.63</v>
      </c>
      <c r="BT17" s="197">
        <v>15936.61</v>
      </c>
      <c r="BU17" s="197">
        <v>15985.83</v>
      </c>
      <c r="BV17" s="197">
        <v>16160.99</v>
      </c>
      <c r="BW17" s="197">
        <v>17065.21</v>
      </c>
      <c r="BX17" s="197">
        <v>17630.45</v>
      </c>
      <c r="BY17" s="197">
        <v>18571.84</v>
      </c>
      <c r="BZ17" s="197">
        <v>18887.849999999999</v>
      </c>
      <c r="CA17" s="197">
        <v>18887.830000000002</v>
      </c>
      <c r="CB17" s="197">
        <v>18759.27</v>
      </c>
      <c r="CC17" s="197">
        <v>18858.02</v>
      </c>
      <c r="CD17" s="197">
        <v>18832.12</v>
      </c>
      <c r="CE17" s="197">
        <v>18732.349999999999</v>
      </c>
      <c r="CF17" s="197">
        <v>18815.98</v>
      </c>
      <c r="CG17" s="197">
        <v>18852.830000000002</v>
      </c>
      <c r="CH17" s="197">
        <v>19132.47</v>
      </c>
      <c r="CI17" s="197">
        <v>20079.89</v>
      </c>
      <c r="CJ17" s="197">
        <v>20842.57</v>
      </c>
      <c r="CK17" s="197">
        <v>21168.62</v>
      </c>
      <c r="CL17" s="197">
        <v>20938.099999999999</v>
      </c>
      <c r="CM17" s="197">
        <v>20515.59</v>
      </c>
      <c r="CN17" s="197">
        <v>20317.54</v>
      </c>
      <c r="CO17" s="197">
        <v>20322.46</v>
      </c>
      <c r="CP17" s="197">
        <v>20245.080000000002</v>
      </c>
      <c r="CQ17" s="197">
        <v>20144.169999999998</v>
      </c>
      <c r="CR17" s="197">
        <v>20180.5</v>
      </c>
      <c r="CS17" s="197">
        <v>20154.45</v>
      </c>
      <c r="CT17" s="197">
        <v>20378.72</v>
      </c>
      <c r="CU17" s="197">
        <v>24095.360000000001</v>
      </c>
      <c r="CV17" s="197">
        <v>23208</v>
      </c>
      <c r="CW17" s="197">
        <v>23563.99</v>
      </c>
      <c r="CX17" s="197">
        <v>23562.22</v>
      </c>
      <c r="CY17" s="197">
        <v>23245.4</v>
      </c>
      <c r="CZ17" s="197">
        <v>23154.27</v>
      </c>
      <c r="DA17" s="197">
        <v>23341.19</v>
      </c>
      <c r="DB17" s="197">
        <v>23365.09</v>
      </c>
      <c r="DC17" s="197">
        <v>23276.51</v>
      </c>
      <c r="DD17" s="197">
        <v>23312.21</v>
      </c>
      <c r="DE17" s="197">
        <v>23321.759999999998</v>
      </c>
      <c r="DF17" s="197">
        <v>23975.119999999999</v>
      </c>
      <c r="DG17" s="197">
        <v>24928.32</v>
      </c>
    </row>
    <row r="18" spans="1:111" ht="30" customHeight="1">
      <c r="A18" s="238"/>
      <c r="B18" s="19" t="str">
        <f>IF('0'!A1=1,"Операції з нерухомим майном","Real estate activities")</f>
        <v>Операції з нерухомим майном</v>
      </c>
      <c r="C18" s="189">
        <v>2609</v>
      </c>
      <c r="D18" s="189">
        <v>2594</v>
      </c>
      <c r="E18" s="190">
        <v>2664</v>
      </c>
      <c r="F18" s="190">
        <v>2672</v>
      </c>
      <c r="G18" s="190">
        <v>2690</v>
      </c>
      <c r="H18" s="189">
        <v>2702</v>
      </c>
      <c r="I18" s="189">
        <v>2720</v>
      </c>
      <c r="J18" s="189">
        <v>2721</v>
      </c>
      <c r="K18" s="189">
        <v>2729</v>
      </c>
      <c r="L18" s="189">
        <v>2725</v>
      </c>
      <c r="M18" s="189">
        <v>2723</v>
      </c>
      <c r="N18" s="189">
        <v>2757</v>
      </c>
      <c r="O18" s="189">
        <v>2843</v>
      </c>
      <c r="P18" s="189">
        <v>2849</v>
      </c>
      <c r="Q18" s="189">
        <v>2902</v>
      </c>
      <c r="R18" s="189">
        <v>2989</v>
      </c>
      <c r="S18" s="191">
        <v>3096.13</v>
      </c>
      <c r="T18" s="191">
        <v>3078</v>
      </c>
      <c r="U18" s="189">
        <v>3070</v>
      </c>
      <c r="V18" s="189">
        <v>3031</v>
      </c>
      <c r="W18" s="191">
        <v>3055</v>
      </c>
      <c r="X18" s="191">
        <v>3060</v>
      </c>
      <c r="Y18" s="191">
        <v>3068</v>
      </c>
      <c r="Z18" s="189">
        <v>3090</v>
      </c>
      <c r="AA18" s="191">
        <v>3225</v>
      </c>
      <c r="AB18" s="191">
        <v>3316</v>
      </c>
      <c r="AC18" s="192">
        <v>3438</v>
      </c>
      <c r="AD18" s="191">
        <v>3462.12</v>
      </c>
      <c r="AE18" s="191">
        <v>3590</v>
      </c>
      <c r="AF18" s="191">
        <v>3598</v>
      </c>
      <c r="AG18" s="191">
        <v>3625</v>
      </c>
      <c r="AH18" s="191">
        <v>3619.13</v>
      </c>
      <c r="AI18" s="193">
        <v>3613</v>
      </c>
      <c r="AJ18" s="193">
        <v>3613</v>
      </c>
      <c r="AK18" s="194">
        <v>3610</v>
      </c>
      <c r="AL18" s="195">
        <v>3659</v>
      </c>
      <c r="AM18" s="196">
        <v>4216</v>
      </c>
      <c r="AN18" s="196">
        <v>4181</v>
      </c>
      <c r="AO18" s="197">
        <v>4367</v>
      </c>
      <c r="AP18" s="196">
        <v>4394</v>
      </c>
      <c r="AQ18" s="196">
        <v>4457</v>
      </c>
      <c r="AR18" s="197">
        <v>4691</v>
      </c>
      <c r="AS18" s="196">
        <v>4734.32</v>
      </c>
      <c r="AT18" s="196">
        <v>4720</v>
      </c>
      <c r="AU18" s="195">
        <v>4743</v>
      </c>
      <c r="AV18" s="196">
        <v>4737</v>
      </c>
      <c r="AW18" s="196">
        <v>4729</v>
      </c>
      <c r="AX18" s="196">
        <v>4803.68</v>
      </c>
      <c r="AY18" s="197">
        <v>5246</v>
      </c>
      <c r="AZ18" s="197">
        <v>5273</v>
      </c>
      <c r="BA18" s="197">
        <v>5418</v>
      </c>
      <c r="BB18" s="197">
        <v>5498</v>
      </c>
      <c r="BC18" s="197">
        <v>5573</v>
      </c>
      <c r="BD18" s="197">
        <v>5647</v>
      </c>
      <c r="BE18" s="197">
        <v>5691</v>
      </c>
      <c r="BF18" s="197">
        <v>5751</v>
      </c>
      <c r="BG18" s="197">
        <v>5784.55</v>
      </c>
      <c r="BH18" s="197">
        <v>5822.41</v>
      </c>
      <c r="BI18" s="197">
        <v>5853</v>
      </c>
      <c r="BJ18" s="197">
        <v>5946.51</v>
      </c>
      <c r="BK18" s="197">
        <v>6471</v>
      </c>
      <c r="BL18" s="197">
        <v>6483.98</v>
      </c>
      <c r="BM18" s="197">
        <v>6602.76</v>
      </c>
      <c r="BN18" s="197">
        <v>6710.62</v>
      </c>
      <c r="BO18" s="197">
        <v>6784.52</v>
      </c>
      <c r="BP18" s="197">
        <v>6848.5</v>
      </c>
      <c r="BQ18" s="197">
        <v>7107.86</v>
      </c>
      <c r="BR18" s="197">
        <v>7162.02</v>
      </c>
      <c r="BS18" s="197">
        <v>7175.67</v>
      </c>
      <c r="BT18" s="197">
        <v>7197.13</v>
      </c>
      <c r="BU18" s="197">
        <v>7219.5</v>
      </c>
      <c r="BV18" s="197">
        <v>7328.76</v>
      </c>
      <c r="BW18" s="197">
        <v>7781.61</v>
      </c>
      <c r="BX18" s="197">
        <v>7834.31</v>
      </c>
      <c r="BY18" s="197">
        <v>8002.4</v>
      </c>
      <c r="BZ18" s="197">
        <v>8050.43</v>
      </c>
      <c r="CA18" s="197">
        <v>8156.37</v>
      </c>
      <c r="CB18" s="197">
        <v>8279.1</v>
      </c>
      <c r="CC18" s="197">
        <v>8362.1299999999992</v>
      </c>
      <c r="CD18" s="197">
        <v>8408.9599999999991</v>
      </c>
      <c r="CE18" s="197">
        <v>8428.8700000000008</v>
      </c>
      <c r="CF18" s="197">
        <v>8466.01</v>
      </c>
      <c r="CG18" s="197">
        <v>8497.1</v>
      </c>
      <c r="CH18" s="197">
        <v>8625.5300000000007</v>
      </c>
      <c r="CI18" s="197">
        <v>9029.41</v>
      </c>
      <c r="CJ18" s="197">
        <v>9115.1</v>
      </c>
      <c r="CK18" s="197">
        <v>8903.11</v>
      </c>
      <c r="CL18" s="197">
        <v>8465.93</v>
      </c>
      <c r="CM18" s="197">
        <v>8421.94</v>
      </c>
      <c r="CN18" s="197">
        <v>8481.84</v>
      </c>
      <c r="CO18" s="197">
        <v>8599.3799999999992</v>
      </c>
      <c r="CP18" s="197">
        <v>8681.42</v>
      </c>
      <c r="CQ18" s="197">
        <v>8751.91</v>
      </c>
      <c r="CR18" s="197">
        <v>8813.82</v>
      </c>
      <c r="CS18" s="197">
        <v>8853.61</v>
      </c>
      <c r="CT18" s="197">
        <v>8980.86</v>
      </c>
      <c r="CU18" s="197">
        <v>9683.1299999999992</v>
      </c>
      <c r="CV18" s="197">
        <v>10029.879999999999</v>
      </c>
      <c r="CW18" s="197">
        <v>10137.51</v>
      </c>
      <c r="CX18" s="197">
        <v>10320.01</v>
      </c>
      <c r="CY18" s="197">
        <v>10483.370000000001</v>
      </c>
      <c r="CZ18" s="197">
        <v>10603.43</v>
      </c>
      <c r="DA18" s="197">
        <v>10730.31</v>
      </c>
      <c r="DB18" s="197">
        <v>10811.3</v>
      </c>
      <c r="DC18" s="197">
        <v>10872.49</v>
      </c>
      <c r="DD18" s="197">
        <v>10904.14</v>
      </c>
      <c r="DE18" s="197">
        <v>10937.68</v>
      </c>
      <c r="DF18" s="197">
        <v>11142.13</v>
      </c>
      <c r="DG18" s="197">
        <v>12948.98</v>
      </c>
    </row>
    <row r="19" spans="1:111" ht="30" customHeight="1">
      <c r="A19" s="238"/>
      <c r="B19" s="19" t="str">
        <f>IF('0'!A1=1,"Професійна, наукова та технічна  діяльність","Professional, scientific and technical activities")</f>
        <v>Професійна, наукова та технічна  діяльність</v>
      </c>
      <c r="C19" s="189">
        <v>3979</v>
      </c>
      <c r="D19" s="189">
        <v>4033</v>
      </c>
      <c r="E19" s="190">
        <v>4220</v>
      </c>
      <c r="F19" s="190">
        <v>4297</v>
      </c>
      <c r="G19" s="190">
        <v>4287</v>
      </c>
      <c r="H19" s="189">
        <v>4320</v>
      </c>
      <c r="I19" s="189">
        <v>4358</v>
      </c>
      <c r="J19" s="189">
        <v>4367</v>
      </c>
      <c r="K19" s="189">
        <v>4382</v>
      </c>
      <c r="L19" s="189">
        <v>4389</v>
      </c>
      <c r="M19" s="189">
        <v>4397</v>
      </c>
      <c r="N19" s="189">
        <v>4465</v>
      </c>
      <c r="O19" s="189">
        <v>4534</v>
      </c>
      <c r="P19" s="189">
        <v>4774</v>
      </c>
      <c r="Q19" s="189">
        <v>4857</v>
      </c>
      <c r="R19" s="189">
        <v>5008</v>
      </c>
      <c r="S19" s="191">
        <v>5020.24</v>
      </c>
      <c r="T19" s="191">
        <v>5045</v>
      </c>
      <c r="U19" s="189">
        <v>5062</v>
      </c>
      <c r="V19" s="189">
        <v>5080</v>
      </c>
      <c r="W19" s="191">
        <v>5162</v>
      </c>
      <c r="X19" s="191">
        <v>5168</v>
      </c>
      <c r="Y19" s="191">
        <v>5195</v>
      </c>
      <c r="Z19" s="189">
        <v>5290</v>
      </c>
      <c r="AA19" s="191">
        <v>5575</v>
      </c>
      <c r="AB19" s="191">
        <v>5807</v>
      </c>
      <c r="AC19" s="192">
        <v>6060</v>
      </c>
      <c r="AD19" s="191">
        <v>6225.13</v>
      </c>
      <c r="AE19" s="191">
        <v>6273</v>
      </c>
      <c r="AF19" s="191">
        <v>6337</v>
      </c>
      <c r="AG19" s="191">
        <v>6359</v>
      </c>
      <c r="AH19" s="191">
        <v>6437.13</v>
      </c>
      <c r="AI19" s="193">
        <v>6480</v>
      </c>
      <c r="AJ19" s="193">
        <v>6431</v>
      </c>
      <c r="AK19" s="194">
        <v>6443</v>
      </c>
      <c r="AL19" s="195">
        <v>6736</v>
      </c>
      <c r="AM19" s="196">
        <v>6457</v>
      </c>
      <c r="AN19" s="196">
        <v>6841</v>
      </c>
      <c r="AO19" s="197">
        <v>7106</v>
      </c>
      <c r="AP19" s="196">
        <v>7229</v>
      </c>
      <c r="AQ19" s="196">
        <v>7220</v>
      </c>
      <c r="AR19" s="197">
        <v>7291</v>
      </c>
      <c r="AS19" s="196">
        <v>7358.07</v>
      </c>
      <c r="AT19" s="196">
        <v>7306</v>
      </c>
      <c r="AU19" s="195">
        <v>7476</v>
      </c>
      <c r="AV19" s="196">
        <v>7802</v>
      </c>
      <c r="AW19" s="196">
        <v>7820</v>
      </c>
      <c r="AX19" s="197">
        <v>8060</v>
      </c>
      <c r="AY19" s="197">
        <v>8195</v>
      </c>
      <c r="AZ19" s="197">
        <v>8770</v>
      </c>
      <c r="BA19" s="197">
        <v>9082</v>
      </c>
      <c r="BB19" s="197">
        <v>9202</v>
      </c>
      <c r="BC19" s="197">
        <v>9293</v>
      </c>
      <c r="BD19" s="197">
        <v>9405</v>
      </c>
      <c r="BE19" s="197">
        <v>9504</v>
      </c>
      <c r="BF19" s="197">
        <v>9566</v>
      </c>
      <c r="BG19" s="197">
        <v>9695.2199999999993</v>
      </c>
      <c r="BH19" s="197">
        <v>9741.84</v>
      </c>
      <c r="BI19" s="197">
        <v>9800</v>
      </c>
      <c r="BJ19" s="197">
        <v>10038.64</v>
      </c>
      <c r="BK19" s="197">
        <v>10323</v>
      </c>
      <c r="BL19" s="197">
        <v>10423.64</v>
      </c>
      <c r="BM19" s="197">
        <v>10727.41</v>
      </c>
      <c r="BN19" s="197">
        <v>10894.92</v>
      </c>
      <c r="BO19" s="197">
        <v>11388.81</v>
      </c>
      <c r="BP19" s="197">
        <v>11438.21</v>
      </c>
      <c r="BQ19" s="197">
        <v>11538.47</v>
      </c>
      <c r="BR19" s="197">
        <v>11576.65</v>
      </c>
      <c r="BS19" s="197">
        <v>11688.49</v>
      </c>
      <c r="BT19" s="197">
        <v>11776.51</v>
      </c>
      <c r="BU19" s="197">
        <v>11846.05</v>
      </c>
      <c r="BV19" s="197">
        <v>12143.99</v>
      </c>
      <c r="BW19" s="197">
        <v>12446.19</v>
      </c>
      <c r="BX19" s="197">
        <v>13439.06</v>
      </c>
      <c r="BY19" s="197">
        <v>14338.86</v>
      </c>
      <c r="BZ19" s="197">
        <v>14357.23</v>
      </c>
      <c r="CA19" s="197">
        <v>14221.62</v>
      </c>
      <c r="CB19" s="197">
        <v>14199</v>
      </c>
      <c r="CC19" s="197">
        <v>14213.15</v>
      </c>
      <c r="CD19" s="197">
        <v>14199.35</v>
      </c>
      <c r="CE19" s="197">
        <v>14256.18</v>
      </c>
      <c r="CF19" s="197">
        <v>14281.75</v>
      </c>
      <c r="CG19" s="197">
        <v>14285.14</v>
      </c>
      <c r="CH19" s="197">
        <v>14550.28</v>
      </c>
      <c r="CI19" s="197">
        <v>14805.42</v>
      </c>
      <c r="CJ19" s="197">
        <v>15276.32</v>
      </c>
      <c r="CK19" s="197">
        <v>16368.28</v>
      </c>
      <c r="CL19" s="197">
        <v>15977.94</v>
      </c>
      <c r="CM19" s="197">
        <v>15904.94</v>
      </c>
      <c r="CN19" s="197">
        <v>15883.68</v>
      </c>
      <c r="CO19" s="197">
        <v>15867.93</v>
      </c>
      <c r="CP19" s="197">
        <v>15826.33</v>
      </c>
      <c r="CQ19" s="197">
        <v>15964.87</v>
      </c>
      <c r="CR19" s="197">
        <v>16046.05</v>
      </c>
      <c r="CS19" s="197">
        <v>16103.15</v>
      </c>
      <c r="CT19" s="197">
        <v>16613.2</v>
      </c>
      <c r="CU19" s="197">
        <v>16602.43</v>
      </c>
      <c r="CV19" s="197">
        <v>17082.650000000001</v>
      </c>
      <c r="CW19" s="197">
        <v>17649.05</v>
      </c>
      <c r="CX19" s="197">
        <v>18711.2</v>
      </c>
      <c r="CY19" s="197">
        <v>18517.939999999999</v>
      </c>
      <c r="CZ19" s="197">
        <v>18606.46</v>
      </c>
      <c r="DA19" s="197">
        <v>18690.830000000002</v>
      </c>
      <c r="DB19" s="197">
        <v>18750.3</v>
      </c>
      <c r="DC19" s="197">
        <v>18834.400000000001</v>
      </c>
      <c r="DD19" s="197">
        <v>18855.5</v>
      </c>
      <c r="DE19" s="197">
        <v>18878.8</v>
      </c>
      <c r="DF19" s="197">
        <v>19369.18</v>
      </c>
      <c r="DG19" s="197">
        <v>19968.36</v>
      </c>
    </row>
    <row r="20" spans="1:111" ht="30" customHeight="1">
      <c r="A20" s="238"/>
      <c r="B20" s="19" t="str">
        <f>IF('0'!A1=1,"з неї наукові дослідження та розробки","of which scientific research and development")</f>
        <v>з неї наукові дослідження та розробки</v>
      </c>
      <c r="C20" s="189">
        <v>3528</v>
      </c>
      <c r="D20" s="189">
        <v>3583</v>
      </c>
      <c r="E20" s="190">
        <v>3652</v>
      </c>
      <c r="F20" s="190">
        <v>3697</v>
      </c>
      <c r="G20" s="190">
        <v>3729</v>
      </c>
      <c r="H20" s="189">
        <v>3787</v>
      </c>
      <c r="I20" s="189">
        <v>3852</v>
      </c>
      <c r="J20" s="189">
        <v>3866</v>
      </c>
      <c r="K20" s="189">
        <v>3898</v>
      </c>
      <c r="L20" s="189">
        <v>3917</v>
      </c>
      <c r="M20" s="189">
        <v>3941</v>
      </c>
      <c r="N20" s="189">
        <v>4024</v>
      </c>
      <c r="O20" s="189">
        <v>3639</v>
      </c>
      <c r="P20" s="189">
        <v>3697</v>
      </c>
      <c r="Q20" s="189">
        <v>3805</v>
      </c>
      <c r="R20" s="189">
        <v>3873</v>
      </c>
      <c r="S20" s="191">
        <v>3902.61</v>
      </c>
      <c r="T20" s="191">
        <v>3975</v>
      </c>
      <c r="U20" s="189">
        <v>4028</v>
      </c>
      <c r="V20" s="189">
        <v>4039</v>
      </c>
      <c r="W20" s="191">
        <v>4085</v>
      </c>
      <c r="X20" s="191">
        <v>4118</v>
      </c>
      <c r="Y20" s="191">
        <v>4152</v>
      </c>
      <c r="Z20" s="189">
        <v>4268</v>
      </c>
      <c r="AA20" s="191">
        <v>3966</v>
      </c>
      <c r="AB20" s="191">
        <v>4026</v>
      </c>
      <c r="AC20" s="192">
        <v>4154</v>
      </c>
      <c r="AD20" s="191">
        <v>4259.1499999999996</v>
      </c>
      <c r="AE20" s="191">
        <v>4397</v>
      </c>
      <c r="AF20" s="191">
        <v>4486</v>
      </c>
      <c r="AG20" s="191">
        <v>4578</v>
      </c>
      <c r="AH20" s="191">
        <v>4612.78</v>
      </c>
      <c r="AI20" s="193">
        <v>4675</v>
      </c>
      <c r="AJ20" s="193">
        <v>4767</v>
      </c>
      <c r="AK20" s="194">
        <v>4839</v>
      </c>
      <c r="AL20" s="195">
        <v>4972</v>
      </c>
      <c r="AM20" s="196">
        <v>4885</v>
      </c>
      <c r="AN20" s="196">
        <v>5158</v>
      </c>
      <c r="AO20" s="197">
        <v>5327</v>
      </c>
      <c r="AP20" s="196">
        <v>5449</v>
      </c>
      <c r="AQ20" s="196">
        <v>5536</v>
      </c>
      <c r="AR20" s="197">
        <v>5621</v>
      </c>
      <c r="AS20" s="196">
        <v>5710.55</v>
      </c>
      <c r="AT20" s="196">
        <v>5757</v>
      </c>
      <c r="AU20" s="195">
        <v>5823</v>
      </c>
      <c r="AV20" s="196">
        <v>5858</v>
      </c>
      <c r="AW20" s="196">
        <v>5906</v>
      </c>
      <c r="AX20" s="196">
        <v>6118.95</v>
      </c>
      <c r="AY20" s="197">
        <v>6786</v>
      </c>
      <c r="AZ20" s="197">
        <v>6969</v>
      </c>
      <c r="BA20" s="197">
        <v>7269</v>
      </c>
      <c r="BB20" s="197">
        <v>7350</v>
      </c>
      <c r="BC20" s="197">
        <v>7446</v>
      </c>
      <c r="BD20" s="197">
        <v>7549</v>
      </c>
      <c r="BE20" s="197">
        <v>7672</v>
      </c>
      <c r="BF20" s="197">
        <v>7736</v>
      </c>
      <c r="BG20" s="197">
        <v>7820.2</v>
      </c>
      <c r="BH20" s="197">
        <v>7871.73</v>
      </c>
      <c r="BI20" s="197">
        <v>7966</v>
      </c>
      <c r="BJ20" s="197">
        <v>8211.98</v>
      </c>
      <c r="BK20" s="197">
        <v>8190.58</v>
      </c>
      <c r="BL20" s="197">
        <v>8497.2199999999993</v>
      </c>
      <c r="BM20" s="197">
        <v>8898.2800000000007</v>
      </c>
      <c r="BN20" s="197">
        <v>9074.48</v>
      </c>
      <c r="BO20" s="197">
        <v>9225.58</v>
      </c>
      <c r="BP20" s="197">
        <v>9363.8799999999992</v>
      </c>
      <c r="BQ20" s="197">
        <v>9510.83</v>
      </c>
      <c r="BR20" s="197">
        <v>9600.7999999999993</v>
      </c>
      <c r="BS20" s="197">
        <v>9688.56</v>
      </c>
      <c r="BT20" s="197">
        <v>9829.19</v>
      </c>
      <c r="BU20" s="197">
        <v>9955.76</v>
      </c>
      <c r="BV20" s="197">
        <v>10258.75</v>
      </c>
      <c r="BW20" s="197">
        <v>10262.08</v>
      </c>
      <c r="BX20" s="197">
        <v>10223.18</v>
      </c>
      <c r="BY20" s="197">
        <v>10576.97</v>
      </c>
      <c r="BZ20" s="197">
        <v>10718.99</v>
      </c>
      <c r="CA20" s="197">
        <v>10837.31</v>
      </c>
      <c r="CB20" s="197">
        <v>10993.72</v>
      </c>
      <c r="CC20" s="197">
        <v>11146.66</v>
      </c>
      <c r="CD20" s="197">
        <v>11186.4</v>
      </c>
      <c r="CE20" s="197">
        <v>11253.57</v>
      </c>
      <c r="CF20" s="197">
        <v>11320.86</v>
      </c>
      <c r="CG20" s="197">
        <v>11388.54</v>
      </c>
      <c r="CH20" s="197">
        <v>11648.91</v>
      </c>
      <c r="CI20" s="197">
        <v>11271.05</v>
      </c>
      <c r="CJ20" s="197">
        <v>11506.06</v>
      </c>
      <c r="CK20" s="197">
        <v>11966.49</v>
      </c>
      <c r="CL20" s="197">
        <v>11764.03</v>
      </c>
      <c r="CM20" s="197">
        <v>11762.49</v>
      </c>
      <c r="CN20" s="197">
        <v>11902.36</v>
      </c>
      <c r="CO20" s="197">
        <v>12021.87</v>
      </c>
      <c r="CP20" s="197">
        <v>12071.07</v>
      </c>
      <c r="CQ20" s="197">
        <v>12292.75</v>
      </c>
      <c r="CR20" s="197">
        <v>12424.76</v>
      </c>
      <c r="CS20" s="197">
        <v>12575.11</v>
      </c>
      <c r="CT20" s="197">
        <v>12882.17</v>
      </c>
      <c r="CU20" s="197">
        <v>13332.93</v>
      </c>
      <c r="CV20" s="197">
        <v>13405.71</v>
      </c>
      <c r="CW20" s="197">
        <v>13770.11</v>
      </c>
      <c r="CX20" s="197">
        <v>13909.39</v>
      </c>
      <c r="CY20" s="197">
        <v>13968.34</v>
      </c>
      <c r="CZ20" s="197">
        <v>14181.34</v>
      </c>
      <c r="DA20" s="197">
        <v>14359.23</v>
      </c>
      <c r="DB20" s="197">
        <v>14505.97</v>
      </c>
      <c r="DC20" s="197">
        <v>14642.94</v>
      </c>
      <c r="DD20" s="197">
        <v>14661.05</v>
      </c>
      <c r="DE20" s="197">
        <v>14762.41</v>
      </c>
      <c r="DF20" s="197">
        <v>15178.93</v>
      </c>
      <c r="DG20" s="197">
        <v>14801.49</v>
      </c>
    </row>
    <row r="21" spans="1:111" ht="30" customHeight="1">
      <c r="A21" s="238"/>
      <c r="B21" s="19" t="str">
        <f>IF('0'!A1=1,"Діяльність у сфері адміністративного  та допоміжного обслуговування","Administrative and support service activities")</f>
        <v>Діяльність у сфері адміністративного  та допоміжного обслуговування</v>
      </c>
      <c r="C21" s="189">
        <v>2370</v>
      </c>
      <c r="D21" s="189">
        <v>2343</v>
      </c>
      <c r="E21" s="190">
        <v>2386</v>
      </c>
      <c r="F21" s="190">
        <v>2428</v>
      </c>
      <c r="G21" s="190">
        <v>2456</v>
      </c>
      <c r="H21" s="189">
        <v>2468</v>
      </c>
      <c r="I21" s="189">
        <v>2489</v>
      </c>
      <c r="J21" s="189">
        <v>2434</v>
      </c>
      <c r="K21" s="189">
        <v>2490</v>
      </c>
      <c r="L21" s="189">
        <v>2494</v>
      </c>
      <c r="M21" s="189">
        <v>2493</v>
      </c>
      <c r="N21" s="189">
        <v>2527</v>
      </c>
      <c r="O21" s="189">
        <v>2472</v>
      </c>
      <c r="P21" s="189">
        <v>2465</v>
      </c>
      <c r="Q21" s="189">
        <v>2490</v>
      </c>
      <c r="R21" s="189">
        <v>2506</v>
      </c>
      <c r="S21" s="191">
        <v>2520.7600000000002</v>
      </c>
      <c r="T21" s="191">
        <v>2495</v>
      </c>
      <c r="U21" s="189">
        <v>2509</v>
      </c>
      <c r="V21" s="189">
        <v>2522</v>
      </c>
      <c r="W21" s="191">
        <v>2556</v>
      </c>
      <c r="X21" s="191">
        <v>2486</v>
      </c>
      <c r="Y21" s="191">
        <v>2580</v>
      </c>
      <c r="Z21" s="189">
        <v>2601</v>
      </c>
      <c r="AA21" s="191">
        <v>2629</v>
      </c>
      <c r="AB21" s="191">
        <v>2753</v>
      </c>
      <c r="AC21" s="192">
        <v>2834</v>
      </c>
      <c r="AD21" s="191">
        <v>2894.79</v>
      </c>
      <c r="AE21" s="191">
        <v>2917</v>
      </c>
      <c r="AF21" s="191">
        <v>2945</v>
      </c>
      <c r="AG21" s="191">
        <v>2982</v>
      </c>
      <c r="AH21" s="191">
        <v>2992.77</v>
      </c>
      <c r="AI21" s="193">
        <v>3033</v>
      </c>
      <c r="AJ21" s="193">
        <v>3061</v>
      </c>
      <c r="AK21" s="194">
        <v>3083</v>
      </c>
      <c r="AL21" s="195">
        <v>3114</v>
      </c>
      <c r="AM21" s="196">
        <v>3536</v>
      </c>
      <c r="AN21" s="196">
        <v>3591</v>
      </c>
      <c r="AO21" s="197">
        <v>3712</v>
      </c>
      <c r="AP21" s="196">
        <v>3735</v>
      </c>
      <c r="AQ21" s="196">
        <v>3763</v>
      </c>
      <c r="AR21" s="197">
        <v>3768</v>
      </c>
      <c r="AS21" s="196">
        <v>3807.16</v>
      </c>
      <c r="AT21" s="196">
        <v>3846</v>
      </c>
      <c r="AU21" s="195">
        <v>3880</v>
      </c>
      <c r="AV21" s="196">
        <v>3907</v>
      </c>
      <c r="AW21" s="196">
        <v>3931</v>
      </c>
      <c r="AX21" s="196">
        <v>3994.9</v>
      </c>
      <c r="AY21" s="197">
        <v>4999</v>
      </c>
      <c r="AZ21" s="197">
        <v>5032</v>
      </c>
      <c r="BA21" s="197">
        <v>5142</v>
      </c>
      <c r="BB21" s="197">
        <v>5194</v>
      </c>
      <c r="BC21" s="197">
        <v>5241</v>
      </c>
      <c r="BD21" s="197">
        <v>5296</v>
      </c>
      <c r="BE21" s="197">
        <v>5347</v>
      </c>
      <c r="BF21" s="197">
        <v>5392</v>
      </c>
      <c r="BG21" s="197">
        <v>5428.08</v>
      </c>
      <c r="BH21" s="197">
        <v>5463.83</v>
      </c>
      <c r="BI21" s="197">
        <v>5497</v>
      </c>
      <c r="BJ21" s="197">
        <v>5577.87</v>
      </c>
      <c r="BK21" s="197">
        <v>6410</v>
      </c>
      <c r="BL21" s="197">
        <v>6495.76</v>
      </c>
      <c r="BM21" s="197">
        <v>6637.21</v>
      </c>
      <c r="BN21" s="197">
        <v>6681.03</v>
      </c>
      <c r="BO21" s="197">
        <v>6749.25</v>
      </c>
      <c r="BP21" s="197">
        <v>6816.68</v>
      </c>
      <c r="BQ21" s="197">
        <v>6906.2</v>
      </c>
      <c r="BR21" s="197">
        <v>6972.11</v>
      </c>
      <c r="BS21" s="197">
        <v>7028.1</v>
      </c>
      <c r="BT21" s="197">
        <v>7083.69</v>
      </c>
      <c r="BU21" s="197">
        <v>7132.49</v>
      </c>
      <c r="BV21" s="197">
        <v>7227.72</v>
      </c>
      <c r="BW21" s="197">
        <v>7806.48</v>
      </c>
      <c r="BX21" s="197">
        <v>7860.41</v>
      </c>
      <c r="BY21" s="197">
        <v>8029.36</v>
      </c>
      <c r="BZ21" s="197">
        <v>8117.17</v>
      </c>
      <c r="CA21" s="197">
        <v>8186.88</v>
      </c>
      <c r="CB21" s="197">
        <v>8240.02</v>
      </c>
      <c r="CC21" s="197">
        <v>8377.99</v>
      </c>
      <c r="CD21" s="197">
        <v>8426.6299999999992</v>
      </c>
      <c r="CE21" s="197">
        <v>8461.2900000000009</v>
      </c>
      <c r="CF21" s="197">
        <v>8548.2000000000007</v>
      </c>
      <c r="CG21" s="197">
        <v>8571.7900000000009</v>
      </c>
      <c r="CH21" s="197">
        <v>8700.27</v>
      </c>
      <c r="CI21" s="197">
        <v>9267.4500000000007</v>
      </c>
      <c r="CJ21" s="197">
        <v>9252.68</v>
      </c>
      <c r="CK21" s="197">
        <v>9642.1</v>
      </c>
      <c r="CL21" s="197">
        <v>9548.81</v>
      </c>
      <c r="CM21" s="197">
        <v>9464.0300000000007</v>
      </c>
      <c r="CN21" s="197">
        <v>9458.73</v>
      </c>
      <c r="CO21" s="197">
        <v>9519.2099999999991</v>
      </c>
      <c r="CP21" s="197">
        <v>9584.69</v>
      </c>
      <c r="CQ21" s="197">
        <v>9624.81</v>
      </c>
      <c r="CR21" s="197">
        <v>9678.93</v>
      </c>
      <c r="CS21" s="197">
        <v>9719.16</v>
      </c>
      <c r="CT21" s="197">
        <v>9878.4599999999991</v>
      </c>
      <c r="CU21" s="197">
        <v>10303.790000000001</v>
      </c>
      <c r="CV21" s="197">
        <v>10358.629999999999</v>
      </c>
      <c r="CW21" s="197">
        <v>10564.64</v>
      </c>
      <c r="CX21" s="197">
        <v>10592.72</v>
      </c>
      <c r="CY21" s="197">
        <v>10619.25</v>
      </c>
      <c r="CZ21" s="197">
        <v>10688.58</v>
      </c>
      <c r="DA21" s="197">
        <v>10773.66</v>
      </c>
      <c r="DB21" s="197">
        <v>10844.96</v>
      </c>
      <c r="DC21" s="197">
        <v>10894.72</v>
      </c>
      <c r="DD21" s="197">
        <v>10946.16</v>
      </c>
      <c r="DE21" s="197">
        <v>10990.58</v>
      </c>
      <c r="DF21" s="197">
        <v>11186.4</v>
      </c>
      <c r="DG21" s="197">
        <v>12549.52</v>
      </c>
    </row>
    <row r="22" spans="1:111" ht="30" customHeight="1">
      <c r="A22" s="238"/>
      <c r="B22" s="19" t="str">
        <f>IF('0'!A1=1,"Державне управління й оборона; обов’язкове соціальне страхування","Public administration and defence; compulsory social security")</f>
        <v>Державне управління й оборона; обов’язкове соціальне страхування</v>
      </c>
      <c r="C22" s="189">
        <v>3050</v>
      </c>
      <c r="D22" s="189">
        <v>3092</v>
      </c>
      <c r="E22" s="190">
        <v>3174</v>
      </c>
      <c r="F22" s="190">
        <v>3229</v>
      </c>
      <c r="G22" s="190">
        <v>3292</v>
      </c>
      <c r="H22" s="189">
        <v>3386</v>
      </c>
      <c r="I22" s="189">
        <v>3477</v>
      </c>
      <c r="J22" s="189">
        <v>3570</v>
      </c>
      <c r="K22" s="189">
        <v>3570</v>
      </c>
      <c r="L22" s="189">
        <v>3583</v>
      </c>
      <c r="M22" s="189">
        <v>3615</v>
      </c>
      <c r="N22" s="189">
        <v>3702</v>
      </c>
      <c r="O22" s="189">
        <v>3165</v>
      </c>
      <c r="P22" s="189">
        <v>3265</v>
      </c>
      <c r="Q22" s="189">
        <v>3398</v>
      </c>
      <c r="R22" s="189">
        <v>3464</v>
      </c>
      <c r="S22" s="191">
        <v>3515.74</v>
      </c>
      <c r="T22" s="191">
        <v>3609</v>
      </c>
      <c r="U22" s="189">
        <v>3677</v>
      </c>
      <c r="V22" s="189">
        <v>3694</v>
      </c>
      <c r="W22" s="191">
        <v>3691</v>
      </c>
      <c r="X22" s="191">
        <v>3690</v>
      </c>
      <c r="Y22" s="191">
        <v>3721</v>
      </c>
      <c r="Z22" s="189">
        <v>3817</v>
      </c>
      <c r="AA22" s="191">
        <v>3229</v>
      </c>
      <c r="AB22" s="191">
        <v>3341</v>
      </c>
      <c r="AC22" s="192">
        <v>3492</v>
      </c>
      <c r="AD22" s="191">
        <v>3579.02</v>
      </c>
      <c r="AE22" s="191">
        <v>3703</v>
      </c>
      <c r="AF22" s="191">
        <v>3836</v>
      </c>
      <c r="AG22" s="191">
        <v>3956</v>
      </c>
      <c r="AH22" s="191">
        <v>4018.14</v>
      </c>
      <c r="AI22" s="193">
        <v>4050</v>
      </c>
      <c r="AJ22" s="193">
        <v>4124</v>
      </c>
      <c r="AK22" s="194">
        <v>4219</v>
      </c>
      <c r="AL22" s="195">
        <v>4381</v>
      </c>
      <c r="AM22" s="196">
        <v>4258</v>
      </c>
      <c r="AN22" s="196">
        <v>4470</v>
      </c>
      <c r="AO22" s="197">
        <v>4689</v>
      </c>
      <c r="AP22" s="196">
        <v>4836</v>
      </c>
      <c r="AQ22" s="196">
        <v>4930</v>
      </c>
      <c r="AR22" s="197">
        <v>5135</v>
      </c>
      <c r="AS22" s="196">
        <v>5313.28</v>
      </c>
      <c r="AT22" s="196">
        <v>5407</v>
      </c>
      <c r="AU22" s="195">
        <v>5461</v>
      </c>
      <c r="AV22" s="196">
        <v>5518</v>
      </c>
      <c r="AW22" s="196">
        <v>5666</v>
      </c>
      <c r="AX22" s="197">
        <v>5953</v>
      </c>
      <c r="AY22" s="197">
        <v>6420</v>
      </c>
      <c r="AZ22" s="197">
        <v>6791</v>
      </c>
      <c r="BA22" s="197">
        <v>7103</v>
      </c>
      <c r="BB22" s="197">
        <v>7280</v>
      </c>
      <c r="BC22" s="197">
        <v>7469</v>
      </c>
      <c r="BD22" s="197">
        <v>7837</v>
      </c>
      <c r="BE22" s="197">
        <v>8137</v>
      </c>
      <c r="BF22" s="197">
        <v>8349</v>
      </c>
      <c r="BG22" s="197">
        <v>8519</v>
      </c>
      <c r="BH22" s="197">
        <v>8703.06</v>
      </c>
      <c r="BI22" s="197">
        <v>8904</v>
      </c>
      <c r="BJ22" s="197">
        <v>9371.57</v>
      </c>
      <c r="BK22" s="197">
        <v>9340</v>
      </c>
      <c r="BL22" s="197">
        <v>10001.6</v>
      </c>
      <c r="BM22" s="197">
        <v>10317.99</v>
      </c>
      <c r="BN22" s="197">
        <v>10554.95</v>
      </c>
      <c r="BO22" s="197">
        <v>10870.71</v>
      </c>
      <c r="BP22" s="197">
        <v>11297.09</v>
      </c>
      <c r="BQ22" s="197">
        <v>11692.43</v>
      </c>
      <c r="BR22" s="197">
        <v>11952.03</v>
      </c>
      <c r="BS22" s="197">
        <v>12067.53</v>
      </c>
      <c r="BT22" s="197">
        <v>12171.2</v>
      </c>
      <c r="BU22" s="197">
        <v>12287.21</v>
      </c>
      <c r="BV22" s="197">
        <v>12697.97</v>
      </c>
      <c r="BW22" s="197">
        <v>11481.54</v>
      </c>
      <c r="BX22" s="197">
        <v>11933.2</v>
      </c>
      <c r="BY22" s="197">
        <v>12291.79</v>
      </c>
      <c r="BZ22" s="197">
        <v>12545.37</v>
      </c>
      <c r="CA22" s="197">
        <v>12804.68</v>
      </c>
      <c r="CB22" s="197">
        <v>13188.38</v>
      </c>
      <c r="CC22" s="197">
        <v>13629.13</v>
      </c>
      <c r="CD22" s="197">
        <v>13943.35</v>
      </c>
      <c r="CE22" s="197">
        <v>14072.53</v>
      </c>
      <c r="CF22" s="197">
        <v>14168.87</v>
      </c>
      <c r="CG22" s="197">
        <v>14294.98</v>
      </c>
      <c r="CH22" s="197">
        <v>14784.6</v>
      </c>
      <c r="CI22" s="197">
        <v>13845.21</v>
      </c>
      <c r="CJ22" s="197">
        <v>14203.63</v>
      </c>
      <c r="CK22" s="197">
        <v>14512.49</v>
      </c>
      <c r="CL22" s="197">
        <v>14644.38</v>
      </c>
      <c r="CM22" s="197">
        <v>14687.83</v>
      </c>
      <c r="CN22" s="197">
        <v>14971.81</v>
      </c>
      <c r="CO22" s="197">
        <v>15352.93</v>
      </c>
      <c r="CP22" s="197">
        <v>15533.91</v>
      </c>
      <c r="CQ22" s="197">
        <v>15659.83</v>
      </c>
      <c r="CR22" s="197">
        <v>15736.83</v>
      </c>
      <c r="CS22" s="197">
        <v>15881.49</v>
      </c>
      <c r="CT22" s="197">
        <v>16442.82</v>
      </c>
      <c r="CU22" s="197">
        <v>15230.55</v>
      </c>
      <c r="CV22" s="197">
        <v>15579.23</v>
      </c>
      <c r="CW22" s="197">
        <v>15889.2</v>
      </c>
      <c r="CX22" s="197">
        <v>16197.05</v>
      </c>
      <c r="CY22" s="197">
        <v>16542.34</v>
      </c>
      <c r="CZ22" s="197">
        <v>17094.740000000002</v>
      </c>
      <c r="DA22" s="197">
        <v>17614.78</v>
      </c>
      <c r="DB22" s="197">
        <v>18055.39</v>
      </c>
      <c r="DC22" s="197">
        <v>18141.22</v>
      </c>
      <c r="DD22" s="197">
        <v>18184.28</v>
      </c>
      <c r="DE22" s="197">
        <v>18340.3</v>
      </c>
      <c r="DF22" s="197">
        <v>19048.2</v>
      </c>
      <c r="DG22" s="197">
        <v>17445.5</v>
      </c>
    </row>
    <row r="23" spans="1:111" ht="30" customHeight="1">
      <c r="A23" s="238"/>
      <c r="B23" s="19" t="str">
        <f>IF('0'!A1=1,"Освіта","Education")</f>
        <v>Освіта</v>
      </c>
      <c r="C23" s="189">
        <v>2461</v>
      </c>
      <c r="D23" s="189">
        <v>2481</v>
      </c>
      <c r="E23" s="190">
        <v>2498</v>
      </c>
      <c r="F23" s="190">
        <v>2530</v>
      </c>
      <c r="G23" s="190">
        <v>2565</v>
      </c>
      <c r="H23" s="189">
        <v>2677</v>
      </c>
      <c r="I23" s="189">
        <v>2715</v>
      </c>
      <c r="J23" s="189">
        <v>2689</v>
      </c>
      <c r="K23" s="189">
        <v>2695</v>
      </c>
      <c r="L23" s="189">
        <v>2687</v>
      </c>
      <c r="M23" s="189">
        <v>2679</v>
      </c>
      <c r="N23" s="189">
        <v>2700</v>
      </c>
      <c r="O23" s="189">
        <v>2476</v>
      </c>
      <c r="P23" s="189">
        <v>2503</v>
      </c>
      <c r="Q23" s="189">
        <v>2535</v>
      </c>
      <c r="R23" s="189">
        <v>2546</v>
      </c>
      <c r="S23" s="191">
        <v>2580.38</v>
      </c>
      <c r="T23" s="191">
        <v>2707</v>
      </c>
      <c r="U23" s="189">
        <v>2736</v>
      </c>
      <c r="V23" s="189">
        <v>2710</v>
      </c>
      <c r="W23" s="191">
        <v>2717</v>
      </c>
      <c r="X23" s="191">
        <v>2717</v>
      </c>
      <c r="Y23" s="191">
        <v>2718</v>
      </c>
      <c r="Z23" s="189">
        <v>2745</v>
      </c>
      <c r="AA23" s="191">
        <v>2542</v>
      </c>
      <c r="AB23" s="191">
        <v>2595</v>
      </c>
      <c r="AC23" s="192">
        <v>2641</v>
      </c>
      <c r="AD23" s="191">
        <v>2673.97</v>
      </c>
      <c r="AE23" s="191">
        <v>2726</v>
      </c>
      <c r="AF23" s="191">
        <v>2874</v>
      </c>
      <c r="AG23" s="191">
        <v>2924</v>
      </c>
      <c r="AH23" s="191">
        <v>2904.28</v>
      </c>
      <c r="AI23" s="193">
        <v>2936</v>
      </c>
      <c r="AJ23" s="193">
        <v>2999</v>
      </c>
      <c r="AK23" s="194">
        <v>3038</v>
      </c>
      <c r="AL23" s="195">
        <v>3132</v>
      </c>
      <c r="AM23" s="196">
        <v>3178</v>
      </c>
      <c r="AN23" s="196">
        <v>3230</v>
      </c>
      <c r="AO23" s="197">
        <v>3271</v>
      </c>
      <c r="AP23" s="196">
        <v>3291</v>
      </c>
      <c r="AQ23" s="196">
        <v>3381</v>
      </c>
      <c r="AR23" s="197">
        <v>3596</v>
      </c>
      <c r="AS23" s="196">
        <v>3659.04</v>
      </c>
      <c r="AT23" s="196">
        <v>3628</v>
      </c>
      <c r="AU23" s="195">
        <v>3659</v>
      </c>
      <c r="AV23" s="196">
        <v>3659</v>
      </c>
      <c r="AW23" s="196">
        <v>3662</v>
      </c>
      <c r="AX23" s="196">
        <v>3768.76</v>
      </c>
      <c r="AY23" s="197">
        <v>5082</v>
      </c>
      <c r="AZ23" s="197">
        <v>5214</v>
      </c>
      <c r="BA23" s="197">
        <v>5292</v>
      </c>
      <c r="BB23" s="197">
        <v>5319</v>
      </c>
      <c r="BC23" s="197">
        <v>5401</v>
      </c>
      <c r="BD23" s="197">
        <v>5688</v>
      </c>
      <c r="BE23" s="197">
        <v>5726</v>
      </c>
      <c r="BF23" s="197">
        <v>5658</v>
      </c>
      <c r="BG23" s="197">
        <v>5717.5</v>
      </c>
      <c r="BH23" s="197">
        <v>5723.98</v>
      </c>
      <c r="BI23" s="197">
        <v>5736</v>
      </c>
      <c r="BJ23" s="197">
        <v>5857.49</v>
      </c>
      <c r="BK23" s="197">
        <v>6037</v>
      </c>
      <c r="BL23" s="197">
        <v>6315.66</v>
      </c>
      <c r="BM23" s="197">
        <v>6412.43</v>
      </c>
      <c r="BN23" s="197">
        <v>6448.37</v>
      </c>
      <c r="BO23" s="197">
        <v>6548.8</v>
      </c>
      <c r="BP23" s="197">
        <v>6876.4</v>
      </c>
      <c r="BQ23" s="197">
        <v>6932.32</v>
      </c>
      <c r="BR23" s="197">
        <v>6873</v>
      </c>
      <c r="BS23" s="197">
        <v>6906.18</v>
      </c>
      <c r="BT23" s="197">
        <v>6918.34</v>
      </c>
      <c r="BU23" s="197">
        <v>6920.18</v>
      </c>
      <c r="BV23" s="197">
        <v>7041.4</v>
      </c>
      <c r="BW23" s="197">
        <v>7104.31</v>
      </c>
      <c r="BX23" s="197">
        <v>7284.92</v>
      </c>
      <c r="BY23" s="197">
        <v>7398.37</v>
      </c>
      <c r="BZ23" s="197">
        <v>7440.9</v>
      </c>
      <c r="CA23" s="197">
        <v>7557.76</v>
      </c>
      <c r="CB23" s="197">
        <v>7913.9</v>
      </c>
      <c r="CC23" s="197">
        <v>7987.26</v>
      </c>
      <c r="CD23" s="197">
        <v>7909.41</v>
      </c>
      <c r="CE23" s="197">
        <v>7967.64</v>
      </c>
      <c r="CF23" s="197">
        <v>7982.64</v>
      </c>
      <c r="CG23" s="197">
        <v>7992.21</v>
      </c>
      <c r="CH23" s="197">
        <v>8135.19</v>
      </c>
      <c r="CI23" s="197">
        <v>8165.96</v>
      </c>
      <c r="CJ23" s="197">
        <v>8319.2999999999993</v>
      </c>
      <c r="CK23" s="197">
        <v>8381.81</v>
      </c>
      <c r="CL23" s="197">
        <v>8364.01</v>
      </c>
      <c r="CM23" s="197">
        <v>8430.7999999999993</v>
      </c>
      <c r="CN23" s="197">
        <v>8816.2800000000007</v>
      </c>
      <c r="CO23" s="197">
        <v>8887.89</v>
      </c>
      <c r="CP23" s="197">
        <v>8806.07</v>
      </c>
      <c r="CQ23" s="197">
        <v>8958.4500000000007</v>
      </c>
      <c r="CR23" s="197">
        <v>9018.7199999999993</v>
      </c>
      <c r="CS23" s="197">
        <v>9053.83</v>
      </c>
      <c r="CT23" s="197">
        <v>9270.9599999999991</v>
      </c>
      <c r="CU23" s="197">
        <v>10310.43</v>
      </c>
      <c r="CV23" s="197">
        <v>10671.88</v>
      </c>
      <c r="CW23" s="197">
        <v>10770.42</v>
      </c>
      <c r="CX23" s="197">
        <v>10792.89</v>
      </c>
      <c r="CY23" s="197">
        <v>10950.66</v>
      </c>
      <c r="CZ23" s="197">
        <v>11482.55</v>
      </c>
      <c r="DA23" s="197">
        <v>11540.71</v>
      </c>
      <c r="DB23" s="197">
        <v>11408.68</v>
      </c>
      <c r="DC23" s="197">
        <v>11511.61</v>
      </c>
      <c r="DD23" s="197">
        <v>11513.67</v>
      </c>
      <c r="DE23" s="197">
        <v>11531.67</v>
      </c>
      <c r="DF23" s="197">
        <v>11817.02</v>
      </c>
      <c r="DG23" s="197">
        <v>11489.29</v>
      </c>
    </row>
    <row r="24" spans="1:111" ht="30" customHeight="1">
      <c r="A24" s="238"/>
      <c r="B24" s="19" t="str">
        <f>IF('0'!A1=1,"Охорона здоров’я та надання  соціальної допомоги","Human health and social work activities")</f>
        <v>Охорона здоров’я та надання  соціальної допомоги</v>
      </c>
      <c r="C24" s="189">
        <v>2154</v>
      </c>
      <c r="D24" s="189">
        <v>2147</v>
      </c>
      <c r="E24" s="190">
        <v>2178</v>
      </c>
      <c r="F24" s="190">
        <v>2204</v>
      </c>
      <c r="G24" s="190">
        <v>2242</v>
      </c>
      <c r="H24" s="189">
        <v>2296</v>
      </c>
      <c r="I24" s="189">
        <v>2327</v>
      </c>
      <c r="J24" s="189">
        <v>2339</v>
      </c>
      <c r="K24" s="189">
        <v>2340</v>
      </c>
      <c r="L24" s="189">
        <v>2338</v>
      </c>
      <c r="M24" s="189">
        <v>2337</v>
      </c>
      <c r="N24" s="189">
        <v>2367</v>
      </c>
      <c r="O24" s="189">
        <v>2240</v>
      </c>
      <c r="P24" s="189">
        <v>2240</v>
      </c>
      <c r="Q24" s="189">
        <v>2283</v>
      </c>
      <c r="R24" s="189">
        <v>2293</v>
      </c>
      <c r="S24" s="191">
        <v>2322.88</v>
      </c>
      <c r="T24" s="191">
        <v>2372</v>
      </c>
      <c r="U24" s="189">
        <v>2395</v>
      </c>
      <c r="V24" s="189">
        <v>2397</v>
      </c>
      <c r="W24" s="191">
        <v>2410</v>
      </c>
      <c r="X24" s="191">
        <v>2409</v>
      </c>
      <c r="Y24" s="191">
        <v>2414</v>
      </c>
      <c r="Z24" s="189">
        <v>2441</v>
      </c>
      <c r="AA24" s="191">
        <v>2330</v>
      </c>
      <c r="AB24" s="191">
        <v>2346</v>
      </c>
      <c r="AC24" s="192">
        <v>2390</v>
      </c>
      <c r="AD24" s="191">
        <v>2421.27</v>
      </c>
      <c r="AE24" s="191">
        <v>2478</v>
      </c>
      <c r="AF24" s="191">
        <v>2536</v>
      </c>
      <c r="AG24" s="191">
        <v>2576</v>
      </c>
      <c r="AH24" s="191">
        <v>2599</v>
      </c>
      <c r="AI24" s="202">
        <v>2619</v>
      </c>
      <c r="AJ24" s="202">
        <v>2680</v>
      </c>
      <c r="AK24" s="203">
        <v>2722</v>
      </c>
      <c r="AL24" s="195">
        <v>2829</v>
      </c>
      <c r="AM24" s="196">
        <v>2878</v>
      </c>
      <c r="AN24" s="196">
        <v>2893</v>
      </c>
      <c r="AO24" s="197">
        <v>2948</v>
      </c>
      <c r="AP24" s="196">
        <v>2977</v>
      </c>
      <c r="AQ24" s="196">
        <v>3060</v>
      </c>
      <c r="AR24" s="197">
        <v>3158</v>
      </c>
      <c r="AS24" s="196">
        <v>3219.75</v>
      </c>
      <c r="AT24" s="196">
        <v>3249</v>
      </c>
      <c r="AU24" s="195">
        <v>3261</v>
      </c>
      <c r="AV24" s="196">
        <v>3278</v>
      </c>
      <c r="AW24" s="196">
        <v>3290</v>
      </c>
      <c r="AX24" s="196">
        <v>3399.75</v>
      </c>
      <c r="AY24" s="197">
        <v>4403</v>
      </c>
      <c r="AZ24" s="197">
        <v>4450</v>
      </c>
      <c r="BA24" s="197">
        <v>4524</v>
      </c>
      <c r="BB24" s="197">
        <v>4572</v>
      </c>
      <c r="BC24" s="197">
        <v>4637</v>
      </c>
      <c r="BD24" s="197">
        <v>4747</v>
      </c>
      <c r="BE24" s="197">
        <v>4803</v>
      </c>
      <c r="BF24" s="197">
        <v>4823</v>
      </c>
      <c r="BG24" s="197">
        <v>4828.08</v>
      </c>
      <c r="BH24" s="197">
        <v>4845.83</v>
      </c>
      <c r="BI24" s="197">
        <v>4869</v>
      </c>
      <c r="BJ24" s="197">
        <v>4976.5600000000004</v>
      </c>
      <c r="BK24" s="197">
        <v>5217</v>
      </c>
      <c r="BL24" s="197">
        <v>5252.7</v>
      </c>
      <c r="BM24" s="197">
        <v>5345.23</v>
      </c>
      <c r="BN24" s="197">
        <v>5392.99</v>
      </c>
      <c r="BO24" s="197">
        <v>5463.34</v>
      </c>
      <c r="BP24" s="197">
        <v>5584.09</v>
      </c>
      <c r="BQ24" s="197">
        <v>5644.7</v>
      </c>
      <c r="BR24" s="197">
        <v>5667.51</v>
      </c>
      <c r="BS24" s="197">
        <v>5674.38</v>
      </c>
      <c r="BT24" s="197">
        <v>5692.83</v>
      </c>
      <c r="BU24" s="197">
        <v>5720.13</v>
      </c>
      <c r="BV24" s="197">
        <v>5852.64</v>
      </c>
      <c r="BW24" s="197">
        <v>6203.22</v>
      </c>
      <c r="BX24" s="197">
        <v>6288.99</v>
      </c>
      <c r="BY24" s="197">
        <v>6442.07</v>
      </c>
      <c r="BZ24" s="197">
        <v>6516.5</v>
      </c>
      <c r="CA24" s="197">
        <v>6595.25</v>
      </c>
      <c r="CB24" s="197">
        <v>6751.21</v>
      </c>
      <c r="CC24" s="197">
        <v>6822.96</v>
      </c>
      <c r="CD24" s="197">
        <v>6853.2</v>
      </c>
      <c r="CE24" s="197">
        <v>6860.12</v>
      </c>
      <c r="CF24" s="197">
        <v>6874.12</v>
      </c>
      <c r="CG24" s="197">
        <v>6887.2</v>
      </c>
      <c r="CH24" s="197">
        <v>7020.25</v>
      </c>
      <c r="CI24" s="197">
        <v>7296.83</v>
      </c>
      <c r="CJ24" s="197">
        <v>7383.46</v>
      </c>
      <c r="CK24" s="197">
        <v>7605.41</v>
      </c>
      <c r="CL24" s="197">
        <v>7466.7</v>
      </c>
      <c r="CM24" s="197">
        <v>7501.53</v>
      </c>
      <c r="CN24" s="197">
        <v>7720</v>
      </c>
      <c r="CO24" s="197">
        <v>7837.7</v>
      </c>
      <c r="CP24" s="197">
        <v>7918.01</v>
      </c>
      <c r="CQ24" s="197">
        <v>8028.79</v>
      </c>
      <c r="CR24" s="197">
        <v>8299.98</v>
      </c>
      <c r="CS24" s="197">
        <v>8490.6</v>
      </c>
      <c r="CT24" s="197">
        <v>8847.67</v>
      </c>
      <c r="CU24" s="197">
        <v>10572.79</v>
      </c>
      <c r="CV24" s="197">
        <v>10766.18</v>
      </c>
      <c r="CW24" s="197">
        <v>11253.79</v>
      </c>
      <c r="CX24" s="197">
        <v>11373.59</v>
      </c>
      <c r="CY24" s="197">
        <v>11403.95</v>
      </c>
      <c r="CZ24" s="197">
        <v>11517.4</v>
      </c>
      <c r="DA24" s="197">
        <v>11469.05</v>
      </c>
      <c r="DB24" s="197">
        <v>11398.32</v>
      </c>
      <c r="DC24" s="197">
        <v>11309.22</v>
      </c>
      <c r="DD24" s="197">
        <v>11294.44</v>
      </c>
      <c r="DE24" s="197">
        <v>11329.38</v>
      </c>
      <c r="DF24" s="197">
        <v>11615.67</v>
      </c>
      <c r="DG24" s="197">
        <v>13244.93</v>
      </c>
    </row>
    <row r="25" spans="1:111" ht="30" customHeight="1">
      <c r="A25" s="238"/>
      <c r="B25" s="19" t="str">
        <f>IF('0'!A1=1,"з них охорона здоров’я  ","of which human health")</f>
        <v xml:space="preserve">з них охорона здоров’я  </v>
      </c>
      <c r="C25" s="189">
        <v>2176</v>
      </c>
      <c r="D25" s="189">
        <v>2167</v>
      </c>
      <c r="E25" s="190">
        <v>2198</v>
      </c>
      <c r="F25" s="190">
        <v>2224</v>
      </c>
      <c r="G25" s="190">
        <v>2264</v>
      </c>
      <c r="H25" s="189">
        <v>2320</v>
      </c>
      <c r="I25" s="189">
        <v>2352</v>
      </c>
      <c r="J25" s="189">
        <v>2365</v>
      </c>
      <c r="K25" s="189">
        <v>2366</v>
      </c>
      <c r="L25" s="189">
        <v>2362</v>
      </c>
      <c r="M25" s="189">
        <v>2360</v>
      </c>
      <c r="N25" s="189">
        <v>2390</v>
      </c>
      <c r="O25" s="189">
        <v>2265</v>
      </c>
      <c r="P25" s="189">
        <v>2262</v>
      </c>
      <c r="Q25" s="189">
        <v>2305</v>
      </c>
      <c r="R25" s="189">
        <v>2316</v>
      </c>
      <c r="S25" s="191">
        <v>2346.81</v>
      </c>
      <c r="T25" s="191">
        <v>2398</v>
      </c>
      <c r="U25" s="189">
        <v>2423</v>
      </c>
      <c r="V25" s="189">
        <v>2425</v>
      </c>
      <c r="W25" s="191">
        <v>2436</v>
      </c>
      <c r="X25" s="191">
        <v>2433</v>
      </c>
      <c r="Y25" s="191">
        <v>2436</v>
      </c>
      <c r="Z25" s="189">
        <v>2463</v>
      </c>
      <c r="AA25" s="191">
        <v>2346</v>
      </c>
      <c r="AB25" s="191">
        <v>2361</v>
      </c>
      <c r="AC25" s="192">
        <v>2405</v>
      </c>
      <c r="AD25" s="191">
        <v>2435.4499999999998</v>
      </c>
      <c r="AE25" s="191">
        <v>2493</v>
      </c>
      <c r="AF25" s="191">
        <v>2552</v>
      </c>
      <c r="AG25" s="191">
        <v>2593</v>
      </c>
      <c r="AH25" s="191">
        <v>2617.61</v>
      </c>
      <c r="AI25" s="193">
        <v>2637</v>
      </c>
      <c r="AJ25" s="193">
        <v>2699</v>
      </c>
      <c r="AK25" s="194">
        <v>2742</v>
      </c>
      <c r="AL25" s="195">
        <v>2853</v>
      </c>
      <c r="AM25" s="196">
        <v>2909</v>
      </c>
      <c r="AN25" s="196">
        <v>2919</v>
      </c>
      <c r="AO25" s="197">
        <v>2973</v>
      </c>
      <c r="AP25" s="196">
        <v>3002</v>
      </c>
      <c r="AQ25" s="196">
        <v>3089</v>
      </c>
      <c r="AR25" s="197">
        <v>3191</v>
      </c>
      <c r="AS25" s="196">
        <v>3255.26</v>
      </c>
      <c r="AT25" s="196">
        <v>3285</v>
      </c>
      <c r="AU25" s="195">
        <v>3296</v>
      </c>
      <c r="AV25" s="196">
        <v>3311</v>
      </c>
      <c r="AW25" s="196">
        <v>3323</v>
      </c>
      <c r="AX25" s="196">
        <v>3434.92</v>
      </c>
      <c r="AY25" s="197">
        <v>4450</v>
      </c>
      <c r="AZ25" s="197">
        <v>4496</v>
      </c>
      <c r="BA25" s="197">
        <v>4568</v>
      </c>
      <c r="BB25" s="197">
        <v>4619</v>
      </c>
      <c r="BC25" s="197">
        <v>4685</v>
      </c>
      <c r="BD25" s="197">
        <v>4799</v>
      </c>
      <c r="BE25" s="197">
        <v>4858</v>
      </c>
      <c r="BF25" s="197">
        <v>4877</v>
      </c>
      <c r="BG25" s="197">
        <v>4880.0200000000004</v>
      </c>
      <c r="BH25" s="197">
        <v>4893.76</v>
      </c>
      <c r="BI25" s="197">
        <v>4916</v>
      </c>
      <c r="BJ25" s="197">
        <v>5023.41</v>
      </c>
      <c r="BK25" s="197">
        <v>5256.8</v>
      </c>
      <c r="BL25" s="197">
        <v>5289.11</v>
      </c>
      <c r="BM25" s="197">
        <v>5380.87</v>
      </c>
      <c r="BN25" s="197">
        <v>5431.51</v>
      </c>
      <c r="BO25" s="197">
        <v>5503.68</v>
      </c>
      <c r="BP25" s="197">
        <v>5628.43</v>
      </c>
      <c r="BQ25" s="197">
        <v>5690.5</v>
      </c>
      <c r="BR25" s="197">
        <v>5712.41</v>
      </c>
      <c r="BS25" s="197">
        <v>5719.17</v>
      </c>
      <c r="BT25" s="197">
        <v>5734.05</v>
      </c>
      <c r="BU25" s="197">
        <v>5761.62</v>
      </c>
      <c r="BV25" s="197">
        <v>5898.01</v>
      </c>
      <c r="BW25" s="197">
        <v>6271.64</v>
      </c>
      <c r="BX25" s="197">
        <v>6351.33</v>
      </c>
      <c r="BY25" s="197">
        <v>6505.14</v>
      </c>
      <c r="BZ25" s="197">
        <v>6579.23</v>
      </c>
      <c r="CA25" s="197">
        <v>6659.76</v>
      </c>
      <c r="CB25" s="197">
        <v>6822.16</v>
      </c>
      <c r="CC25" s="197">
        <v>6895.43</v>
      </c>
      <c r="CD25" s="197">
        <v>6924.3</v>
      </c>
      <c r="CE25" s="197">
        <v>6930.12</v>
      </c>
      <c r="CF25" s="197">
        <v>6939.14</v>
      </c>
      <c r="CG25" s="197">
        <v>6951.17</v>
      </c>
      <c r="CH25" s="197">
        <v>7087.07</v>
      </c>
      <c r="CI25" s="197">
        <v>7374.13</v>
      </c>
      <c r="CJ25" s="197">
        <v>7463.54</v>
      </c>
      <c r="CK25" s="197">
        <v>7692.92</v>
      </c>
      <c r="CL25" s="197">
        <v>7526.92</v>
      </c>
      <c r="CM25" s="197">
        <v>7558.78</v>
      </c>
      <c r="CN25" s="197">
        <v>7789.26</v>
      </c>
      <c r="CO25" s="197">
        <v>7913.67</v>
      </c>
      <c r="CP25" s="197">
        <v>7998.36</v>
      </c>
      <c r="CQ25" s="197">
        <v>8114.01</v>
      </c>
      <c r="CR25" s="197">
        <v>8407.98</v>
      </c>
      <c r="CS25" s="197">
        <v>8617.6</v>
      </c>
      <c r="CT25" s="197">
        <v>8994.89</v>
      </c>
      <c r="CU25" s="197">
        <v>10786.45</v>
      </c>
      <c r="CV25" s="197">
        <v>10991.69</v>
      </c>
      <c r="CW25" s="197">
        <v>11510.21</v>
      </c>
      <c r="CX25" s="197">
        <v>11630.06</v>
      </c>
      <c r="CY25" s="197">
        <v>11650.82</v>
      </c>
      <c r="CZ25" s="197">
        <v>11760.94</v>
      </c>
      <c r="DA25" s="197">
        <v>11699.5</v>
      </c>
      <c r="DB25" s="197">
        <v>11615.82</v>
      </c>
      <c r="DC25" s="197">
        <v>11515.75</v>
      </c>
      <c r="DD25" s="197">
        <v>11493.67</v>
      </c>
      <c r="DE25" s="197">
        <v>11529.54</v>
      </c>
      <c r="DF25" s="197">
        <v>11824.67</v>
      </c>
      <c r="DG25" s="197">
        <v>13633.1</v>
      </c>
    </row>
    <row r="26" spans="1:111" ht="30" customHeight="1">
      <c r="A26" s="238"/>
      <c r="B26" s="19" t="str">
        <f>IF('0'!A1=1,"Мистецтво, спорт, розваги та відпочинок","Arts, sport, entertainment and recreation")</f>
        <v>Мистецтво, спорт, розваги та відпочинок</v>
      </c>
      <c r="C26" s="189">
        <v>3080</v>
      </c>
      <c r="D26" s="189">
        <v>3061</v>
      </c>
      <c r="E26" s="190">
        <v>3082</v>
      </c>
      <c r="F26" s="190">
        <v>3097</v>
      </c>
      <c r="G26" s="190">
        <v>3133</v>
      </c>
      <c r="H26" s="189">
        <v>3183</v>
      </c>
      <c r="I26" s="189">
        <v>3221</v>
      </c>
      <c r="J26" s="189">
        <v>3213</v>
      </c>
      <c r="K26" s="189">
        <v>3234</v>
      </c>
      <c r="L26" s="189">
        <v>3238</v>
      </c>
      <c r="M26" s="189">
        <v>3247</v>
      </c>
      <c r="N26" s="189">
        <v>3286</v>
      </c>
      <c r="O26" s="189">
        <v>3222</v>
      </c>
      <c r="P26" s="189">
        <v>3249</v>
      </c>
      <c r="Q26" s="189">
        <v>3322</v>
      </c>
      <c r="R26" s="189">
        <v>3483</v>
      </c>
      <c r="S26" s="191">
        <v>3505.39</v>
      </c>
      <c r="T26" s="191">
        <v>3525</v>
      </c>
      <c r="U26" s="189">
        <v>3485</v>
      </c>
      <c r="V26" s="189">
        <v>3473</v>
      </c>
      <c r="W26" s="191">
        <v>3558</v>
      </c>
      <c r="X26" s="191">
        <v>3545</v>
      </c>
      <c r="Y26" s="191">
        <v>3569</v>
      </c>
      <c r="Z26" s="189">
        <v>3626</v>
      </c>
      <c r="AA26" s="191">
        <v>3648</v>
      </c>
      <c r="AB26" s="191">
        <v>3946</v>
      </c>
      <c r="AC26" s="192">
        <v>3510</v>
      </c>
      <c r="AD26" s="191">
        <v>3922.2</v>
      </c>
      <c r="AE26" s="191">
        <v>3907</v>
      </c>
      <c r="AF26" s="191">
        <v>3950</v>
      </c>
      <c r="AG26" s="191">
        <v>3972</v>
      </c>
      <c r="AH26" s="191">
        <v>3958.54</v>
      </c>
      <c r="AI26" s="191">
        <v>3933</v>
      </c>
      <c r="AJ26" s="191">
        <v>3975</v>
      </c>
      <c r="AK26" s="196">
        <v>4034</v>
      </c>
      <c r="AL26" s="195">
        <v>4134</v>
      </c>
      <c r="AM26" s="196">
        <v>4403</v>
      </c>
      <c r="AN26" s="196">
        <v>4353</v>
      </c>
      <c r="AO26" s="197">
        <v>4634</v>
      </c>
      <c r="AP26" s="196">
        <v>4835</v>
      </c>
      <c r="AQ26" s="196">
        <v>4819</v>
      </c>
      <c r="AR26" s="197">
        <v>4859</v>
      </c>
      <c r="AS26" s="196">
        <v>4815.1400000000003</v>
      </c>
      <c r="AT26" s="196">
        <v>4787</v>
      </c>
      <c r="AU26" s="195">
        <v>4767</v>
      </c>
      <c r="AV26" s="196">
        <v>4746</v>
      </c>
      <c r="AW26" s="196">
        <v>4732</v>
      </c>
      <c r="AX26" s="196">
        <v>4843.59</v>
      </c>
      <c r="AY26" s="197">
        <v>5412</v>
      </c>
      <c r="AZ26" s="197">
        <v>5476</v>
      </c>
      <c r="BA26" s="197">
        <v>5732</v>
      </c>
      <c r="BB26" s="197">
        <v>5752</v>
      </c>
      <c r="BC26" s="197">
        <v>6135</v>
      </c>
      <c r="BD26" s="197">
        <v>6251</v>
      </c>
      <c r="BE26" s="197">
        <v>6320</v>
      </c>
      <c r="BF26" s="197">
        <v>6310</v>
      </c>
      <c r="BG26" s="197">
        <v>6351.46</v>
      </c>
      <c r="BH26" s="197">
        <v>6359.56</v>
      </c>
      <c r="BI26" s="197">
        <v>6377</v>
      </c>
      <c r="BJ26" s="197">
        <v>6608.21</v>
      </c>
      <c r="BK26" s="197">
        <v>6615</v>
      </c>
      <c r="BL26" s="197">
        <v>6686.15</v>
      </c>
      <c r="BM26" s="197">
        <v>6823.24</v>
      </c>
      <c r="BN26" s="197">
        <v>6881.07</v>
      </c>
      <c r="BO26" s="197">
        <v>7278.25</v>
      </c>
      <c r="BP26" s="197">
        <v>7392.33</v>
      </c>
      <c r="BQ26" s="197">
        <v>7434.37</v>
      </c>
      <c r="BR26" s="197">
        <v>7411.98</v>
      </c>
      <c r="BS26" s="197">
        <v>7446.78</v>
      </c>
      <c r="BT26" s="197">
        <v>7444.84</v>
      </c>
      <c r="BU26" s="197">
        <v>7470.04</v>
      </c>
      <c r="BV26" s="197">
        <v>7611.55</v>
      </c>
      <c r="BW26" s="197">
        <v>7668.02</v>
      </c>
      <c r="BX26" s="197">
        <v>7623.66</v>
      </c>
      <c r="BY26" s="197">
        <v>7818.92</v>
      </c>
      <c r="BZ26" s="197">
        <v>7900.28</v>
      </c>
      <c r="CA26" s="197">
        <v>7995.72</v>
      </c>
      <c r="CB26" s="197">
        <v>8412.56</v>
      </c>
      <c r="CC26" s="197">
        <v>8503.6299999999992</v>
      </c>
      <c r="CD26" s="197">
        <v>8445.17</v>
      </c>
      <c r="CE26" s="197">
        <v>8505.1299999999992</v>
      </c>
      <c r="CF26" s="197">
        <v>8501.32</v>
      </c>
      <c r="CG26" s="197">
        <v>8508.81</v>
      </c>
      <c r="CH26" s="197">
        <v>8659.43</v>
      </c>
      <c r="CI26" s="197">
        <v>8313.99</v>
      </c>
      <c r="CJ26" s="197">
        <v>8520.1200000000008</v>
      </c>
      <c r="CK26" s="197">
        <v>8601.41</v>
      </c>
      <c r="CL26" s="197">
        <v>8454.4699999999993</v>
      </c>
      <c r="CM26" s="197">
        <v>8398.93</v>
      </c>
      <c r="CN26" s="197">
        <v>8581.36</v>
      </c>
      <c r="CO26" s="197">
        <v>8821.93</v>
      </c>
      <c r="CP26" s="197">
        <v>8916.83</v>
      </c>
      <c r="CQ26" s="197">
        <v>9012.31</v>
      </c>
      <c r="CR26" s="197">
        <v>9258.49</v>
      </c>
      <c r="CS26" s="197">
        <v>9345.6299999999992</v>
      </c>
      <c r="CT26" s="197">
        <v>9623.99</v>
      </c>
      <c r="CU26" s="197">
        <v>10436.530000000001</v>
      </c>
      <c r="CV26" s="197">
        <v>11170.97</v>
      </c>
      <c r="CW26" s="197">
        <v>11362.02</v>
      </c>
      <c r="CX26" s="197">
        <v>11283.83</v>
      </c>
      <c r="CY26" s="197">
        <v>11439.87</v>
      </c>
      <c r="CZ26" s="197">
        <v>11743.38</v>
      </c>
      <c r="DA26" s="197">
        <v>11941.71</v>
      </c>
      <c r="DB26" s="197">
        <v>12009.64</v>
      </c>
      <c r="DC26" s="197">
        <v>12144.43</v>
      </c>
      <c r="DD26" s="197">
        <v>12177.17</v>
      </c>
      <c r="DE26" s="197">
        <v>12238.28</v>
      </c>
      <c r="DF26" s="197">
        <v>12508.26</v>
      </c>
      <c r="DG26" s="197">
        <v>11961.89</v>
      </c>
    </row>
    <row r="27" spans="1:111" ht="30" customHeight="1">
      <c r="A27" s="238"/>
      <c r="B27" s="19" t="str">
        <f>IF('0'!A1=1,"діяльність у сфері творчості, мистецтва та розваг","arts, entertainment and recreation activities")</f>
        <v>діяльність у сфері творчості, мистецтва та розваг</v>
      </c>
      <c r="C27" s="189">
        <v>2693</v>
      </c>
      <c r="D27" s="189">
        <v>2694</v>
      </c>
      <c r="E27" s="190">
        <v>2713</v>
      </c>
      <c r="F27" s="190">
        <v>2725</v>
      </c>
      <c r="G27" s="190">
        <v>2752</v>
      </c>
      <c r="H27" s="189">
        <v>2819</v>
      </c>
      <c r="I27" s="189">
        <v>2850</v>
      </c>
      <c r="J27" s="189">
        <v>2827</v>
      </c>
      <c r="K27" s="189">
        <v>2843</v>
      </c>
      <c r="L27" s="189">
        <v>2840</v>
      </c>
      <c r="M27" s="189">
        <v>2846</v>
      </c>
      <c r="N27" s="189">
        <v>2887</v>
      </c>
      <c r="O27" s="189">
        <v>2668</v>
      </c>
      <c r="P27" s="189">
        <v>2643</v>
      </c>
      <c r="Q27" s="189">
        <v>2668</v>
      </c>
      <c r="R27" s="189">
        <v>2707</v>
      </c>
      <c r="S27" s="191">
        <v>2730.93</v>
      </c>
      <c r="T27" s="191">
        <v>2774</v>
      </c>
      <c r="U27" s="189">
        <v>2810</v>
      </c>
      <c r="V27" s="189">
        <v>2789</v>
      </c>
      <c r="W27" s="191">
        <v>2801</v>
      </c>
      <c r="X27" s="191">
        <v>2785</v>
      </c>
      <c r="Y27" s="191">
        <v>2799</v>
      </c>
      <c r="Z27" s="189">
        <v>2841</v>
      </c>
      <c r="AA27" s="191">
        <v>2644</v>
      </c>
      <c r="AB27" s="191">
        <v>2668</v>
      </c>
      <c r="AC27" s="192">
        <v>2704</v>
      </c>
      <c r="AD27" s="191">
        <v>2737.71</v>
      </c>
      <c r="AE27" s="191">
        <v>2770</v>
      </c>
      <c r="AF27" s="191">
        <v>2857</v>
      </c>
      <c r="AG27" s="191">
        <v>2919</v>
      </c>
      <c r="AH27" s="191">
        <v>2905.47</v>
      </c>
      <c r="AI27" s="191">
        <v>2938</v>
      </c>
      <c r="AJ27" s="191">
        <v>2991</v>
      </c>
      <c r="AK27" s="196">
        <v>3049</v>
      </c>
      <c r="AL27" s="204">
        <v>3150</v>
      </c>
      <c r="AM27" s="196">
        <v>3348</v>
      </c>
      <c r="AN27" s="196">
        <v>3377</v>
      </c>
      <c r="AO27" s="197">
        <v>3412</v>
      </c>
      <c r="AP27" s="196">
        <v>3420</v>
      </c>
      <c r="AQ27" s="196">
        <v>3478</v>
      </c>
      <c r="AR27" s="197">
        <v>3585</v>
      </c>
      <c r="AS27" s="196">
        <v>3645.36</v>
      </c>
      <c r="AT27" s="196">
        <v>3642</v>
      </c>
      <c r="AU27" s="204">
        <v>3665</v>
      </c>
      <c r="AV27" s="196">
        <v>3678</v>
      </c>
      <c r="AW27" s="196">
        <v>3708</v>
      </c>
      <c r="AX27" s="197">
        <v>3828</v>
      </c>
      <c r="AY27" s="197">
        <v>4861</v>
      </c>
      <c r="AZ27" s="197">
        <v>4951</v>
      </c>
      <c r="BA27" s="197">
        <v>5250</v>
      </c>
      <c r="BB27" s="197">
        <v>5272</v>
      </c>
      <c r="BC27" s="197">
        <v>5318</v>
      </c>
      <c r="BD27" s="197">
        <v>5457</v>
      </c>
      <c r="BE27" s="197">
        <v>5533</v>
      </c>
      <c r="BF27" s="197">
        <v>5511</v>
      </c>
      <c r="BG27" s="197">
        <v>5546.8</v>
      </c>
      <c r="BH27" s="197">
        <v>5571.29</v>
      </c>
      <c r="BI27" s="197">
        <v>5604</v>
      </c>
      <c r="BJ27" s="197">
        <v>5773.71</v>
      </c>
      <c r="BK27" s="197">
        <v>6000.93</v>
      </c>
      <c r="BL27" s="197">
        <v>6125.14</v>
      </c>
      <c r="BM27" s="197">
        <v>6276.88</v>
      </c>
      <c r="BN27" s="197">
        <v>6273.32</v>
      </c>
      <c r="BO27" s="197">
        <v>6312.09</v>
      </c>
      <c r="BP27" s="197">
        <v>6463.37</v>
      </c>
      <c r="BQ27" s="197">
        <v>6563.62</v>
      </c>
      <c r="BR27" s="197">
        <v>6556.3</v>
      </c>
      <c r="BS27" s="197">
        <v>6586.43</v>
      </c>
      <c r="BT27" s="197">
        <v>6596.55</v>
      </c>
      <c r="BU27" s="197">
        <v>6628.12</v>
      </c>
      <c r="BV27" s="197">
        <v>6800.77</v>
      </c>
      <c r="BW27" s="197">
        <v>6995.21</v>
      </c>
      <c r="BX27" s="197">
        <v>7026.1</v>
      </c>
      <c r="BY27" s="197">
        <v>7304.7</v>
      </c>
      <c r="BZ27" s="197">
        <v>7317.72</v>
      </c>
      <c r="CA27" s="197">
        <v>7365.55</v>
      </c>
      <c r="CB27" s="197">
        <v>7513.34</v>
      </c>
      <c r="CC27" s="197">
        <v>7646.48</v>
      </c>
      <c r="CD27" s="197">
        <v>7603.75</v>
      </c>
      <c r="CE27" s="197">
        <v>7625.2</v>
      </c>
      <c r="CF27" s="197">
        <v>7637.27</v>
      </c>
      <c r="CG27" s="197">
        <v>7673.34</v>
      </c>
      <c r="CH27" s="197">
        <v>7834.39</v>
      </c>
      <c r="CI27" s="197">
        <v>7916.8</v>
      </c>
      <c r="CJ27" s="197">
        <v>8054.66</v>
      </c>
      <c r="CK27" s="197">
        <v>8107.19</v>
      </c>
      <c r="CL27" s="197">
        <v>7930.62</v>
      </c>
      <c r="CM27" s="197">
        <v>7859.36</v>
      </c>
      <c r="CN27" s="197">
        <v>8029.78</v>
      </c>
      <c r="CO27" s="197">
        <v>8139.37</v>
      </c>
      <c r="CP27" s="197">
        <v>8135.83</v>
      </c>
      <c r="CQ27" s="197">
        <v>8204.3700000000008</v>
      </c>
      <c r="CR27" s="197">
        <v>8263.4</v>
      </c>
      <c r="CS27" s="197">
        <v>8366.64</v>
      </c>
      <c r="CT27" s="197">
        <v>8563.7000000000007</v>
      </c>
      <c r="CU27" s="197">
        <v>9706.14</v>
      </c>
      <c r="CV27" s="197">
        <v>10325.93</v>
      </c>
      <c r="CW27" s="197">
        <v>10435.81</v>
      </c>
      <c r="CX27" s="197">
        <v>10272.6</v>
      </c>
      <c r="CY27" s="197">
        <v>10385.07</v>
      </c>
      <c r="CZ27" s="197">
        <v>10697.84</v>
      </c>
      <c r="DA27" s="197">
        <v>10897.03</v>
      </c>
      <c r="DB27" s="197">
        <v>10922.77</v>
      </c>
      <c r="DC27" s="197">
        <v>10978.98</v>
      </c>
      <c r="DD27" s="197">
        <v>10990.31</v>
      </c>
      <c r="DE27" s="197">
        <v>11025.13</v>
      </c>
      <c r="DF27" s="197">
        <v>11314.9</v>
      </c>
      <c r="DG27" s="197">
        <v>10913.53</v>
      </c>
    </row>
    <row r="28" spans="1:111" ht="30" customHeight="1">
      <c r="A28" s="238"/>
      <c r="B28" s="19" t="str">
        <f>IF('0'!A1=1,"функціювання бібліотек, архівів, музеїв та інших закладів культури","Libraries, archives, museums and other cultural activities")</f>
        <v>функціювання бібліотек, архівів, музеїв та інших закладів культури</v>
      </c>
      <c r="C28" s="189">
        <v>2478</v>
      </c>
      <c r="D28" s="189">
        <v>2480</v>
      </c>
      <c r="E28" s="190">
        <v>2502</v>
      </c>
      <c r="F28" s="189">
        <v>2525</v>
      </c>
      <c r="G28" s="189">
        <v>2568</v>
      </c>
      <c r="H28" s="189">
        <v>2626</v>
      </c>
      <c r="I28" s="189">
        <v>2672</v>
      </c>
      <c r="J28" s="189">
        <v>2671</v>
      </c>
      <c r="K28" s="189">
        <v>2686</v>
      </c>
      <c r="L28" s="189">
        <v>2688</v>
      </c>
      <c r="M28" s="189">
        <v>2695</v>
      </c>
      <c r="N28" s="189">
        <v>2739</v>
      </c>
      <c r="O28" s="189">
        <v>2470</v>
      </c>
      <c r="P28" s="189">
        <v>2498</v>
      </c>
      <c r="Q28" s="189">
        <v>2540</v>
      </c>
      <c r="R28" s="189">
        <v>2571</v>
      </c>
      <c r="S28" s="191">
        <v>2603.33</v>
      </c>
      <c r="T28" s="191">
        <v>2656</v>
      </c>
      <c r="U28" s="189">
        <v>2698</v>
      </c>
      <c r="V28" s="189">
        <v>2696</v>
      </c>
      <c r="W28" s="191">
        <v>2716</v>
      </c>
      <c r="X28" s="191">
        <v>2723</v>
      </c>
      <c r="Y28" s="191">
        <v>2734</v>
      </c>
      <c r="Z28" s="189">
        <v>2769</v>
      </c>
      <c r="AA28" s="191">
        <v>2479</v>
      </c>
      <c r="AB28" s="191">
        <v>2490</v>
      </c>
      <c r="AC28" s="192">
        <v>2535</v>
      </c>
      <c r="AD28" s="191">
        <v>2572.3200000000002</v>
      </c>
      <c r="AE28" s="191">
        <v>2654</v>
      </c>
      <c r="AF28" s="191">
        <v>2726</v>
      </c>
      <c r="AG28" s="191">
        <v>2773</v>
      </c>
      <c r="AH28" s="191">
        <v>2794.33</v>
      </c>
      <c r="AI28" s="191">
        <v>2824</v>
      </c>
      <c r="AJ28" s="191">
        <v>2886</v>
      </c>
      <c r="AK28" s="196">
        <v>2947</v>
      </c>
      <c r="AL28" s="204">
        <v>3049</v>
      </c>
      <c r="AM28" s="196">
        <v>3136</v>
      </c>
      <c r="AN28" s="196">
        <v>3147</v>
      </c>
      <c r="AO28" s="197">
        <v>3203</v>
      </c>
      <c r="AP28" s="196">
        <v>3242</v>
      </c>
      <c r="AQ28" s="196">
        <v>3336</v>
      </c>
      <c r="AR28" s="197">
        <v>3437</v>
      </c>
      <c r="AS28" s="196">
        <v>3504.13</v>
      </c>
      <c r="AT28" s="196">
        <v>3539</v>
      </c>
      <c r="AU28" s="204">
        <v>3577</v>
      </c>
      <c r="AV28" s="196">
        <v>3590</v>
      </c>
      <c r="AW28" s="196">
        <v>3604</v>
      </c>
      <c r="AX28" s="196">
        <v>3704.94</v>
      </c>
      <c r="AY28" s="197">
        <v>4625</v>
      </c>
      <c r="AZ28" s="197">
        <v>4721</v>
      </c>
      <c r="BA28" s="197">
        <v>4860</v>
      </c>
      <c r="BB28" s="197">
        <v>4923</v>
      </c>
      <c r="BC28" s="197">
        <v>5017</v>
      </c>
      <c r="BD28" s="197">
        <v>5125</v>
      </c>
      <c r="BE28" s="197">
        <v>5212</v>
      </c>
      <c r="BF28" s="197">
        <v>5238</v>
      </c>
      <c r="BG28" s="197">
        <v>5291.78</v>
      </c>
      <c r="BH28" s="197">
        <v>5309.2</v>
      </c>
      <c r="BI28" s="197">
        <v>5340</v>
      </c>
      <c r="BJ28" s="197">
        <v>5464.14</v>
      </c>
      <c r="BK28" s="197">
        <v>5528.08</v>
      </c>
      <c r="BL28" s="197">
        <v>5672.69</v>
      </c>
      <c r="BM28" s="197">
        <v>5760.93</v>
      </c>
      <c r="BN28" s="197">
        <v>5801.46</v>
      </c>
      <c r="BO28" s="197">
        <v>5897.89</v>
      </c>
      <c r="BP28" s="197">
        <v>6020.47</v>
      </c>
      <c r="BQ28" s="197">
        <v>6118.96</v>
      </c>
      <c r="BR28" s="197">
        <v>6148.46</v>
      </c>
      <c r="BS28" s="197">
        <v>6198.01</v>
      </c>
      <c r="BT28" s="197">
        <v>6216.13</v>
      </c>
      <c r="BU28" s="197">
        <v>6250.4</v>
      </c>
      <c r="BV28" s="197">
        <v>6381.09</v>
      </c>
      <c r="BW28" s="197">
        <v>6395.1</v>
      </c>
      <c r="BX28" s="197">
        <v>6520.87</v>
      </c>
      <c r="BY28" s="197">
        <v>6695.59</v>
      </c>
      <c r="BZ28" s="197">
        <v>6794.72</v>
      </c>
      <c r="CA28" s="197">
        <v>6917.35</v>
      </c>
      <c r="CB28" s="197">
        <v>7069.07</v>
      </c>
      <c r="CC28" s="197">
        <v>7203.4</v>
      </c>
      <c r="CD28" s="197">
        <v>7251.64</v>
      </c>
      <c r="CE28" s="197">
        <v>7303.22</v>
      </c>
      <c r="CF28" s="197">
        <v>7322.61</v>
      </c>
      <c r="CG28" s="197">
        <v>7356.95</v>
      </c>
      <c r="CH28" s="197">
        <v>7519.27</v>
      </c>
      <c r="CI28" s="197">
        <v>7009.58</v>
      </c>
      <c r="CJ28" s="197">
        <v>7134.2</v>
      </c>
      <c r="CK28" s="197">
        <v>7236.56</v>
      </c>
      <c r="CL28" s="197">
        <v>7176.46</v>
      </c>
      <c r="CM28" s="197">
        <v>7202.5</v>
      </c>
      <c r="CN28" s="197">
        <v>7370.08</v>
      </c>
      <c r="CO28" s="197">
        <v>7507.9</v>
      </c>
      <c r="CP28" s="197">
        <v>7555.2</v>
      </c>
      <c r="CQ28" s="197">
        <v>7670.33</v>
      </c>
      <c r="CR28" s="197">
        <v>7746.34</v>
      </c>
      <c r="CS28" s="197">
        <v>7814.49</v>
      </c>
      <c r="CT28" s="197">
        <v>8024.39</v>
      </c>
      <c r="CU28" s="197">
        <v>8971.19</v>
      </c>
      <c r="CV28" s="197">
        <v>9138.25</v>
      </c>
      <c r="CW28" s="197">
        <v>9366.9699999999993</v>
      </c>
      <c r="CX28" s="197">
        <v>9360.1200000000008</v>
      </c>
      <c r="CY28" s="197">
        <v>9549.2000000000007</v>
      </c>
      <c r="CZ28" s="197">
        <v>9808.2099999999991</v>
      </c>
      <c r="DA28" s="197">
        <v>9995.33</v>
      </c>
      <c r="DB28" s="197">
        <v>10077.92</v>
      </c>
      <c r="DC28" s="197">
        <v>10166.93</v>
      </c>
      <c r="DD28" s="197">
        <v>10163.68</v>
      </c>
      <c r="DE28" s="197">
        <v>10197.11</v>
      </c>
      <c r="DF28" s="197">
        <v>10462.4</v>
      </c>
      <c r="DG28" s="197">
        <v>9847.52</v>
      </c>
    </row>
    <row r="29" spans="1:111" ht="30" customHeight="1">
      <c r="A29" s="239"/>
      <c r="B29" s="20" t="str">
        <f>IF('0'!A1=1,"Надання інших видів послуг","Other service activities")</f>
        <v>Надання інших видів послуг</v>
      </c>
      <c r="C29" s="189">
        <v>2498</v>
      </c>
      <c r="D29" s="189">
        <v>2471</v>
      </c>
      <c r="E29" s="190">
        <v>2534</v>
      </c>
      <c r="F29" s="189">
        <v>2564</v>
      </c>
      <c r="G29" s="190">
        <v>2585</v>
      </c>
      <c r="H29" s="189">
        <v>2612</v>
      </c>
      <c r="I29" s="189">
        <v>2641</v>
      </c>
      <c r="J29" s="189">
        <v>2667</v>
      </c>
      <c r="K29" s="189">
        <v>2676</v>
      </c>
      <c r="L29" s="189">
        <v>2685</v>
      </c>
      <c r="M29" s="189">
        <v>2684</v>
      </c>
      <c r="N29" s="189">
        <v>2707</v>
      </c>
      <c r="O29" s="189">
        <v>3053</v>
      </c>
      <c r="P29" s="189">
        <v>3061</v>
      </c>
      <c r="Q29" s="189">
        <v>3094</v>
      </c>
      <c r="R29" s="189">
        <v>3189</v>
      </c>
      <c r="S29" s="191">
        <v>3186.79</v>
      </c>
      <c r="T29" s="191">
        <v>3210</v>
      </c>
      <c r="U29" s="189">
        <v>3246</v>
      </c>
      <c r="V29" s="189">
        <v>3223</v>
      </c>
      <c r="W29" s="191">
        <v>3259</v>
      </c>
      <c r="X29" s="191">
        <v>3265</v>
      </c>
      <c r="Y29" s="191">
        <v>3297</v>
      </c>
      <c r="Z29" s="189">
        <v>3361</v>
      </c>
      <c r="AA29" s="191">
        <v>3057</v>
      </c>
      <c r="AB29" s="191">
        <v>3163</v>
      </c>
      <c r="AC29" s="192">
        <v>3265</v>
      </c>
      <c r="AD29" s="191">
        <v>3319.51</v>
      </c>
      <c r="AE29" s="191">
        <v>3378</v>
      </c>
      <c r="AF29" s="191">
        <v>3409</v>
      </c>
      <c r="AG29" s="191">
        <v>3461</v>
      </c>
      <c r="AH29" s="191">
        <v>3476.17</v>
      </c>
      <c r="AI29" s="191">
        <v>3511</v>
      </c>
      <c r="AJ29" s="191">
        <v>3559</v>
      </c>
      <c r="AK29" s="196">
        <v>3571</v>
      </c>
      <c r="AL29" s="204">
        <v>3634</v>
      </c>
      <c r="AM29" s="196">
        <v>3968</v>
      </c>
      <c r="AN29" s="196">
        <v>4133</v>
      </c>
      <c r="AO29" s="197">
        <v>4329</v>
      </c>
      <c r="AP29" s="196">
        <v>4429</v>
      </c>
      <c r="AQ29" s="196">
        <v>4441</v>
      </c>
      <c r="AR29" s="197">
        <v>4468</v>
      </c>
      <c r="AS29" s="196">
        <v>4527.4399999999996</v>
      </c>
      <c r="AT29" s="196">
        <v>4521</v>
      </c>
      <c r="AU29" s="204">
        <v>4531</v>
      </c>
      <c r="AV29" s="196">
        <v>4515</v>
      </c>
      <c r="AW29" s="196">
        <v>4546</v>
      </c>
      <c r="AX29" s="196">
        <v>4615.45</v>
      </c>
      <c r="AY29" s="197">
        <v>5484</v>
      </c>
      <c r="AZ29" s="197">
        <v>5692</v>
      </c>
      <c r="BA29" s="197">
        <v>5882</v>
      </c>
      <c r="BB29" s="197">
        <v>6015</v>
      </c>
      <c r="BC29" s="197">
        <v>6063</v>
      </c>
      <c r="BD29" s="197">
        <v>6121</v>
      </c>
      <c r="BE29" s="197">
        <v>6224</v>
      </c>
      <c r="BF29" s="197">
        <v>6269</v>
      </c>
      <c r="BG29" s="197">
        <v>6325.27</v>
      </c>
      <c r="BH29" s="197">
        <v>6380.58</v>
      </c>
      <c r="BI29" s="197">
        <v>6423</v>
      </c>
      <c r="BJ29" s="197">
        <v>6535.52</v>
      </c>
      <c r="BK29" s="197">
        <v>7435</v>
      </c>
      <c r="BL29" s="197">
        <v>7425.08</v>
      </c>
      <c r="BM29" s="197">
        <v>7594.43</v>
      </c>
      <c r="BN29" s="197">
        <v>7695.41</v>
      </c>
      <c r="BO29" s="197">
        <v>7752.17</v>
      </c>
      <c r="BP29" s="197">
        <v>7787.58</v>
      </c>
      <c r="BQ29" s="197">
        <v>7876.88</v>
      </c>
      <c r="BR29" s="197">
        <v>7920.91</v>
      </c>
      <c r="BS29" s="197">
        <v>7938.52</v>
      </c>
      <c r="BT29" s="197">
        <v>7997.34</v>
      </c>
      <c r="BU29" s="197">
        <v>8019.64</v>
      </c>
      <c r="BV29" s="197">
        <v>8132.4</v>
      </c>
      <c r="BW29" s="197">
        <v>8356.9</v>
      </c>
      <c r="BX29" s="197">
        <v>8404.9500000000007</v>
      </c>
      <c r="BY29" s="197">
        <v>8833.6</v>
      </c>
      <c r="BZ29" s="197">
        <v>8860.7800000000007</v>
      </c>
      <c r="CA29" s="197">
        <v>8859.48</v>
      </c>
      <c r="CB29" s="197">
        <v>8882.27</v>
      </c>
      <c r="CC29" s="197">
        <v>8909.17</v>
      </c>
      <c r="CD29" s="197">
        <v>8961.51</v>
      </c>
      <c r="CE29" s="197">
        <v>8953.7199999999993</v>
      </c>
      <c r="CF29" s="197">
        <v>8951.65</v>
      </c>
      <c r="CG29" s="197">
        <v>8963.4699999999993</v>
      </c>
      <c r="CH29" s="197">
        <v>9096</v>
      </c>
      <c r="CI29" s="197">
        <v>10646.21</v>
      </c>
      <c r="CJ29" s="197">
        <v>10727.01</v>
      </c>
      <c r="CK29" s="197">
        <v>11754.36</v>
      </c>
      <c r="CL29" s="197">
        <v>11481.48</v>
      </c>
      <c r="CM29" s="197">
        <v>11289.42</v>
      </c>
      <c r="CN29" s="197">
        <v>11317.82</v>
      </c>
      <c r="CO29" s="197">
        <v>11427.3</v>
      </c>
      <c r="CP29" s="197">
        <v>11484.1</v>
      </c>
      <c r="CQ29" s="197">
        <v>11566.21</v>
      </c>
      <c r="CR29" s="197">
        <v>11676.7</v>
      </c>
      <c r="CS29" s="197">
        <v>11795.92</v>
      </c>
      <c r="CT29" s="197">
        <v>11998.32</v>
      </c>
      <c r="CU29" s="197">
        <v>11656.71</v>
      </c>
      <c r="CV29" s="197">
        <v>11652.37</v>
      </c>
      <c r="CW29" s="197">
        <v>12218.77</v>
      </c>
      <c r="CX29" s="197">
        <v>12268.97</v>
      </c>
      <c r="CY29" s="197">
        <v>12285.09</v>
      </c>
      <c r="CZ29" s="197">
        <v>12580.53</v>
      </c>
      <c r="DA29" s="197">
        <v>13005.88</v>
      </c>
      <c r="DB29" s="197">
        <v>13011.52</v>
      </c>
      <c r="DC29" s="197">
        <v>13020.17</v>
      </c>
      <c r="DD29" s="197">
        <v>13027.56</v>
      </c>
      <c r="DE29" s="197">
        <v>13050.21</v>
      </c>
      <c r="DF29" s="197">
        <v>13279.28</v>
      </c>
      <c r="DG29" s="197">
        <v>13372.04</v>
      </c>
    </row>
    <row r="31" spans="1:111" ht="13.8">
      <c r="A31" s="22" t="str">
        <f>IF('0'!A1=1,"Примітка:","Note")</f>
        <v>Примітка:</v>
      </c>
      <c r="DC31" s="197"/>
    </row>
    <row r="32" spans="1:111" ht="13.8">
      <c r="A32" s="22" t="str">
        <f>IF('0'!A1=1,"Починаючи з січня 2013 року Державна служба статистики України представляє інформацію про кількість, робочий час та оплату праці найманих працівників відповідно до Класифікації видів економічної діяльності (ДК 009:2010)","Starting with January 2013, the State Statistics Service of Ukraine has been presenting information on the staff number, working hours and labor remuneration according to the Classification of Economic Activities (SC 009:2010)")</f>
        <v>Починаючи з січня 2013 року Державна служба статистики України представляє інформацію про кількість, робочий час та оплату праці найманих працівників відповідно до Класифікації видів економічної діяльності (ДК 009:2010)</v>
      </c>
      <c r="B32" s="23"/>
      <c r="DC32" s="197"/>
    </row>
    <row r="33" spans="1:107" ht="13.8">
      <c r="A33" s="24" t="str">
        <f>IF('0'!A1=1,"Починаючи з квітня 2014 року дані наведено без урахування тимчасово окупованої території Автономної Республіки Крим, м. Севастополя,  а з липня 2015 року також без частини зони проведення антитерористичної операції.","Since April 2014 excluding the temporarily occupied territory of the Autonomous Republic of Crimea and the city of Sevastopol, since July 2015 excluding part of the anti-terrorist operation zone.")</f>
        <v>Починаючи з квітня 2014 року дані наведено без урахування тимчасово окупованої території Автономної Республіки Крим, м. Севастополя,  а з липня 2015 року також без частини зони проведення антитерористичної операції.</v>
      </c>
      <c r="B33" s="25"/>
      <c r="DC33" s="197"/>
    </row>
    <row r="34" spans="1:107">
      <c r="A34" s="24" t="str">
        <f>IF('0'!A1=1,"Починаючи з липня 2014 року дані можуть бути уточнені.","Since July 2014 the data can be corrected .")</f>
        <v>Починаючи з липня 2014 року дані можуть бути уточнені.</v>
      </c>
      <c r="B34" s="25"/>
    </row>
  </sheetData>
  <mergeCells count="2">
    <mergeCell ref="A3:B3"/>
    <mergeCell ref="A4:A29"/>
  </mergeCells>
  <hyperlinks>
    <hyperlink ref="A1" location="'0'!A1" display="'0'!A1"/>
  </hyperlinks>
  <pageMargins left="0.7" right="0.7" top="0.75" bottom="0.75" header="0.3" footer="0.3"/>
  <pageSetup paperSize="9" orientation="portrait" horizontalDpi="4294967294"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3"/>
  <dimension ref="A1:FE26"/>
  <sheetViews>
    <sheetView showGridLines="0" zoomScale="81" zoomScaleNormal="81" workbookViewId="0">
      <pane xSplit="2" topLeftCell="U1" activePane="topRight" state="frozen"/>
      <selection activeCell="K8" sqref="K8"/>
      <selection pane="topRight" activeCell="AM3" sqref="AM3:AM29"/>
    </sheetView>
  </sheetViews>
  <sheetFormatPr defaultColWidth="9.33203125" defaultRowHeight="13.2"/>
  <cols>
    <col min="1" max="1" width="9.33203125" style="21"/>
    <col min="2" max="2" width="45.77734375" style="21" customWidth="1"/>
    <col min="3" max="49" width="10.77734375" style="52" customWidth="1"/>
    <col min="50" max="161" width="9.33203125" style="52"/>
    <col min="162" max="16384" width="9.33203125" style="1"/>
  </cols>
  <sheetData>
    <row r="1" spans="1:161" ht="14.4">
      <c r="A1" s="14" t="str">
        <f>IF('0'!A1=1,"до змісту","to title")</f>
        <v>до змісту</v>
      </c>
      <c r="B1" s="15"/>
    </row>
    <row r="2" spans="1:161" s="3" customFormat="1" ht="16.2">
      <c r="A2" s="16"/>
      <c r="B2" s="17"/>
      <c r="C2" s="26">
        <v>40179</v>
      </c>
      <c r="D2" s="26">
        <v>40210</v>
      </c>
      <c r="E2" s="26">
        <v>40238</v>
      </c>
      <c r="F2" s="26">
        <v>40269</v>
      </c>
      <c r="G2" s="26">
        <v>40299</v>
      </c>
      <c r="H2" s="26">
        <v>40330</v>
      </c>
      <c r="I2" s="26">
        <v>40360</v>
      </c>
      <c r="J2" s="26">
        <v>40391</v>
      </c>
      <c r="K2" s="26">
        <v>40422</v>
      </c>
      <c r="L2" s="26">
        <v>40452</v>
      </c>
      <c r="M2" s="26">
        <v>40483</v>
      </c>
      <c r="N2" s="26">
        <v>40513</v>
      </c>
      <c r="O2" s="26">
        <v>40544</v>
      </c>
      <c r="P2" s="26">
        <v>40575</v>
      </c>
      <c r="Q2" s="26">
        <v>40603</v>
      </c>
      <c r="R2" s="26">
        <v>40634</v>
      </c>
      <c r="S2" s="26">
        <v>40664</v>
      </c>
      <c r="T2" s="26">
        <v>40695</v>
      </c>
      <c r="U2" s="26">
        <v>40725</v>
      </c>
      <c r="V2" s="26">
        <v>40756</v>
      </c>
      <c r="W2" s="26">
        <v>40787</v>
      </c>
      <c r="X2" s="26">
        <v>40817</v>
      </c>
      <c r="Y2" s="26">
        <v>40848</v>
      </c>
      <c r="Z2" s="26">
        <v>40878</v>
      </c>
      <c r="AA2" s="26">
        <v>40909</v>
      </c>
      <c r="AB2" s="26">
        <v>40940</v>
      </c>
      <c r="AC2" s="26">
        <v>40969</v>
      </c>
      <c r="AD2" s="26">
        <v>41000</v>
      </c>
      <c r="AE2" s="26">
        <v>41030</v>
      </c>
      <c r="AF2" s="26">
        <v>41061</v>
      </c>
      <c r="AG2" s="26">
        <v>41091</v>
      </c>
      <c r="AH2" s="26">
        <v>41122</v>
      </c>
      <c r="AI2" s="26">
        <v>41153</v>
      </c>
      <c r="AJ2" s="26">
        <v>41183</v>
      </c>
      <c r="AK2" s="26">
        <v>41214</v>
      </c>
      <c r="AL2" s="26">
        <v>41244</v>
      </c>
      <c r="AM2" s="56"/>
      <c r="AN2" s="56"/>
      <c r="AO2" s="56"/>
      <c r="AP2" s="56"/>
      <c r="AQ2" s="56"/>
      <c r="AR2" s="56"/>
      <c r="AS2" s="56"/>
      <c r="AT2" s="56"/>
      <c r="AU2" s="56"/>
      <c r="AV2" s="56"/>
      <c r="AW2" s="56"/>
      <c r="AX2" s="56"/>
      <c r="AY2" s="56"/>
      <c r="AZ2" s="56"/>
      <c r="BA2" s="56"/>
      <c r="BB2" s="56"/>
      <c r="BC2" s="56"/>
      <c r="BD2" s="56"/>
      <c r="BE2" s="56"/>
      <c r="BF2" s="56"/>
      <c r="BG2" s="56"/>
      <c r="BH2" s="56"/>
      <c r="BI2" s="56"/>
      <c r="BJ2" s="56"/>
      <c r="BK2" s="56"/>
      <c r="BL2" s="56"/>
      <c r="BM2" s="56"/>
      <c r="BN2" s="56"/>
      <c r="BO2" s="56"/>
      <c r="BP2" s="56"/>
      <c r="BQ2" s="56"/>
      <c r="BR2" s="56"/>
      <c r="BS2" s="56"/>
      <c r="BT2" s="56"/>
      <c r="BU2" s="56"/>
      <c r="BV2" s="56"/>
      <c r="BW2" s="56"/>
      <c r="BX2" s="56"/>
      <c r="BY2" s="56"/>
      <c r="BZ2" s="56"/>
      <c r="CA2" s="56"/>
      <c r="CB2" s="56"/>
      <c r="CC2" s="56"/>
      <c r="CD2" s="56"/>
      <c r="CE2" s="56"/>
      <c r="CF2" s="56"/>
      <c r="CG2" s="56"/>
      <c r="CH2" s="56"/>
      <c r="CI2" s="56"/>
      <c r="CJ2" s="56"/>
      <c r="CK2" s="56"/>
      <c r="CL2" s="56"/>
      <c r="CM2" s="56"/>
      <c r="CN2" s="56"/>
      <c r="CO2" s="56"/>
      <c r="CP2" s="56"/>
      <c r="CQ2" s="56"/>
      <c r="CR2" s="56"/>
      <c r="CS2" s="56"/>
      <c r="CT2" s="56"/>
      <c r="CU2" s="56"/>
      <c r="CV2" s="56"/>
      <c r="CW2" s="56"/>
      <c r="CX2" s="56"/>
      <c r="CY2" s="56"/>
      <c r="CZ2" s="56"/>
      <c r="DA2" s="56"/>
      <c r="DB2" s="56"/>
      <c r="DC2" s="56"/>
      <c r="DD2" s="56"/>
      <c r="DE2" s="56"/>
      <c r="DF2" s="56"/>
      <c r="DG2" s="56"/>
      <c r="DH2" s="56"/>
      <c r="DI2" s="56"/>
      <c r="DJ2" s="56"/>
      <c r="DK2" s="56"/>
      <c r="DL2" s="56"/>
      <c r="DM2" s="56"/>
      <c r="DN2" s="56"/>
      <c r="DO2" s="56"/>
      <c r="DP2" s="56"/>
      <c r="DQ2" s="56"/>
      <c r="DR2" s="56"/>
      <c r="DS2" s="56"/>
      <c r="DT2" s="56"/>
      <c r="DU2" s="56"/>
      <c r="DV2" s="56"/>
      <c r="DW2" s="56"/>
      <c r="DX2" s="56"/>
      <c r="DY2" s="56"/>
      <c r="DZ2" s="56"/>
      <c r="EA2" s="56"/>
      <c r="EB2" s="56"/>
      <c r="EC2" s="56"/>
      <c r="ED2" s="56"/>
      <c r="EE2" s="56"/>
      <c r="EF2" s="56"/>
      <c r="EG2" s="56"/>
      <c r="EH2" s="56"/>
      <c r="EI2" s="56"/>
      <c r="EJ2" s="56"/>
      <c r="EK2" s="56"/>
      <c r="EL2" s="56"/>
      <c r="EM2" s="56"/>
      <c r="EN2" s="56"/>
      <c r="EO2" s="56"/>
      <c r="EP2" s="56"/>
      <c r="EQ2" s="56"/>
      <c r="ER2" s="56"/>
      <c r="ES2" s="56"/>
      <c r="ET2" s="56"/>
      <c r="EU2" s="56"/>
      <c r="EV2" s="56"/>
      <c r="EW2" s="56"/>
      <c r="EX2" s="56"/>
      <c r="EY2" s="56"/>
      <c r="EZ2" s="56"/>
      <c r="FA2" s="56"/>
      <c r="FB2" s="56"/>
      <c r="FC2" s="56"/>
      <c r="FD2" s="56"/>
      <c r="FE2" s="56"/>
    </row>
    <row r="3" spans="1:161" ht="57.6" customHeight="1">
      <c r="A3" s="235" t="str">
        <f>IF('0'!A1=1,"Середньомісячна заробітна плата штатних працівників кумулятивно (нараховано в середньому працівнику, грн.) КВЕД 2005","Average monthly salary of staff members cumulative (accrued on average per employee, UAH) CTEA 2005")</f>
        <v>Середньомісячна заробітна плата штатних працівників кумулятивно (нараховано в середньому працівнику, грн.) КВЕД 2005</v>
      </c>
      <c r="B3" s="236"/>
      <c r="C3" s="59">
        <v>1916</v>
      </c>
      <c r="D3" s="59">
        <v>1933</v>
      </c>
      <c r="E3" s="75">
        <v>1993</v>
      </c>
      <c r="F3" s="59">
        <v>2021</v>
      </c>
      <c r="G3" s="59">
        <v>2058</v>
      </c>
      <c r="H3" s="59">
        <v>2108</v>
      </c>
      <c r="I3" s="59">
        <v>2144</v>
      </c>
      <c r="J3" s="59">
        <v>2160</v>
      </c>
      <c r="K3" s="59">
        <v>2176</v>
      </c>
      <c r="L3" s="59">
        <v>2191</v>
      </c>
      <c r="M3" s="59">
        <v>2205</v>
      </c>
      <c r="N3" s="59">
        <v>2239</v>
      </c>
      <c r="O3" s="59">
        <v>2297</v>
      </c>
      <c r="P3" s="59">
        <v>2315</v>
      </c>
      <c r="Q3" s="59">
        <v>2389</v>
      </c>
      <c r="R3" s="59">
        <v>2424</v>
      </c>
      <c r="S3" s="59">
        <v>2454</v>
      </c>
      <c r="T3" s="59">
        <v>2495</v>
      </c>
      <c r="U3" s="59">
        <v>2531</v>
      </c>
      <c r="V3" s="59">
        <v>2550</v>
      </c>
      <c r="W3" s="59">
        <v>2571</v>
      </c>
      <c r="X3" s="59">
        <v>2586</v>
      </c>
      <c r="Y3" s="59">
        <v>2598</v>
      </c>
      <c r="Z3" s="59">
        <v>2633</v>
      </c>
      <c r="AA3" s="59">
        <v>2722</v>
      </c>
      <c r="AB3" s="59">
        <v>2758</v>
      </c>
      <c r="AC3" s="59">
        <v>2813</v>
      </c>
      <c r="AD3" s="59">
        <v>2847</v>
      </c>
      <c r="AE3" s="59">
        <v>2880</v>
      </c>
      <c r="AF3" s="59">
        <v>2917</v>
      </c>
      <c r="AG3" s="59">
        <v>2951</v>
      </c>
      <c r="AH3" s="59">
        <v>2965</v>
      </c>
      <c r="AI3" s="59">
        <v>2975</v>
      </c>
      <c r="AJ3" s="59">
        <v>2988</v>
      </c>
      <c r="AK3" s="59">
        <v>2999</v>
      </c>
      <c r="AL3" s="59">
        <v>3026</v>
      </c>
    </row>
    <row r="4" spans="1:161" ht="30" customHeight="1">
      <c r="A4" s="237" t="str">
        <f>IF('0'!A1=1,"За видами економічної діяльності КВЕД 2005","By types of economic activity CTEA 2005")</f>
        <v>За видами економічної діяльності КВЕД 2005</v>
      </c>
      <c r="B4" s="32" t="str">
        <f>IF('0'!A1=1,"Сільське господарство, мисливство та пов'язані з ними послуги","Agriculture, hunting and related services")</f>
        <v>Сільське господарство, мисливство та пов'язані з ними послуги</v>
      </c>
      <c r="C4" s="29">
        <v>1114</v>
      </c>
      <c r="D4" s="29">
        <v>1120</v>
      </c>
      <c r="E4" s="39">
        <v>1156</v>
      </c>
      <c r="F4" s="29">
        <v>1229</v>
      </c>
      <c r="G4" s="29">
        <v>1273</v>
      </c>
      <c r="H4" s="29">
        <v>1301</v>
      </c>
      <c r="I4" s="29">
        <v>1351</v>
      </c>
      <c r="J4" s="29">
        <v>1372</v>
      </c>
      <c r="K4" s="29">
        <v>1395</v>
      </c>
      <c r="L4" s="29">
        <v>1410</v>
      </c>
      <c r="M4" s="29">
        <v>1422</v>
      </c>
      <c r="N4" s="29">
        <v>1430</v>
      </c>
      <c r="O4" s="29">
        <v>1392</v>
      </c>
      <c r="P4" s="29">
        <v>1402</v>
      </c>
      <c r="Q4" s="29">
        <v>1455</v>
      </c>
      <c r="R4" s="29">
        <v>1523</v>
      </c>
      <c r="S4" s="29">
        <v>1589</v>
      </c>
      <c r="T4" s="29">
        <v>1620</v>
      </c>
      <c r="U4" s="29">
        <v>1683</v>
      </c>
      <c r="V4" s="29">
        <v>1711</v>
      </c>
      <c r="W4" s="29">
        <v>1747</v>
      </c>
      <c r="X4" s="29">
        <v>1772</v>
      </c>
      <c r="Y4" s="29">
        <v>1788</v>
      </c>
      <c r="Z4" s="29">
        <v>1800</v>
      </c>
      <c r="AA4" s="29">
        <v>1679</v>
      </c>
      <c r="AB4" s="29">
        <v>1681</v>
      </c>
      <c r="AC4" s="29">
        <v>1712</v>
      </c>
      <c r="AD4" s="29">
        <v>1782</v>
      </c>
      <c r="AE4" s="29">
        <v>1868</v>
      </c>
      <c r="AF4" s="29">
        <v>1896</v>
      </c>
      <c r="AG4" s="29">
        <v>1948</v>
      </c>
      <c r="AH4" s="29">
        <v>1956</v>
      </c>
      <c r="AI4" s="29">
        <v>1985</v>
      </c>
      <c r="AJ4" s="29">
        <v>2005</v>
      </c>
      <c r="AK4" s="29">
        <v>2018</v>
      </c>
      <c r="AL4" s="29">
        <v>2023</v>
      </c>
    </row>
    <row r="5" spans="1:161" ht="30" customHeight="1">
      <c r="A5" s="238"/>
      <c r="B5" s="33" t="str">
        <f>IF('0'!A1=1,"Лісове господарство та пов'язані з ним послуги","forestry and related services")</f>
        <v>Лісове господарство та пов'язані з ним послуги</v>
      </c>
      <c r="C5" s="29">
        <v>1292</v>
      </c>
      <c r="D5" s="29">
        <v>1381</v>
      </c>
      <c r="E5" s="39">
        <v>1489</v>
      </c>
      <c r="F5" s="29">
        <v>1524</v>
      </c>
      <c r="G5" s="29">
        <v>1549</v>
      </c>
      <c r="H5" s="29">
        <v>1606</v>
      </c>
      <c r="I5" s="29">
        <v>1643</v>
      </c>
      <c r="J5" s="29">
        <v>1669</v>
      </c>
      <c r="K5" s="29">
        <v>1706</v>
      </c>
      <c r="L5" s="29">
        <v>1727</v>
      </c>
      <c r="M5" s="29">
        <v>1751</v>
      </c>
      <c r="N5" s="29">
        <v>1787</v>
      </c>
      <c r="O5" s="29">
        <v>1865</v>
      </c>
      <c r="P5" s="29">
        <v>1950</v>
      </c>
      <c r="Q5" s="29">
        <v>2079</v>
      </c>
      <c r="R5" s="29">
        <v>2093</v>
      </c>
      <c r="S5" s="29">
        <v>2114</v>
      </c>
      <c r="T5" s="29">
        <v>2150</v>
      </c>
      <c r="U5" s="29">
        <v>2167</v>
      </c>
      <c r="V5" s="29">
        <v>2187</v>
      </c>
      <c r="W5" s="29">
        <v>2225</v>
      </c>
      <c r="X5" s="29">
        <v>2235</v>
      </c>
      <c r="Y5" s="29">
        <v>2250</v>
      </c>
      <c r="Z5" s="29">
        <v>2300</v>
      </c>
      <c r="AA5" s="29">
        <v>2139</v>
      </c>
      <c r="AB5" s="29">
        <v>2195</v>
      </c>
      <c r="AC5" s="29">
        <v>2348</v>
      </c>
      <c r="AD5" s="29">
        <v>2374</v>
      </c>
      <c r="AE5" s="29">
        <v>2400</v>
      </c>
      <c r="AF5" s="29">
        <v>2426</v>
      </c>
      <c r="AG5" s="29">
        <v>2454</v>
      </c>
      <c r="AH5" s="29">
        <v>2469</v>
      </c>
      <c r="AI5" s="29">
        <v>2495</v>
      </c>
      <c r="AJ5" s="29">
        <v>2509</v>
      </c>
      <c r="AK5" s="29">
        <v>2516</v>
      </c>
      <c r="AL5" s="29">
        <v>2534</v>
      </c>
    </row>
    <row r="6" spans="1:161" ht="30" customHeight="1">
      <c r="A6" s="238"/>
      <c r="B6" s="33" t="str">
        <f>IF('0'!A1=1,"Рибальство, рибництво","Fishing, fishery")</f>
        <v>Рибальство, рибництво</v>
      </c>
      <c r="C6" s="29">
        <v>939</v>
      </c>
      <c r="D6" s="29">
        <v>988</v>
      </c>
      <c r="E6" s="39">
        <v>1017</v>
      </c>
      <c r="F6" s="29">
        <v>1055</v>
      </c>
      <c r="G6" s="29">
        <v>1079</v>
      </c>
      <c r="H6" s="29">
        <v>1094</v>
      </c>
      <c r="I6" s="29">
        <v>1118</v>
      </c>
      <c r="J6" s="29">
        <v>1127</v>
      </c>
      <c r="K6" s="29">
        <v>1137</v>
      </c>
      <c r="L6" s="29">
        <v>1153</v>
      </c>
      <c r="M6" s="29">
        <v>1170</v>
      </c>
      <c r="N6" s="29">
        <v>1191</v>
      </c>
      <c r="O6" s="29">
        <v>1287</v>
      </c>
      <c r="P6" s="29">
        <v>1264</v>
      </c>
      <c r="Q6" s="29">
        <v>1274</v>
      </c>
      <c r="R6" s="29">
        <v>1279</v>
      </c>
      <c r="S6" s="29">
        <v>1298</v>
      </c>
      <c r="T6" s="29">
        <v>1304</v>
      </c>
      <c r="U6" s="29">
        <v>1317</v>
      </c>
      <c r="V6" s="29">
        <v>1316</v>
      </c>
      <c r="W6" s="29">
        <v>1323</v>
      </c>
      <c r="X6" s="29">
        <v>1335</v>
      </c>
      <c r="Y6" s="29">
        <v>1352</v>
      </c>
      <c r="Z6" s="29">
        <v>1369</v>
      </c>
      <c r="AA6" s="29">
        <v>1326</v>
      </c>
      <c r="AB6" s="29">
        <v>1302</v>
      </c>
      <c r="AC6" s="29">
        <v>1318</v>
      </c>
      <c r="AD6" s="29">
        <v>1347</v>
      </c>
      <c r="AE6" s="29">
        <v>1397</v>
      </c>
      <c r="AF6" s="29">
        <v>1427</v>
      </c>
      <c r="AG6" s="29">
        <v>1466</v>
      </c>
      <c r="AH6" s="29">
        <v>1483</v>
      </c>
      <c r="AI6" s="29">
        <v>1502</v>
      </c>
      <c r="AJ6" s="29">
        <v>1515</v>
      </c>
      <c r="AK6" s="29">
        <v>1534</v>
      </c>
      <c r="AL6" s="29">
        <v>1552</v>
      </c>
    </row>
    <row r="7" spans="1:161" ht="30" customHeight="1">
      <c r="A7" s="238"/>
      <c r="B7" s="33" t="str">
        <f>IF('0'!A1=1,"Промисловість","Industrial production")</f>
        <v>Промисловість</v>
      </c>
      <c r="C7" s="29">
        <v>2201</v>
      </c>
      <c r="D7" s="29">
        <v>2213</v>
      </c>
      <c r="E7" s="39">
        <v>2312</v>
      </c>
      <c r="F7" s="29">
        <v>2357</v>
      </c>
      <c r="G7" s="29">
        <v>2387</v>
      </c>
      <c r="H7" s="29">
        <v>2414</v>
      </c>
      <c r="I7" s="29">
        <v>2453</v>
      </c>
      <c r="J7" s="29">
        <v>2477</v>
      </c>
      <c r="K7" s="29">
        <v>2499</v>
      </c>
      <c r="L7" s="29">
        <v>2522</v>
      </c>
      <c r="M7" s="29">
        <v>2543</v>
      </c>
      <c r="N7" s="29">
        <v>2580</v>
      </c>
      <c r="O7" s="29">
        <v>2747</v>
      </c>
      <c r="P7" s="29">
        <v>2746</v>
      </c>
      <c r="Q7" s="29">
        <v>2864</v>
      </c>
      <c r="R7" s="29">
        <v>2897</v>
      </c>
      <c r="S7" s="29">
        <v>2930</v>
      </c>
      <c r="T7" s="29">
        <v>2957</v>
      </c>
      <c r="U7" s="29">
        <v>2989</v>
      </c>
      <c r="V7" s="29">
        <v>3018</v>
      </c>
      <c r="W7" s="29">
        <v>3048</v>
      </c>
      <c r="X7" s="29">
        <v>3070</v>
      </c>
      <c r="Y7" s="29">
        <v>3083</v>
      </c>
      <c r="Z7" s="29">
        <v>3120</v>
      </c>
      <c r="AA7" s="29">
        <v>3219</v>
      </c>
      <c r="AB7" s="29">
        <v>3251</v>
      </c>
      <c r="AC7" s="29">
        <v>3290</v>
      </c>
      <c r="AD7" s="29">
        <v>3313</v>
      </c>
      <c r="AE7" s="29">
        <v>3352</v>
      </c>
      <c r="AF7" s="29">
        <v>3370</v>
      </c>
      <c r="AG7" s="29">
        <v>3403</v>
      </c>
      <c r="AH7" s="29">
        <v>3430</v>
      </c>
      <c r="AI7" s="29">
        <v>3442</v>
      </c>
      <c r="AJ7" s="29">
        <v>3462</v>
      </c>
      <c r="AK7" s="29">
        <v>3472</v>
      </c>
      <c r="AL7" s="29">
        <v>3500</v>
      </c>
    </row>
    <row r="8" spans="1:161" ht="30" customHeight="1">
      <c r="A8" s="238"/>
      <c r="B8" s="33" t="str">
        <f>IF('0'!A1=1,"Будівництво","Construction")</f>
        <v>Будівництво</v>
      </c>
      <c r="C8" s="29">
        <v>1291</v>
      </c>
      <c r="D8" s="29">
        <v>1362</v>
      </c>
      <c r="E8" s="39">
        <v>1428</v>
      </c>
      <c r="F8" s="29">
        <v>1472</v>
      </c>
      <c r="G8" s="29">
        <v>1520</v>
      </c>
      <c r="H8" s="29">
        <v>1549</v>
      </c>
      <c r="I8" s="29">
        <v>1590</v>
      </c>
      <c r="J8" s="29">
        <v>1630</v>
      </c>
      <c r="K8" s="29">
        <v>1652</v>
      </c>
      <c r="L8" s="29">
        <v>1691</v>
      </c>
      <c r="M8" s="29">
        <v>1714</v>
      </c>
      <c r="N8" s="29">
        <v>1754</v>
      </c>
      <c r="O8" s="29">
        <v>1790</v>
      </c>
      <c r="P8" s="29">
        <v>1835</v>
      </c>
      <c r="Q8" s="29">
        <v>1905</v>
      </c>
      <c r="R8" s="29">
        <v>1942</v>
      </c>
      <c r="S8" s="29">
        <v>1988</v>
      </c>
      <c r="T8" s="29">
        <v>2030</v>
      </c>
      <c r="U8" s="29">
        <v>2076</v>
      </c>
      <c r="V8" s="29">
        <v>2123</v>
      </c>
      <c r="W8" s="29">
        <v>2171</v>
      </c>
      <c r="X8" s="29">
        <v>2194</v>
      </c>
      <c r="Y8" s="29">
        <v>2217</v>
      </c>
      <c r="Z8" s="29">
        <v>2251</v>
      </c>
      <c r="AA8" s="29">
        <v>2143</v>
      </c>
      <c r="AB8" s="29">
        <v>2159</v>
      </c>
      <c r="AC8" s="29">
        <v>2219</v>
      </c>
      <c r="AD8" s="29">
        <v>2257</v>
      </c>
      <c r="AE8" s="29">
        <v>2307</v>
      </c>
      <c r="AF8" s="29">
        <v>2341</v>
      </c>
      <c r="AG8" s="29">
        <v>2378</v>
      </c>
      <c r="AH8" s="29">
        <v>2413</v>
      </c>
      <c r="AI8" s="29">
        <v>2442</v>
      </c>
      <c r="AJ8" s="29">
        <v>2464</v>
      </c>
      <c r="AK8" s="29">
        <v>2475</v>
      </c>
      <c r="AL8" s="29">
        <v>2491</v>
      </c>
    </row>
    <row r="9" spans="1:161" ht="30" customHeight="1">
      <c r="A9" s="238"/>
      <c r="B9" s="33" t="str">
        <f>IF('0'!A1=1,"Торгівля; ремонт автомобілів, побутових виробів та предметів особистого вжитку ","Trade; repair of motor vehicles, household appliances and personal demand items")</f>
        <v xml:space="preserve">Торгівля; ремонт автомобілів, побутових виробів та предметів особистого вжитку </v>
      </c>
      <c r="C9" s="29">
        <v>1675</v>
      </c>
      <c r="D9" s="29">
        <v>1668</v>
      </c>
      <c r="E9" s="39">
        <v>1738</v>
      </c>
      <c r="F9" s="29">
        <v>1779</v>
      </c>
      <c r="G9" s="29">
        <v>1780</v>
      </c>
      <c r="H9" s="29">
        <v>1793</v>
      </c>
      <c r="I9" s="29">
        <v>1809</v>
      </c>
      <c r="J9" s="29">
        <v>1820</v>
      </c>
      <c r="K9" s="29">
        <v>1826</v>
      </c>
      <c r="L9" s="29">
        <v>1839</v>
      </c>
      <c r="M9" s="29">
        <v>1849</v>
      </c>
      <c r="N9" s="29">
        <v>1874</v>
      </c>
      <c r="O9" s="29">
        <v>2032</v>
      </c>
      <c r="P9" s="29">
        <v>2044</v>
      </c>
      <c r="Q9" s="29">
        <v>2111</v>
      </c>
      <c r="R9" s="29">
        <v>2191</v>
      </c>
      <c r="S9" s="29">
        <v>2210</v>
      </c>
      <c r="T9" s="29">
        <v>2227</v>
      </c>
      <c r="U9" s="29">
        <v>2253</v>
      </c>
      <c r="V9" s="29">
        <v>2273</v>
      </c>
      <c r="W9" s="29">
        <v>2285</v>
      </c>
      <c r="X9" s="29">
        <v>2300</v>
      </c>
      <c r="Y9" s="29">
        <v>2312</v>
      </c>
      <c r="Z9" s="29">
        <v>2339</v>
      </c>
      <c r="AA9" s="29">
        <v>2486</v>
      </c>
      <c r="AB9" s="29">
        <v>2536</v>
      </c>
      <c r="AC9" s="29">
        <v>2577</v>
      </c>
      <c r="AD9" s="29">
        <v>2654</v>
      </c>
      <c r="AE9" s="29">
        <v>2661</v>
      </c>
      <c r="AF9" s="29">
        <v>2662</v>
      </c>
      <c r="AG9" s="29">
        <v>2667</v>
      </c>
      <c r="AH9" s="29">
        <v>2671</v>
      </c>
      <c r="AI9" s="29">
        <v>2675</v>
      </c>
      <c r="AJ9" s="29">
        <v>2676</v>
      </c>
      <c r="AK9" s="29">
        <v>2679</v>
      </c>
      <c r="AL9" s="29">
        <v>2696</v>
      </c>
    </row>
    <row r="10" spans="1:161" ht="30" customHeight="1">
      <c r="A10" s="238"/>
      <c r="B10" s="33" t="str">
        <f>IF('0'!A1=1,"Діяльність готелів та ресторанів","Activity of hotels and restaurants")</f>
        <v>Діяльність готелів та ресторанів</v>
      </c>
      <c r="C10" s="29">
        <v>1289</v>
      </c>
      <c r="D10" s="29">
        <v>1301</v>
      </c>
      <c r="E10" s="39">
        <v>1326</v>
      </c>
      <c r="F10" s="29">
        <v>1353</v>
      </c>
      <c r="G10" s="29">
        <v>1379</v>
      </c>
      <c r="H10" s="29">
        <v>1392</v>
      </c>
      <c r="I10" s="29">
        <v>1413</v>
      </c>
      <c r="J10" s="29">
        <v>1425</v>
      </c>
      <c r="K10" s="29">
        <v>1427</v>
      </c>
      <c r="L10" s="29">
        <v>1437</v>
      </c>
      <c r="M10" s="29">
        <v>1443</v>
      </c>
      <c r="N10" s="29">
        <v>1455</v>
      </c>
      <c r="O10" s="29">
        <v>1542</v>
      </c>
      <c r="P10" s="29">
        <v>1569</v>
      </c>
      <c r="Q10" s="29">
        <v>1608</v>
      </c>
      <c r="R10" s="29">
        <v>1637</v>
      </c>
      <c r="S10" s="29">
        <v>1670</v>
      </c>
      <c r="T10" s="29">
        <v>1694</v>
      </c>
      <c r="U10" s="29">
        <v>1708</v>
      </c>
      <c r="V10" s="29">
        <v>1723</v>
      </c>
      <c r="W10" s="29">
        <v>1738</v>
      </c>
      <c r="X10" s="29">
        <v>1749</v>
      </c>
      <c r="Y10" s="29">
        <v>1754</v>
      </c>
      <c r="Z10" s="29">
        <v>1777</v>
      </c>
      <c r="AA10" s="29">
        <v>1845</v>
      </c>
      <c r="AB10" s="29">
        <v>1844</v>
      </c>
      <c r="AC10" s="29">
        <v>1893</v>
      </c>
      <c r="AD10" s="29">
        <v>1912</v>
      </c>
      <c r="AE10" s="29">
        <v>1940</v>
      </c>
      <c r="AF10" s="29">
        <v>1979</v>
      </c>
      <c r="AG10" s="29">
        <v>1993</v>
      </c>
      <c r="AH10" s="29">
        <v>2010</v>
      </c>
      <c r="AI10" s="29">
        <v>2022</v>
      </c>
      <c r="AJ10" s="29">
        <v>2032</v>
      </c>
      <c r="AK10" s="29">
        <v>2035</v>
      </c>
      <c r="AL10" s="29">
        <v>2057</v>
      </c>
    </row>
    <row r="11" spans="1:161" ht="30" customHeight="1">
      <c r="A11" s="238"/>
      <c r="B11" s="33" t="str">
        <f>IF('0'!A1=1,"Діяльність транспорту та зв'язку","Activity of transport and communications")</f>
        <v>Діяльність транспорту та зв'язку</v>
      </c>
      <c r="C11" s="29">
        <v>2476</v>
      </c>
      <c r="D11" s="29">
        <v>2462</v>
      </c>
      <c r="E11" s="39">
        <v>2531</v>
      </c>
      <c r="F11" s="29">
        <v>2549</v>
      </c>
      <c r="G11" s="29">
        <v>2569</v>
      </c>
      <c r="H11" s="29">
        <v>2592</v>
      </c>
      <c r="I11" s="29">
        <v>2629</v>
      </c>
      <c r="J11" s="29">
        <v>2655</v>
      </c>
      <c r="K11" s="29">
        <v>2685</v>
      </c>
      <c r="L11" s="29">
        <v>2696</v>
      </c>
      <c r="M11" s="29">
        <v>2705</v>
      </c>
      <c r="N11" s="29">
        <v>2726</v>
      </c>
      <c r="O11" s="29">
        <v>2813</v>
      </c>
      <c r="P11" s="29">
        <v>2839</v>
      </c>
      <c r="Q11" s="29">
        <v>2948</v>
      </c>
      <c r="R11" s="29">
        <v>2992</v>
      </c>
      <c r="S11" s="29">
        <v>3005</v>
      </c>
      <c r="T11" s="29">
        <v>3024</v>
      </c>
      <c r="U11" s="29">
        <v>3050</v>
      </c>
      <c r="V11" s="29">
        <v>3074</v>
      </c>
      <c r="W11" s="29">
        <v>3092</v>
      </c>
      <c r="X11" s="29">
        <v>3101</v>
      </c>
      <c r="Y11" s="29">
        <v>3110</v>
      </c>
      <c r="Z11" s="29">
        <v>3138</v>
      </c>
      <c r="AA11" s="29">
        <v>3128</v>
      </c>
      <c r="AB11" s="29">
        <v>3183</v>
      </c>
      <c r="AC11" s="29">
        <v>3321</v>
      </c>
      <c r="AD11" s="29">
        <v>3360</v>
      </c>
      <c r="AE11" s="29">
        <v>3376</v>
      </c>
      <c r="AF11" s="29">
        <v>3390</v>
      </c>
      <c r="AG11" s="29">
        <v>3416</v>
      </c>
      <c r="AH11" s="29">
        <v>3435</v>
      </c>
      <c r="AI11" s="29">
        <v>3448</v>
      </c>
      <c r="AJ11" s="29">
        <v>3458</v>
      </c>
      <c r="AK11" s="29">
        <v>3463</v>
      </c>
      <c r="AL11" s="29">
        <v>3474</v>
      </c>
    </row>
    <row r="12" spans="1:161" ht="30" customHeight="1">
      <c r="A12" s="238"/>
      <c r="B12" s="33" t="str">
        <f>IF('0'!A1=1,"діяльність наземного транспорту","аctivity of surface transport")</f>
        <v>діяльність наземного транспорту</v>
      </c>
      <c r="C12" s="40" t="s">
        <v>0</v>
      </c>
      <c r="D12" s="40" t="s">
        <v>0</v>
      </c>
      <c r="E12" s="39">
        <v>2204</v>
      </c>
      <c r="F12" s="29">
        <v>2194</v>
      </c>
      <c r="G12" s="29">
        <v>2209</v>
      </c>
      <c r="H12" s="29">
        <v>2223</v>
      </c>
      <c r="I12" s="29">
        <v>2256</v>
      </c>
      <c r="J12" s="29">
        <v>2279</v>
      </c>
      <c r="K12" s="29">
        <v>2310</v>
      </c>
      <c r="L12" s="29">
        <v>2324</v>
      </c>
      <c r="M12" s="29">
        <v>2335</v>
      </c>
      <c r="N12" s="29">
        <v>2355</v>
      </c>
      <c r="O12" s="29">
        <v>2353</v>
      </c>
      <c r="P12" s="29">
        <v>2498</v>
      </c>
      <c r="Q12" s="29">
        <v>2558</v>
      </c>
      <c r="R12" s="29">
        <v>2554</v>
      </c>
      <c r="S12" s="29">
        <v>2578</v>
      </c>
      <c r="T12" s="29">
        <v>2595</v>
      </c>
      <c r="U12" s="29">
        <v>2611</v>
      </c>
      <c r="V12" s="29">
        <v>2639</v>
      </c>
      <c r="W12" s="29">
        <v>2673</v>
      </c>
      <c r="X12" s="29">
        <v>2678</v>
      </c>
      <c r="Y12" s="29">
        <v>2679</v>
      </c>
      <c r="Z12" s="29">
        <v>2699</v>
      </c>
      <c r="AA12" s="29">
        <v>2636</v>
      </c>
      <c r="AB12" s="29">
        <v>2852</v>
      </c>
      <c r="AC12" s="29">
        <v>2855</v>
      </c>
      <c r="AD12" s="29">
        <v>2850</v>
      </c>
      <c r="AE12" s="29">
        <v>2866</v>
      </c>
      <c r="AF12" s="29">
        <v>2891</v>
      </c>
      <c r="AG12" s="29">
        <v>2916</v>
      </c>
      <c r="AH12" s="29">
        <v>2935</v>
      </c>
      <c r="AI12" s="29">
        <v>2970</v>
      </c>
      <c r="AJ12" s="29">
        <v>2968</v>
      </c>
      <c r="AK12" s="29">
        <v>2964</v>
      </c>
      <c r="AL12" s="29">
        <v>2968</v>
      </c>
    </row>
    <row r="13" spans="1:161" ht="30" customHeight="1">
      <c r="A13" s="238"/>
      <c r="B13" s="33" t="str">
        <f>IF('0'!A1=1,"діяльність водного транспорту","аctivity of water transport")</f>
        <v>діяльність водного транспорту</v>
      </c>
      <c r="C13" s="40" t="s">
        <v>0</v>
      </c>
      <c r="D13" s="40" t="s">
        <v>0</v>
      </c>
      <c r="E13" s="39">
        <v>2610</v>
      </c>
      <c r="F13" s="29">
        <v>2696</v>
      </c>
      <c r="G13" s="29">
        <v>2777</v>
      </c>
      <c r="H13" s="29">
        <v>2827</v>
      </c>
      <c r="I13" s="29">
        <v>2892</v>
      </c>
      <c r="J13" s="29">
        <v>2920</v>
      </c>
      <c r="K13" s="29">
        <v>2928</v>
      </c>
      <c r="L13" s="29">
        <v>2946</v>
      </c>
      <c r="M13" s="29">
        <v>2962</v>
      </c>
      <c r="N13" s="29">
        <v>2987</v>
      </c>
      <c r="O13" s="29">
        <v>2976</v>
      </c>
      <c r="P13" s="29">
        <v>3217</v>
      </c>
      <c r="Q13" s="29">
        <v>3205</v>
      </c>
      <c r="R13" s="29">
        <v>3239</v>
      </c>
      <c r="S13" s="29">
        <v>3254</v>
      </c>
      <c r="T13" s="29">
        <v>3303</v>
      </c>
      <c r="U13" s="29">
        <v>3362</v>
      </c>
      <c r="V13" s="29">
        <v>3375</v>
      </c>
      <c r="W13" s="29">
        <v>3382</v>
      </c>
      <c r="X13" s="29">
        <v>3400</v>
      </c>
      <c r="Y13" s="29">
        <v>3423</v>
      </c>
      <c r="Z13" s="29">
        <v>3428</v>
      </c>
      <c r="AA13" s="29">
        <v>3125</v>
      </c>
      <c r="AB13" s="29">
        <v>3330</v>
      </c>
      <c r="AC13" s="29">
        <v>3261</v>
      </c>
      <c r="AD13" s="29">
        <v>3291</v>
      </c>
      <c r="AE13" s="29">
        <v>3316</v>
      </c>
      <c r="AF13" s="29">
        <v>3346</v>
      </c>
      <c r="AG13" s="29">
        <v>3349</v>
      </c>
      <c r="AH13" s="29">
        <v>3363</v>
      </c>
      <c r="AI13" s="29">
        <v>3342</v>
      </c>
      <c r="AJ13" s="29">
        <v>3344</v>
      </c>
      <c r="AK13" s="29">
        <v>3219</v>
      </c>
      <c r="AL13" s="29">
        <v>3221</v>
      </c>
    </row>
    <row r="14" spans="1:161" ht="30" customHeight="1">
      <c r="A14" s="238"/>
      <c r="B14" s="33" t="str">
        <f>IF('0'!A1=1,"діяльність авіаційного транспорту","аctivity of air transport")</f>
        <v>діяльність авіаційного транспорту</v>
      </c>
      <c r="C14" s="40" t="s">
        <v>0</v>
      </c>
      <c r="D14" s="40" t="s">
        <v>0</v>
      </c>
      <c r="E14" s="39">
        <v>5839</v>
      </c>
      <c r="F14" s="29">
        <v>5939</v>
      </c>
      <c r="G14" s="29">
        <v>6133</v>
      </c>
      <c r="H14" s="29">
        <v>6243</v>
      </c>
      <c r="I14" s="29">
        <v>6401</v>
      </c>
      <c r="J14" s="29">
        <v>6539</v>
      </c>
      <c r="K14" s="29">
        <v>6584</v>
      </c>
      <c r="L14" s="29">
        <v>6652</v>
      </c>
      <c r="M14" s="29">
        <v>6701</v>
      </c>
      <c r="N14" s="29">
        <v>6773</v>
      </c>
      <c r="O14" s="29">
        <v>8160</v>
      </c>
      <c r="P14" s="29">
        <v>8063</v>
      </c>
      <c r="Q14" s="29">
        <v>7924</v>
      </c>
      <c r="R14" s="29">
        <v>7954</v>
      </c>
      <c r="S14" s="29">
        <v>7994</v>
      </c>
      <c r="T14" s="29">
        <v>8256</v>
      </c>
      <c r="U14" s="29">
        <v>8403</v>
      </c>
      <c r="V14" s="29">
        <v>8520</v>
      </c>
      <c r="W14" s="29">
        <v>8608</v>
      </c>
      <c r="X14" s="29">
        <v>8672</v>
      </c>
      <c r="Y14" s="29">
        <v>8697</v>
      </c>
      <c r="Z14" s="29">
        <v>8742</v>
      </c>
      <c r="AA14" s="29">
        <v>8918</v>
      </c>
      <c r="AB14" s="29">
        <v>9316</v>
      </c>
      <c r="AC14" s="29">
        <v>9278</v>
      </c>
      <c r="AD14" s="29">
        <v>9239</v>
      </c>
      <c r="AE14" s="29">
        <v>9259</v>
      </c>
      <c r="AF14" s="29">
        <v>9392</v>
      </c>
      <c r="AG14" s="29">
        <v>9516</v>
      </c>
      <c r="AH14" s="29">
        <v>9627</v>
      </c>
      <c r="AI14" s="29">
        <v>9721</v>
      </c>
      <c r="AJ14" s="29">
        <v>9790</v>
      </c>
      <c r="AK14" s="29">
        <v>9826</v>
      </c>
      <c r="AL14" s="29">
        <v>9817</v>
      </c>
    </row>
    <row r="15" spans="1:161" ht="30" customHeight="1">
      <c r="A15" s="238"/>
      <c r="B15" s="33" t="str">
        <f>IF('0'!A1=1,"додаткові транспортні  послуги та допоміжні операції","аdditional transport services and auxiliary operations")</f>
        <v>додаткові транспортні  послуги та допоміжні операції</v>
      </c>
      <c r="C15" s="40" t="s">
        <v>0</v>
      </c>
      <c r="D15" s="40" t="s">
        <v>0</v>
      </c>
      <c r="E15" s="39">
        <v>2698</v>
      </c>
      <c r="F15" s="29">
        <v>2738</v>
      </c>
      <c r="G15" s="29">
        <v>2779</v>
      </c>
      <c r="H15" s="29">
        <v>2818</v>
      </c>
      <c r="I15" s="29">
        <v>2857</v>
      </c>
      <c r="J15" s="29">
        <v>2895</v>
      </c>
      <c r="K15" s="29">
        <v>2937</v>
      </c>
      <c r="L15" s="29">
        <v>2945</v>
      </c>
      <c r="M15" s="29">
        <v>2953</v>
      </c>
      <c r="N15" s="29">
        <v>2977</v>
      </c>
      <c r="O15" s="29">
        <v>3070</v>
      </c>
      <c r="P15" s="29">
        <v>3059</v>
      </c>
      <c r="Q15" s="29">
        <v>3228</v>
      </c>
      <c r="R15" s="29">
        <v>3236</v>
      </c>
      <c r="S15" s="29">
        <v>3262</v>
      </c>
      <c r="T15" s="29">
        <v>3288</v>
      </c>
      <c r="U15" s="29">
        <v>3325</v>
      </c>
      <c r="V15" s="29">
        <v>3359</v>
      </c>
      <c r="W15" s="29">
        <v>3375</v>
      </c>
      <c r="X15" s="29">
        <v>3389</v>
      </c>
      <c r="Y15" s="29">
        <v>3402</v>
      </c>
      <c r="Z15" s="29">
        <v>3433</v>
      </c>
      <c r="AA15" s="29">
        <v>3420</v>
      </c>
      <c r="AB15" s="29">
        <v>3391</v>
      </c>
      <c r="AC15" s="29">
        <v>3681</v>
      </c>
      <c r="AD15" s="29">
        <v>3703</v>
      </c>
      <c r="AE15" s="29">
        <v>3733</v>
      </c>
      <c r="AF15" s="29">
        <v>3751</v>
      </c>
      <c r="AG15" s="29">
        <v>3785</v>
      </c>
      <c r="AH15" s="29">
        <v>3811</v>
      </c>
      <c r="AI15" s="29">
        <v>3814</v>
      </c>
      <c r="AJ15" s="29">
        <v>3834</v>
      </c>
      <c r="AK15" s="29">
        <v>3844</v>
      </c>
      <c r="AL15" s="29">
        <v>3855</v>
      </c>
    </row>
    <row r="16" spans="1:161" ht="30" customHeight="1">
      <c r="A16" s="238"/>
      <c r="B16" s="33" t="str">
        <f>IF('0'!A1=1,"діяльність пошти та зв’язку","аctivity of mail and communications")</f>
        <v>діяльність пошти та зв’язку</v>
      </c>
      <c r="C16" s="29">
        <v>2327</v>
      </c>
      <c r="D16" s="29">
        <v>2225</v>
      </c>
      <c r="E16" s="39">
        <v>2416</v>
      </c>
      <c r="F16" s="29">
        <v>2411</v>
      </c>
      <c r="G16" s="29">
        <v>2383</v>
      </c>
      <c r="H16" s="29">
        <v>2385</v>
      </c>
      <c r="I16" s="29">
        <v>2406</v>
      </c>
      <c r="J16" s="29">
        <v>2403</v>
      </c>
      <c r="K16" s="29">
        <v>2410</v>
      </c>
      <c r="L16" s="29">
        <v>2415</v>
      </c>
      <c r="M16" s="29">
        <v>2423</v>
      </c>
      <c r="N16" s="29">
        <v>2435</v>
      </c>
      <c r="O16" s="29">
        <v>2545</v>
      </c>
      <c r="P16" s="29">
        <v>2499</v>
      </c>
      <c r="Q16" s="29">
        <v>2543</v>
      </c>
      <c r="R16" s="29">
        <v>2721</v>
      </c>
      <c r="S16" s="29">
        <v>2689</v>
      </c>
      <c r="T16" s="29">
        <v>2676</v>
      </c>
      <c r="U16" s="29">
        <v>2682</v>
      </c>
      <c r="V16" s="29">
        <v>2674</v>
      </c>
      <c r="W16" s="29">
        <v>2669</v>
      </c>
      <c r="X16" s="29">
        <v>2673</v>
      </c>
      <c r="Y16" s="29">
        <v>2676</v>
      </c>
      <c r="Z16" s="29">
        <v>2709</v>
      </c>
      <c r="AA16" s="29">
        <v>2759</v>
      </c>
      <c r="AB16" s="29">
        <v>2796</v>
      </c>
      <c r="AC16" s="29">
        <v>2788</v>
      </c>
      <c r="AD16" s="29">
        <v>2931</v>
      </c>
      <c r="AE16" s="29">
        <v>2910</v>
      </c>
      <c r="AF16" s="29">
        <v>2894</v>
      </c>
      <c r="AG16" s="29">
        <v>2895</v>
      </c>
      <c r="AH16" s="29">
        <v>2888</v>
      </c>
      <c r="AI16" s="29">
        <v>2893</v>
      </c>
      <c r="AJ16" s="29">
        <v>2893</v>
      </c>
      <c r="AK16" s="29">
        <v>2901</v>
      </c>
      <c r="AL16" s="29">
        <v>2924</v>
      </c>
    </row>
    <row r="17" spans="1:38" ht="30" customHeight="1">
      <c r="A17" s="238"/>
      <c r="B17" s="33" t="str">
        <f>IF('0'!A1=1,"Фінансова діяльність","Financial activity")</f>
        <v>Фінансова діяльність</v>
      </c>
      <c r="C17" s="29">
        <v>4179</v>
      </c>
      <c r="D17" s="29">
        <v>4179</v>
      </c>
      <c r="E17" s="39">
        <v>4246</v>
      </c>
      <c r="F17" s="29">
        <v>4289</v>
      </c>
      <c r="G17" s="29">
        <v>4378</v>
      </c>
      <c r="H17" s="29">
        <v>4384</v>
      </c>
      <c r="I17" s="29">
        <v>4469</v>
      </c>
      <c r="J17" s="29">
        <v>4493</v>
      </c>
      <c r="K17" s="29">
        <v>4474</v>
      </c>
      <c r="L17" s="29">
        <v>4500</v>
      </c>
      <c r="M17" s="29">
        <v>4521</v>
      </c>
      <c r="N17" s="29">
        <v>4601</v>
      </c>
      <c r="O17" s="29">
        <v>4824</v>
      </c>
      <c r="P17" s="29">
        <v>4938</v>
      </c>
      <c r="Q17" s="29">
        <v>5076</v>
      </c>
      <c r="R17" s="29">
        <v>5093</v>
      </c>
      <c r="S17" s="29">
        <v>5149</v>
      </c>
      <c r="T17" s="29">
        <v>5139</v>
      </c>
      <c r="U17" s="29">
        <v>5227</v>
      </c>
      <c r="V17" s="29">
        <v>5247</v>
      </c>
      <c r="W17" s="29">
        <v>5244</v>
      </c>
      <c r="X17" s="29">
        <v>5280</v>
      </c>
      <c r="Y17" s="29">
        <v>5286</v>
      </c>
      <c r="Z17" s="29">
        <v>5340</v>
      </c>
      <c r="AA17" s="29">
        <v>5632</v>
      </c>
      <c r="AB17" s="29">
        <v>5647</v>
      </c>
      <c r="AC17" s="29">
        <v>5937</v>
      </c>
      <c r="AD17" s="29">
        <v>5965</v>
      </c>
      <c r="AE17" s="29">
        <v>5905</v>
      </c>
      <c r="AF17" s="29">
        <v>5873</v>
      </c>
      <c r="AG17" s="29">
        <v>5953</v>
      </c>
      <c r="AH17" s="29">
        <v>5956</v>
      </c>
      <c r="AI17" s="29">
        <v>5903</v>
      </c>
      <c r="AJ17" s="29">
        <v>5942</v>
      </c>
      <c r="AK17" s="29">
        <v>5937</v>
      </c>
      <c r="AL17" s="29">
        <v>5954</v>
      </c>
    </row>
    <row r="18" spans="1:38" ht="30" customHeight="1">
      <c r="A18" s="238"/>
      <c r="B18" s="33" t="str">
        <f>IF('0'!A1=1,"Операції з нерухомим майном, оренда, інжиніринг та надання послуг підприємцям","Real estate activities, renting, engineering and provision of services to businessmen")</f>
        <v>Операції з нерухомим майном, оренда, інжиніринг та надання послуг підприємцям</v>
      </c>
      <c r="C18" s="29">
        <v>2037</v>
      </c>
      <c r="D18" s="29">
        <v>2105</v>
      </c>
      <c r="E18" s="39">
        <v>2171</v>
      </c>
      <c r="F18" s="29">
        <v>2204</v>
      </c>
      <c r="G18" s="29">
        <v>2228</v>
      </c>
      <c r="H18" s="29">
        <v>2264</v>
      </c>
      <c r="I18" s="29">
        <v>2299</v>
      </c>
      <c r="J18" s="29">
        <v>2323</v>
      </c>
      <c r="K18" s="29">
        <v>2337</v>
      </c>
      <c r="L18" s="29">
        <v>2357</v>
      </c>
      <c r="M18" s="29">
        <v>2375</v>
      </c>
      <c r="N18" s="29">
        <v>2436</v>
      </c>
      <c r="O18" s="29">
        <v>2545</v>
      </c>
      <c r="P18" s="29">
        <v>2600</v>
      </c>
      <c r="Q18" s="29">
        <v>2689</v>
      </c>
      <c r="R18" s="29">
        <v>2715</v>
      </c>
      <c r="S18" s="29">
        <v>2738</v>
      </c>
      <c r="T18" s="29">
        <v>2785</v>
      </c>
      <c r="U18" s="29">
        <v>2830</v>
      </c>
      <c r="V18" s="29">
        <v>2852</v>
      </c>
      <c r="W18" s="29">
        <v>2881</v>
      </c>
      <c r="X18" s="29">
        <v>2895</v>
      </c>
      <c r="Y18" s="29">
        <v>2905</v>
      </c>
      <c r="Z18" s="29">
        <v>2935</v>
      </c>
      <c r="AA18" s="29">
        <v>3070</v>
      </c>
      <c r="AB18" s="29">
        <v>3140</v>
      </c>
      <c r="AC18" s="29">
        <v>3207</v>
      </c>
      <c r="AD18" s="29">
        <v>3258</v>
      </c>
      <c r="AE18" s="29">
        <v>3276</v>
      </c>
      <c r="AF18" s="29">
        <v>3298</v>
      </c>
      <c r="AG18" s="29">
        <v>3331</v>
      </c>
      <c r="AH18" s="29">
        <v>3347</v>
      </c>
      <c r="AI18" s="29">
        <v>3368</v>
      </c>
      <c r="AJ18" s="29">
        <v>3388</v>
      </c>
      <c r="AK18" s="29">
        <v>3409</v>
      </c>
      <c r="AL18" s="29">
        <v>3436</v>
      </c>
    </row>
    <row r="19" spans="1:38" ht="30" customHeight="1">
      <c r="A19" s="238"/>
      <c r="B19" s="33" t="str">
        <f>IF('0'!A1=1,"з них дослідження і розробки","of which research and developments")</f>
        <v>з них дослідження і розробки</v>
      </c>
      <c r="C19" s="29">
        <v>2395</v>
      </c>
      <c r="D19" s="29">
        <v>2420</v>
      </c>
      <c r="E19" s="39">
        <v>2501</v>
      </c>
      <c r="F19" s="29">
        <v>2535</v>
      </c>
      <c r="G19" s="29">
        <v>2551</v>
      </c>
      <c r="H19" s="29">
        <v>2613</v>
      </c>
      <c r="I19" s="29">
        <v>2667</v>
      </c>
      <c r="J19" s="29">
        <v>2687</v>
      </c>
      <c r="K19" s="29">
        <v>2715</v>
      </c>
      <c r="L19" s="29">
        <v>2739</v>
      </c>
      <c r="M19" s="29">
        <v>2779</v>
      </c>
      <c r="N19" s="29">
        <v>2874</v>
      </c>
      <c r="O19" s="29">
        <v>2769</v>
      </c>
      <c r="P19" s="29">
        <v>2825</v>
      </c>
      <c r="Q19" s="29">
        <v>2905</v>
      </c>
      <c r="R19" s="29">
        <v>2933</v>
      </c>
      <c r="S19" s="29">
        <v>2964</v>
      </c>
      <c r="T19" s="29">
        <v>3016</v>
      </c>
      <c r="U19" s="29">
        <v>3065</v>
      </c>
      <c r="V19" s="29">
        <v>3093</v>
      </c>
      <c r="W19" s="29">
        <v>3133</v>
      </c>
      <c r="X19" s="29">
        <v>3152</v>
      </c>
      <c r="Y19" s="29">
        <v>3186</v>
      </c>
      <c r="Z19" s="29">
        <v>3270</v>
      </c>
      <c r="AA19" s="29">
        <v>3128</v>
      </c>
      <c r="AB19" s="29">
        <v>3212</v>
      </c>
      <c r="AC19" s="29">
        <v>3281</v>
      </c>
      <c r="AD19" s="29">
        <v>3355</v>
      </c>
      <c r="AE19" s="29">
        <v>3401</v>
      </c>
      <c r="AF19" s="29">
        <v>3455</v>
      </c>
      <c r="AG19" s="29">
        <v>3516</v>
      </c>
      <c r="AH19" s="29">
        <v>3545</v>
      </c>
      <c r="AI19" s="29">
        <v>3588</v>
      </c>
      <c r="AJ19" s="29">
        <v>3626</v>
      </c>
      <c r="AK19" s="29">
        <v>3681</v>
      </c>
      <c r="AL19" s="29">
        <v>3790</v>
      </c>
    </row>
    <row r="20" spans="1:38" ht="30" customHeight="1">
      <c r="A20" s="238"/>
      <c r="B20" s="33" t="str">
        <f>IF('0'!A1=1,"Державне управління","Public administration")</f>
        <v>Державне управління</v>
      </c>
      <c r="C20" s="29">
        <v>2252</v>
      </c>
      <c r="D20" s="29">
        <v>2287</v>
      </c>
      <c r="E20" s="39">
        <v>2338</v>
      </c>
      <c r="F20" s="29">
        <v>2362</v>
      </c>
      <c r="G20" s="29">
        <v>2412</v>
      </c>
      <c r="H20" s="29">
        <v>2516</v>
      </c>
      <c r="I20" s="29">
        <v>2600</v>
      </c>
      <c r="J20" s="29">
        <v>2650</v>
      </c>
      <c r="K20" s="29">
        <v>2664</v>
      </c>
      <c r="L20" s="29">
        <v>2672</v>
      </c>
      <c r="M20" s="29">
        <v>2693</v>
      </c>
      <c r="N20" s="29">
        <v>2747</v>
      </c>
      <c r="O20" s="29">
        <v>2473</v>
      </c>
      <c r="P20" s="29">
        <v>2517</v>
      </c>
      <c r="Q20" s="29">
        <v>2575</v>
      </c>
      <c r="R20" s="29">
        <v>2623</v>
      </c>
      <c r="S20" s="29">
        <v>2676</v>
      </c>
      <c r="T20" s="29">
        <v>2757</v>
      </c>
      <c r="U20" s="29">
        <v>2840</v>
      </c>
      <c r="V20" s="29">
        <v>2904</v>
      </c>
      <c r="W20" s="29">
        <v>2920</v>
      </c>
      <c r="X20" s="29">
        <v>2933</v>
      </c>
      <c r="Y20" s="29">
        <v>2970</v>
      </c>
      <c r="Z20" s="29">
        <v>3053</v>
      </c>
      <c r="AA20" s="29">
        <v>2770</v>
      </c>
      <c r="AB20" s="29">
        <v>2813</v>
      </c>
      <c r="AC20" s="29">
        <v>2894</v>
      </c>
      <c r="AD20" s="29">
        <v>2964</v>
      </c>
      <c r="AE20" s="29">
        <v>3039</v>
      </c>
      <c r="AF20" s="29">
        <v>3137</v>
      </c>
      <c r="AG20" s="29">
        <v>3235</v>
      </c>
      <c r="AH20" s="29">
        <v>3296</v>
      </c>
      <c r="AI20" s="29">
        <v>3303</v>
      </c>
      <c r="AJ20" s="29">
        <v>3322</v>
      </c>
      <c r="AK20" s="29">
        <v>3359</v>
      </c>
      <c r="AL20" s="29">
        <v>3442</v>
      </c>
    </row>
    <row r="21" spans="1:38" ht="30" customHeight="1">
      <c r="A21" s="238"/>
      <c r="B21" s="33" t="str">
        <f>IF('0'!A1=1,"Освіта","Education")</f>
        <v>Освіта</v>
      </c>
      <c r="C21" s="29">
        <v>1583</v>
      </c>
      <c r="D21" s="29">
        <v>1616</v>
      </c>
      <c r="E21" s="39">
        <v>1640</v>
      </c>
      <c r="F21" s="29">
        <v>1647</v>
      </c>
      <c r="G21" s="29">
        <v>1702</v>
      </c>
      <c r="H21" s="29">
        <v>1823</v>
      </c>
      <c r="I21" s="29">
        <v>1853</v>
      </c>
      <c r="J21" s="29">
        <v>1835</v>
      </c>
      <c r="K21" s="29">
        <v>1855</v>
      </c>
      <c r="L21" s="29">
        <v>1856</v>
      </c>
      <c r="M21" s="29">
        <v>1861</v>
      </c>
      <c r="N21" s="29">
        <v>1889</v>
      </c>
      <c r="O21" s="29">
        <v>1820</v>
      </c>
      <c r="P21" s="29">
        <v>1843</v>
      </c>
      <c r="Q21" s="29">
        <v>1863</v>
      </c>
      <c r="R21" s="29">
        <v>1882</v>
      </c>
      <c r="S21" s="29">
        <v>1910</v>
      </c>
      <c r="T21" s="29">
        <v>2006</v>
      </c>
      <c r="U21" s="29">
        <v>2043</v>
      </c>
      <c r="V21" s="29">
        <v>2025</v>
      </c>
      <c r="W21" s="29">
        <v>2039</v>
      </c>
      <c r="X21" s="29">
        <v>2045</v>
      </c>
      <c r="Y21" s="29">
        <v>2051</v>
      </c>
      <c r="Z21" s="29">
        <v>2081</v>
      </c>
      <c r="AA21" s="29">
        <v>2248</v>
      </c>
      <c r="AB21" s="29">
        <v>2291</v>
      </c>
      <c r="AC21" s="29">
        <v>2310</v>
      </c>
      <c r="AD21" s="29">
        <v>2334</v>
      </c>
      <c r="AE21" s="29">
        <v>2379</v>
      </c>
      <c r="AF21" s="29">
        <v>2481</v>
      </c>
      <c r="AG21" s="29">
        <v>2514</v>
      </c>
      <c r="AH21" s="29">
        <v>2491</v>
      </c>
      <c r="AI21" s="29">
        <v>2500</v>
      </c>
      <c r="AJ21" s="29">
        <v>2505</v>
      </c>
      <c r="AK21" s="29">
        <v>2505</v>
      </c>
      <c r="AL21" s="29">
        <v>2527</v>
      </c>
    </row>
    <row r="22" spans="1:38" ht="30" customHeight="1">
      <c r="A22" s="238"/>
      <c r="B22" s="33" t="str">
        <f>IF('0'!A1=1,"Охорона здоров’я та надання соціальної допомоги","Health care and provision of social aid")</f>
        <v>Охорона здоров’я та надання соціальної допомоги</v>
      </c>
      <c r="C22" s="29">
        <v>1385</v>
      </c>
      <c r="D22" s="29">
        <v>1391</v>
      </c>
      <c r="E22" s="39">
        <v>1413</v>
      </c>
      <c r="F22" s="29">
        <v>1421</v>
      </c>
      <c r="G22" s="29">
        <v>1477</v>
      </c>
      <c r="H22" s="29">
        <v>1545</v>
      </c>
      <c r="I22" s="29">
        <v>1567</v>
      </c>
      <c r="J22" s="29">
        <v>1576</v>
      </c>
      <c r="K22" s="29">
        <v>1584</v>
      </c>
      <c r="L22" s="29">
        <v>1593</v>
      </c>
      <c r="M22" s="29">
        <v>1600</v>
      </c>
      <c r="N22" s="29">
        <v>1631</v>
      </c>
      <c r="O22" s="29">
        <v>1607</v>
      </c>
      <c r="P22" s="29">
        <v>1598</v>
      </c>
      <c r="Q22" s="29">
        <v>1616</v>
      </c>
      <c r="R22" s="29">
        <v>1635</v>
      </c>
      <c r="S22" s="29">
        <v>1656</v>
      </c>
      <c r="T22" s="29">
        <v>1690</v>
      </c>
      <c r="U22" s="29">
        <v>1709</v>
      </c>
      <c r="V22" s="29">
        <v>1719</v>
      </c>
      <c r="W22" s="29">
        <v>1730</v>
      </c>
      <c r="X22" s="29">
        <v>1740</v>
      </c>
      <c r="Y22" s="29">
        <v>1747</v>
      </c>
      <c r="Z22" s="29">
        <v>1778</v>
      </c>
      <c r="AA22" s="29">
        <v>1932</v>
      </c>
      <c r="AB22" s="29">
        <v>1953</v>
      </c>
      <c r="AC22" s="29">
        <v>1986</v>
      </c>
      <c r="AD22" s="29">
        <v>2011</v>
      </c>
      <c r="AE22" s="29">
        <v>2047</v>
      </c>
      <c r="AF22" s="29">
        <v>2093</v>
      </c>
      <c r="AG22" s="29">
        <v>2129</v>
      </c>
      <c r="AH22" s="29">
        <v>2147</v>
      </c>
      <c r="AI22" s="29">
        <v>2153</v>
      </c>
      <c r="AJ22" s="29">
        <v>2159</v>
      </c>
      <c r="AK22" s="29">
        <v>2166</v>
      </c>
      <c r="AL22" s="29">
        <v>2201</v>
      </c>
    </row>
    <row r="23" spans="1:38" ht="30" customHeight="1">
      <c r="A23" s="238"/>
      <c r="B23" s="33" t="str">
        <f>IF('0'!A1=1,"Надання комунальних та індивідуальниї послуг; діяльність у сфері культури та спорту","Provision of communal and individual services; cultural and sporting activity")</f>
        <v>Надання комунальних та індивідуальниї послуг; діяльність у сфері культури та спорту</v>
      </c>
      <c r="C23" s="29">
        <v>1789</v>
      </c>
      <c r="D23" s="29">
        <v>1813</v>
      </c>
      <c r="E23" s="39">
        <v>1845</v>
      </c>
      <c r="F23" s="29">
        <v>1858</v>
      </c>
      <c r="G23" s="29">
        <v>1895</v>
      </c>
      <c r="H23" s="29">
        <v>1950</v>
      </c>
      <c r="I23" s="29">
        <v>1982</v>
      </c>
      <c r="J23" s="29">
        <v>1990</v>
      </c>
      <c r="K23" s="29">
        <v>2006</v>
      </c>
      <c r="L23" s="29">
        <v>2018</v>
      </c>
      <c r="M23" s="29">
        <v>2032</v>
      </c>
      <c r="N23" s="29">
        <v>2065</v>
      </c>
      <c r="O23" s="29">
        <v>2079</v>
      </c>
      <c r="P23" s="29">
        <v>2100</v>
      </c>
      <c r="Q23" s="29">
        <v>2179</v>
      </c>
      <c r="R23" s="29">
        <v>2199</v>
      </c>
      <c r="S23" s="29">
        <v>2230</v>
      </c>
      <c r="T23" s="29">
        <v>2267</v>
      </c>
      <c r="U23" s="29">
        <v>2298</v>
      </c>
      <c r="V23" s="29">
        <v>2303</v>
      </c>
      <c r="W23" s="29">
        <v>2320</v>
      </c>
      <c r="X23" s="29">
        <v>2336</v>
      </c>
      <c r="Y23" s="29">
        <v>2349</v>
      </c>
      <c r="Z23" s="29">
        <v>2380</v>
      </c>
      <c r="AA23" s="29">
        <v>2636</v>
      </c>
      <c r="AB23" s="29">
        <v>2643</v>
      </c>
      <c r="AC23" s="29">
        <v>2682</v>
      </c>
      <c r="AD23" s="29">
        <v>2707</v>
      </c>
      <c r="AE23" s="29">
        <v>2745</v>
      </c>
      <c r="AF23" s="29">
        <v>2790</v>
      </c>
      <c r="AG23" s="29">
        <v>2823</v>
      </c>
      <c r="AH23" s="29">
        <v>2836</v>
      </c>
      <c r="AI23" s="29">
        <v>2855</v>
      </c>
      <c r="AJ23" s="29">
        <v>2873</v>
      </c>
      <c r="AK23" s="29">
        <v>2923</v>
      </c>
      <c r="AL23" s="29">
        <v>2964</v>
      </c>
    </row>
    <row r="24" spans="1:38" ht="30" customHeight="1">
      <c r="A24" s="239"/>
      <c r="B24" s="34" t="str">
        <f>IF('0'!A1=1," з них діяльність у сфері культури, спорту, відпочинку та розваг","of which culture, sport, leisure and entertainment")</f>
        <v xml:space="preserve"> з них діяльність у сфері культури, спорту, відпочинку та розваг</v>
      </c>
      <c r="C24" s="29">
        <v>1885</v>
      </c>
      <c r="D24" s="29">
        <v>1920</v>
      </c>
      <c r="E24" s="39">
        <v>1941</v>
      </c>
      <c r="F24" s="29">
        <v>1949</v>
      </c>
      <c r="G24" s="29">
        <v>1990</v>
      </c>
      <c r="H24" s="29">
        <v>2062</v>
      </c>
      <c r="I24" s="29">
        <v>2098</v>
      </c>
      <c r="J24" s="29">
        <v>2105</v>
      </c>
      <c r="K24" s="29">
        <v>2125</v>
      </c>
      <c r="L24" s="29">
        <v>2138</v>
      </c>
      <c r="M24" s="29">
        <v>2156</v>
      </c>
      <c r="N24" s="29">
        <v>2194</v>
      </c>
      <c r="O24" s="41">
        <v>2164</v>
      </c>
      <c r="P24" s="29">
        <v>2196</v>
      </c>
      <c r="Q24" s="29">
        <v>2289</v>
      </c>
      <c r="R24" s="29">
        <v>2310</v>
      </c>
      <c r="S24" s="29">
        <v>2345</v>
      </c>
      <c r="T24" s="29">
        <v>2388</v>
      </c>
      <c r="U24" s="29">
        <v>2423</v>
      </c>
      <c r="V24" s="29">
        <v>2423</v>
      </c>
      <c r="W24" s="29">
        <v>2444</v>
      </c>
      <c r="X24" s="29">
        <v>2453</v>
      </c>
      <c r="Y24" s="29">
        <v>2464</v>
      </c>
      <c r="Z24" s="29">
        <v>2500</v>
      </c>
      <c r="AA24" s="41">
        <v>2778</v>
      </c>
      <c r="AB24" s="29">
        <v>2794</v>
      </c>
      <c r="AC24" s="29">
        <v>2838</v>
      </c>
      <c r="AD24" s="29">
        <v>2871</v>
      </c>
      <c r="AE24" s="29">
        <v>2915</v>
      </c>
      <c r="AF24" s="29">
        <v>2970</v>
      </c>
      <c r="AG24" s="29">
        <v>3001</v>
      </c>
      <c r="AH24" s="29">
        <v>3008</v>
      </c>
      <c r="AI24" s="29">
        <v>3030</v>
      </c>
      <c r="AJ24" s="29">
        <v>3051</v>
      </c>
      <c r="AK24" s="29">
        <v>3115</v>
      </c>
      <c r="AL24" s="29">
        <v>3162</v>
      </c>
    </row>
    <row r="25" spans="1:38">
      <c r="A25" s="35"/>
    </row>
    <row r="26" spans="1:38">
      <c r="A26" s="22" t="str">
        <f>IF('0'!A1=1,"Починаючи з січня 2013 року Державна служба статистики України представляє інформацію про кількість, робочий час та оплату праці найманих працівників відповідно до Класифікації видів економічної діяльності (ДК 009:2010)","Starting with January 2013, the State Statistics Service of Ukraine has been presenting information on the staff number, working hours and labor remuneration according to the Classification of Economic Activities (SC 009:2010)")</f>
        <v>Починаючи з січня 2013 року Державна служба статистики України представляє інформацію про кількість, робочий час та оплату праці найманих працівників відповідно до Класифікації видів економічної діяльності (ДК 009:2010)</v>
      </c>
      <c r="B26" s="23"/>
    </row>
  </sheetData>
  <sheetProtection algorithmName="SHA-512" hashValue="QbkgXeDnAAZTHGrLtOBWQO5c7VHPrPpR2Iwls+PNQts2pohQ7hvUFahNmU/BSc2v5wLQXge93szpg7XSlvMxHQ==" saltValue="WvChQr5n/Weobzs4gWPdNg==" spinCount="100000" sheet="1" objects="1" scenarios="1"/>
  <mergeCells count="2">
    <mergeCell ref="A3:B3"/>
    <mergeCell ref="A4:A24"/>
  </mergeCells>
  <hyperlinks>
    <hyperlink ref="A1" location="'0'!A1" display="'0'!A1"/>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4"/>
  <dimension ref="A1:DG34"/>
  <sheetViews>
    <sheetView showGridLines="0" showRowColHeaders="0" zoomScale="81" zoomScaleNormal="81" workbookViewId="0">
      <pane xSplit="2" topLeftCell="CT1" activePane="topRight" state="frozen"/>
      <selection activeCell="K8" sqref="K8"/>
      <selection pane="topRight" activeCell="DG3" sqref="DG3"/>
    </sheetView>
  </sheetViews>
  <sheetFormatPr defaultColWidth="9.33203125" defaultRowHeight="13.2"/>
  <cols>
    <col min="1" max="1" width="9.33203125" style="21"/>
    <col min="2" max="2" width="45.77734375" style="21" customWidth="1"/>
    <col min="3" max="67" width="10.77734375" style="21" customWidth="1"/>
    <col min="68" max="68" width="9.33203125" style="21"/>
    <col min="69" max="79" width="10.77734375" style="21" customWidth="1"/>
    <col min="80" max="80" width="9.77734375" style="21" bestFit="1" customWidth="1"/>
    <col min="81" max="151" width="10.77734375" style="21" customWidth="1"/>
    <col min="152" max="16384" width="9.33203125" style="21"/>
  </cols>
  <sheetData>
    <row r="1" spans="1:111" ht="20.100000000000001" customHeight="1">
      <c r="A1" s="14" t="str">
        <f>IF('0'!A1=1,"до змісту","to title")</f>
        <v>до змісту</v>
      </c>
      <c r="B1" s="15"/>
    </row>
    <row r="2" spans="1:111" ht="16.350000000000001" customHeight="1">
      <c r="A2" s="16"/>
      <c r="B2" s="17"/>
      <c r="C2" s="172">
        <v>41275</v>
      </c>
      <c r="D2" s="172">
        <v>41306</v>
      </c>
      <c r="E2" s="172">
        <v>41334</v>
      </c>
      <c r="F2" s="172">
        <v>41365</v>
      </c>
      <c r="G2" s="172">
        <v>41395</v>
      </c>
      <c r="H2" s="172">
        <v>41426</v>
      </c>
      <c r="I2" s="172">
        <v>41456</v>
      </c>
      <c r="J2" s="172">
        <v>41487</v>
      </c>
      <c r="K2" s="172">
        <v>41518</v>
      </c>
      <c r="L2" s="172">
        <v>41548</v>
      </c>
      <c r="M2" s="172">
        <v>41579</v>
      </c>
      <c r="N2" s="172">
        <v>41609</v>
      </c>
      <c r="O2" s="172">
        <v>41640</v>
      </c>
      <c r="P2" s="172">
        <v>41671</v>
      </c>
      <c r="Q2" s="172">
        <v>41699</v>
      </c>
      <c r="R2" s="172">
        <v>41730</v>
      </c>
      <c r="S2" s="172">
        <v>41760</v>
      </c>
      <c r="T2" s="172">
        <v>41791</v>
      </c>
      <c r="U2" s="172">
        <v>41821</v>
      </c>
      <c r="V2" s="172">
        <v>41852</v>
      </c>
      <c r="W2" s="172">
        <v>41883</v>
      </c>
      <c r="X2" s="172">
        <v>41913</v>
      </c>
      <c r="Y2" s="172">
        <v>41944</v>
      </c>
      <c r="Z2" s="172">
        <v>41974</v>
      </c>
      <c r="AA2" s="172">
        <v>42005</v>
      </c>
      <c r="AB2" s="172">
        <v>42036</v>
      </c>
      <c r="AC2" s="172">
        <v>42064</v>
      </c>
      <c r="AD2" s="172">
        <v>42095</v>
      </c>
      <c r="AE2" s="172">
        <v>42125</v>
      </c>
      <c r="AF2" s="172">
        <v>42156</v>
      </c>
      <c r="AG2" s="172">
        <v>42186</v>
      </c>
      <c r="AH2" s="172">
        <v>42217</v>
      </c>
      <c r="AI2" s="172">
        <v>42248</v>
      </c>
      <c r="AJ2" s="172">
        <v>42278</v>
      </c>
      <c r="AK2" s="172">
        <v>42309</v>
      </c>
      <c r="AL2" s="172">
        <v>42339</v>
      </c>
      <c r="AM2" s="172">
        <v>42370</v>
      </c>
      <c r="AN2" s="172">
        <v>42401</v>
      </c>
      <c r="AO2" s="172">
        <v>42430</v>
      </c>
      <c r="AP2" s="172">
        <v>42461</v>
      </c>
      <c r="AQ2" s="172">
        <v>42491</v>
      </c>
      <c r="AR2" s="172">
        <v>42522</v>
      </c>
      <c r="AS2" s="172">
        <v>42552</v>
      </c>
      <c r="AT2" s="172">
        <v>42583</v>
      </c>
      <c r="AU2" s="172">
        <v>42614</v>
      </c>
      <c r="AV2" s="172">
        <v>42644</v>
      </c>
      <c r="AW2" s="172">
        <v>42675</v>
      </c>
      <c r="AX2" s="172">
        <v>42705</v>
      </c>
      <c r="AY2" s="172">
        <v>42736</v>
      </c>
      <c r="AZ2" s="172">
        <v>42767</v>
      </c>
      <c r="BA2" s="172">
        <v>42795</v>
      </c>
      <c r="BB2" s="172">
        <v>42826</v>
      </c>
      <c r="BC2" s="172">
        <v>42856</v>
      </c>
      <c r="BD2" s="172">
        <v>42887</v>
      </c>
      <c r="BE2" s="172">
        <v>42917</v>
      </c>
      <c r="BF2" s="172">
        <v>42948</v>
      </c>
      <c r="BG2" s="172">
        <v>42979</v>
      </c>
      <c r="BH2" s="172">
        <v>43009</v>
      </c>
      <c r="BI2" s="172">
        <v>43040</v>
      </c>
      <c r="BJ2" s="172">
        <v>43070</v>
      </c>
      <c r="BK2" s="172">
        <v>43101</v>
      </c>
      <c r="BL2" s="172">
        <v>43132</v>
      </c>
      <c r="BM2" s="172">
        <v>43160</v>
      </c>
      <c r="BN2" s="172">
        <v>43191</v>
      </c>
      <c r="BO2" s="172">
        <v>43221</v>
      </c>
      <c r="BP2" s="172">
        <v>43252</v>
      </c>
      <c r="BQ2" s="172">
        <v>43282</v>
      </c>
      <c r="BR2" s="172">
        <v>43313</v>
      </c>
      <c r="BS2" s="172">
        <v>43344</v>
      </c>
      <c r="BT2" s="172">
        <v>43374</v>
      </c>
      <c r="BU2" s="172">
        <v>43405</v>
      </c>
      <c r="BV2" s="172">
        <v>43435</v>
      </c>
      <c r="BW2" s="172">
        <v>43466</v>
      </c>
      <c r="BX2" s="172">
        <v>43497</v>
      </c>
      <c r="BY2" s="172">
        <v>43525</v>
      </c>
      <c r="BZ2" s="172">
        <v>43556</v>
      </c>
      <c r="CA2" s="172">
        <v>43586</v>
      </c>
      <c r="CB2" s="172">
        <v>43617</v>
      </c>
      <c r="CC2" s="172">
        <v>43647</v>
      </c>
      <c r="CD2" s="172">
        <v>43678</v>
      </c>
      <c r="CE2" s="172">
        <v>43709</v>
      </c>
      <c r="CF2" s="172">
        <v>43739</v>
      </c>
      <c r="CG2" s="172">
        <v>43770</v>
      </c>
      <c r="CH2" s="172">
        <v>43800</v>
      </c>
      <c r="CI2" s="172">
        <v>43831</v>
      </c>
      <c r="CJ2" s="172">
        <v>43862</v>
      </c>
      <c r="CK2" s="172">
        <v>43891</v>
      </c>
      <c r="CL2" s="172">
        <v>43922</v>
      </c>
      <c r="CM2" s="172">
        <v>43952</v>
      </c>
      <c r="CN2" s="172">
        <v>43983</v>
      </c>
      <c r="CO2" s="172">
        <v>44013</v>
      </c>
      <c r="CP2" s="172">
        <v>44044</v>
      </c>
      <c r="CQ2" s="172">
        <v>44075</v>
      </c>
      <c r="CR2" s="172">
        <v>44105</v>
      </c>
      <c r="CS2" s="172">
        <v>44136</v>
      </c>
      <c r="CT2" s="172">
        <v>44166</v>
      </c>
      <c r="CU2" s="172">
        <v>44197</v>
      </c>
      <c r="CV2" s="26">
        <v>44228</v>
      </c>
      <c r="CW2" s="172">
        <v>44256</v>
      </c>
      <c r="CX2" s="26">
        <v>44287</v>
      </c>
      <c r="CY2" s="26">
        <v>44317</v>
      </c>
      <c r="CZ2" s="172">
        <v>44348</v>
      </c>
      <c r="DA2" s="172">
        <v>44378</v>
      </c>
      <c r="DB2" s="172">
        <v>44409</v>
      </c>
      <c r="DC2" s="26">
        <v>44440</v>
      </c>
      <c r="DD2" s="172">
        <v>44470</v>
      </c>
      <c r="DE2" s="26">
        <v>44501</v>
      </c>
      <c r="DF2" s="26">
        <v>44531</v>
      </c>
      <c r="DG2" s="172">
        <v>44562</v>
      </c>
    </row>
    <row r="3" spans="1:111" ht="60" customHeight="1">
      <c r="A3" s="235" t="str">
        <f>IF('0'!A1=1,"Середньомісячна заробітна плата 1 штатного працівника (до відповідного періоду попереднього року, %) КВЕД 2010","Average monthly salary per staff member (to соrresponding month of the previous year, %) CTEA 2010")</f>
        <v>Середньомісячна заробітна плата 1 штатного працівника (до відповідного періоду попереднього року, %) КВЕД 2010</v>
      </c>
      <c r="B3" s="236"/>
      <c r="C3" s="173">
        <v>110.2</v>
      </c>
      <c r="D3" s="174">
        <v>109.2</v>
      </c>
      <c r="E3" s="174">
        <v>109.5</v>
      </c>
      <c r="F3" s="174">
        <v>109.5</v>
      </c>
      <c r="G3" s="174">
        <v>109.1</v>
      </c>
      <c r="H3" s="174">
        <v>109.1</v>
      </c>
      <c r="I3" s="174">
        <v>108.9</v>
      </c>
      <c r="J3" s="174">
        <v>108.7</v>
      </c>
      <c r="K3" s="174">
        <v>108.5</v>
      </c>
      <c r="L3" s="174">
        <v>108.2</v>
      </c>
      <c r="M3" s="174">
        <v>107.9</v>
      </c>
      <c r="N3" s="174">
        <v>107.9</v>
      </c>
      <c r="O3" s="173">
        <v>104.9</v>
      </c>
      <c r="P3" s="173">
        <v>105.2</v>
      </c>
      <c r="Q3" s="173">
        <v>105.3</v>
      </c>
      <c r="R3" s="205">
        <v>105.3</v>
      </c>
      <c r="S3" s="205">
        <v>105.3</v>
      </c>
      <c r="T3" s="205">
        <v>105.3</v>
      </c>
      <c r="U3" s="205">
        <v>105</v>
      </c>
      <c r="V3" s="205">
        <v>104.9</v>
      </c>
      <c r="W3" s="205">
        <v>105.5</v>
      </c>
      <c r="X3" s="205">
        <v>105.3</v>
      </c>
      <c r="Y3" s="205">
        <v>105.8</v>
      </c>
      <c r="Z3" s="205">
        <v>106</v>
      </c>
      <c r="AA3" s="205">
        <v>109.1</v>
      </c>
      <c r="AB3" s="206">
        <v>110.9</v>
      </c>
      <c r="AC3" s="206">
        <v>111.6</v>
      </c>
      <c r="AD3" s="206">
        <v>112.9</v>
      </c>
      <c r="AE3" s="207">
        <v>113.8</v>
      </c>
      <c r="AF3" s="207">
        <v>115</v>
      </c>
      <c r="AG3" s="207">
        <v>116.7</v>
      </c>
      <c r="AH3" s="207">
        <v>116.94037301579358</v>
      </c>
      <c r="AI3" s="207">
        <v>117.2</v>
      </c>
      <c r="AJ3" s="207">
        <v>118.7</v>
      </c>
      <c r="AK3" s="207">
        <v>119.1</v>
      </c>
      <c r="AL3" s="207">
        <v>120.5</v>
      </c>
      <c r="AM3" s="207">
        <v>126.3</v>
      </c>
      <c r="AN3" s="207">
        <v>126.3</v>
      </c>
      <c r="AO3" s="208">
        <v>126.9</v>
      </c>
      <c r="AP3" s="207">
        <v>125.7</v>
      </c>
      <c r="AQ3" s="207">
        <v>125.3</v>
      </c>
      <c r="AR3" s="207">
        <v>125</v>
      </c>
      <c r="AS3" s="207">
        <v>124.6</v>
      </c>
      <c r="AT3" s="207">
        <v>124.4</v>
      </c>
      <c r="AU3" s="207">
        <v>124.4</v>
      </c>
      <c r="AV3" s="207">
        <v>123.9</v>
      </c>
      <c r="AW3" s="207">
        <v>123.8</v>
      </c>
      <c r="AX3" s="208">
        <v>123.6</v>
      </c>
      <c r="AY3" s="173">
        <v>137.69999999999999</v>
      </c>
      <c r="AZ3" s="173">
        <v>136.80000000000001</v>
      </c>
      <c r="BA3" s="173">
        <v>136.9</v>
      </c>
      <c r="BB3" s="173">
        <v>136.69999999999999</v>
      </c>
      <c r="BC3" s="173">
        <v>136.80000000000001</v>
      </c>
      <c r="BD3" s="173">
        <v>137.19999999999999</v>
      </c>
      <c r="BE3" s="173">
        <v>137.1</v>
      </c>
      <c r="BF3" s="173">
        <v>137.19999999999999</v>
      </c>
      <c r="BG3" s="173">
        <v>137.2468134321926</v>
      </c>
      <c r="BH3" s="173">
        <v>137.07334612649336</v>
      </c>
      <c r="BI3" s="173">
        <v>137.1</v>
      </c>
      <c r="BJ3" s="173">
        <v>137.07185486625261</v>
      </c>
      <c r="BK3" s="173">
        <v>128.4</v>
      </c>
      <c r="BL3" s="173">
        <v>127.2</v>
      </c>
      <c r="BM3" s="173">
        <v>126.1</v>
      </c>
      <c r="BN3" s="173">
        <v>126.4</v>
      </c>
      <c r="BO3" s="173">
        <v>126.7</v>
      </c>
      <c r="BP3" s="173">
        <v>126.2</v>
      </c>
      <c r="BQ3" s="173">
        <v>126</v>
      </c>
      <c r="BR3" s="173">
        <v>126</v>
      </c>
      <c r="BS3" s="173">
        <v>125.7</v>
      </c>
      <c r="BT3" s="173">
        <v>125.6</v>
      </c>
      <c r="BU3" s="173">
        <v>125.3</v>
      </c>
      <c r="BV3" s="173">
        <v>124.8</v>
      </c>
      <c r="BW3" s="173">
        <v>119.6</v>
      </c>
      <c r="BX3" s="173">
        <v>120</v>
      </c>
      <c r="BY3" s="173">
        <v>120.8</v>
      </c>
      <c r="BZ3" s="173">
        <v>120.8</v>
      </c>
      <c r="CA3" s="173">
        <v>120.1</v>
      </c>
      <c r="CB3" s="173">
        <v>119.7</v>
      </c>
      <c r="CC3" s="173">
        <v>119.7</v>
      </c>
      <c r="CD3" s="173">
        <v>119.4</v>
      </c>
      <c r="CE3" s="173">
        <v>119.2</v>
      </c>
      <c r="CF3" s="173">
        <v>118.9</v>
      </c>
      <c r="CG3" s="173">
        <v>118.7</v>
      </c>
      <c r="CH3" s="173">
        <v>118.4</v>
      </c>
      <c r="CI3" s="173">
        <v>116.3</v>
      </c>
      <c r="CJ3" s="173">
        <v>115.7</v>
      </c>
      <c r="CK3" s="173">
        <v>114.3</v>
      </c>
      <c r="CL3" s="173">
        <v>111</v>
      </c>
      <c r="CM3" s="173">
        <v>109.3</v>
      </c>
      <c r="CN3" s="173">
        <v>109</v>
      </c>
      <c r="CO3" s="173">
        <v>108.8</v>
      </c>
      <c r="CP3" s="173">
        <v>108.8</v>
      </c>
      <c r="CQ3" s="173">
        <v>109.2</v>
      </c>
      <c r="CR3" s="173">
        <v>109.6</v>
      </c>
      <c r="CS3" s="173">
        <v>109.9</v>
      </c>
      <c r="CT3" s="173">
        <v>110.4</v>
      </c>
      <c r="CU3" s="173">
        <v>115</v>
      </c>
      <c r="CV3" s="173">
        <v>115.4</v>
      </c>
      <c r="CW3" s="173">
        <v>116.6</v>
      </c>
      <c r="CX3" s="173">
        <v>119.8</v>
      </c>
      <c r="CY3" s="173">
        <v>121.4</v>
      </c>
      <c r="CZ3" s="173">
        <v>121.8</v>
      </c>
      <c r="DA3" s="173">
        <v>121.8</v>
      </c>
      <c r="DB3" s="173">
        <v>121.8</v>
      </c>
      <c r="DC3" s="173">
        <v>121.5</v>
      </c>
      <c r="DD3" s="173">
        <v>120.8</v>
      </c>
      <c r="DE3" s="173">
        <v>120.7</v>
      </c>
      <c r="DF3" s="173">
        <v>120.9</v>
      </c>
      <c r="DG3" s="173">
        <v>118.2</v>
      </c>
    </row>
    <row r="4" spans="1:111" ht="30" customHeight="1">
      <c r="A4" s="237" t="str">
        <f>IF('0'!A1=1,"За видами економічної діяльності КВЕД 2010","By types of economic activity CTEA 2010")</f>
        <v>За видами економічної діяльності КВЕД 2010</v>
      </c>
      <c r="B4" s="18" t="str">
        <f>IF('0'!A1=1,"Сільське господарство, лісове господарство та рибне господарство","Agriculture, forestry and fishing")</f>
        <v>Сільське господарство, лісове господарство та рибне господарство</v>
      </c>
      <c r="C4" s="47">
        <v>117</v>
      </c>
      <c r="D4" s="175">
        <v>115.5</v>
      </c>
      <c r="E4" s="209">
        <v>114.1</v>
      </c>
      <c r="F4" s="175">
        <v>114.1</v>
      </c>
      <c r="G4" s="175">
        <v>112.4</v>
      </c>
      <c r="H4" s="175">
        <v>112.3</v>
      </c>
      <c r="I4" s="175">
        <v>112.4</v>
      </c>
      <c r="J4" s="175">
        <v>112.5</v>
      </c>
      <c r="K4" s="175">
        <v>111.1</v>
      </c>
      <c r="L4" s="175">
        <v>111.6</v>
      </c>
      <c r="M4" s="175">
        <v>111.8</v>
      </c>
      <c r="N4" s="175">
        <v>112.1</v>
      </c>
      <c r="O4" s="47">
        <v>107.3</v>
      </c>
      <c r="P4" s="47">
        <v>106.8</v>
      </c>
      <c r="Q4" s="47">
        <v>109.2</v>
      </c>
      <c r="R4" s="210">
        <v>108.3</v>
      </c>
      <c r="S4" s="210">
        <v>107.2</v>
      </c>
      <c r="T4" s="210">
        <v>106.7</v>
      </c>
      <c r="U4" s="210">
        <v>107.4</v>
      </c>
      <c r="V4" s="210">
        <v>107.8</v>
      </c>
      <c r="W4" s="211">
        <v>109.7</v>
      </c>
      <c r="X4" s="210">
        <v>109.4</v>
      </c>
      <c r="Y4" s="210">
        <v>108.9</v>
      </c>
      <c r="Z4" s="211">
        <v>109</v>
      </c>
      <c r="AA4" s="210">
        <v>113.8</v>
      </c>
      <c r="AB4" s="211">
        <v>117.7</v>
      </c>
      <c r="AC4" s="211">
        <v>119.7</v>
      </c>
      <c r="AD4" s="211">
        <v>122.3</v>
      </c>
      <c r="AE4" s="212">
        <v>125.3</v>
      </c>
      <c r="AF4" s="212">
        <v>125.8</v>
      </c>
      <c r="AG4" s="212">
        <v>126.9</v>
      </c>
      <c r="AH4" s="212">
        <v>127.19445694121087</v>
      </c>
      <c r="AI4" s="212">
        <v>127.3</v>
      </c>
      <c r="AJ4" s="212">
        <v>128</v>
      </c>
      <c r="AK4" s="213">
        <v>128.69999999999999</v>
      </c>
      <c r="AL4" s="195">
        <v>129.5</v>
      </c>
      <c r="AM4" s="214">
        <v>132.30000000000001</v>
      </c>
      <c r="AN4" s="214">
        <v>131.30000000000001</v>
      </c>
      <c r="AO4" s="176">
        <v>131.69999999999999</v>
      </c>
      <c r="AP4" s="214">
        <v>130.4</v>
      </c>
      <c r="AQ4" s="214">
        <v>126.7</v>
      </c>
      <c r="AR4" s="176">
        <v>127.7</v>
      </c>
      <c r="AS4" s="214">
        <v>127.5</v>
      </c>
      <c r="AT4" s="214">
        <v>126.9</v>
      </c>
      <c r="AU4" s="195">
        <v>127.6</v>
      </c>
      <c r="AV4" s="214">
        <v>126.7</v>
      </c>
      <c r="AW4" s="214">
        <v>126.5</v>
      </c>
      <c r="AX4" s="214">
        <v>126.8</v>
      </c>
      <c r="AY4" s="176">
        <v>149.19999999999999</v>
      </c>
      <c r="AZ4" s="176">
        <v>147</v>
      </c>
      <c r="BA4" s="176">
        <v>145.80000000000001</v>
      </c>
      <c r="BB4" s="176">
        <v>145.69999999999999</v>
      </c>
      <c r="BC4" s="176">
        <v>147.6</v>
      </c>
      <c r="BD4" s="176">
        <v>146.4</v>
      </c>
      <c r="BE4" s="176">
        <v>145.30000000000001</v>
      </c>
      <c r="BF4" s="176">
        <v>145.69999999999999</v>
      </c>
      <c r="BG4" s="176">
        <v>144.47557582791819</v>
      </c>
      <c r="BH4" s="176">
        <v>144.27307082774595</v>
      </c>
      <c r="BI4" s="176">
        <v>144.30000000000001</v>
      </c>
      <c r="BJ4" s="176">
        <v>144.38416635481494</v>
      </c>
      <c r="BK4" s="176">
        <v>129.5</v>
      </c>
      <c r="BL4" s="176">
        <v>128</v>
      </c>
      <c r="BM4" s="176">
        <v>124.8</v>
      </c>
      <c r="BN4" s="176">
        <v>126.5</v>
      </c>
      <c r="BO4" s="176">
        <v>126.7</v>
      </c>
      <c r="BP4" s="176">
        <v>126.4</v>
      </c>
      <c r="BQ4" s="176">
        <v>125.6</v>
      </c>
      <c r="BR4" s="176">
        <v>125.7</v>
      </c>
      <c r="BS4" s="176">
        <v>125.6</v>
      </c>
      <c r="BT4" s="176">
        <v>126.1</v>
      </c>
      <c r="BU4" s="176">
        <v>125.8</v>
      </c>
      <c r="BV4" s="176">
        <v>124.7</v>
      </c>
      <c r="BW4" s="176">
        <v>119.1</v>
      </c>
      <c r="BX4" s="176">
        <v>120.2</v>
      </c>
      <c r="BY4" s="176">
        <v>121.3</v>
      </c>
      <c r="BZ4" s="176">
        <v>119.9</v>
      </c>
      <c r="CA4" s="176">
        <v>118.1</v>
      </c>
      <c r="CB4" s="176">
        <v>118.1</v>
      </c>
      <c r="CC4" s="176">
        <v>119.2</v>
      </c>
      <c r="CD4" s="176">
        <v>118.4</v>
      </c>
      <c r="CE4" s="176">
        <v>118.1</v>
      </c>
      <c r="CF4" s="176">
        <v>117.7</v>
      </c>
      <c r="CG4" s="176">
        <v>117.4</v>
      </c>
      <c r="CH4" s="176">
        <v>117.2</v>
      </c>
      <c r="CI4" s="176">
        <v>113.1</v>
      </c>
      <c r="CJ4" s="176">
        <v>112.4</v>
      </c>
      <c r="CK4" s="176">
        <v>111.9</v>
      </c>
      <c r="CL4" s="176">
        <v>112.3</v>
      </c>
      <c r="CM4" s="176">
        <v>110.3</v>
      </c>
      <c r="CN4" s="176">
        <v>109.8</v>
      </c>
      <c r="CO4" s="176">
        <v>109.1</v>
      </c>
      <c r="CP4" s="176">
        <v>109.1</v>
      </c>
      <c r="CQ4" s="176">
        <v>109.2</v>
      </c>
      <c r="CR4" s="176">
        <v>109.2</v>
      </c>
      <c r="CS4" s="176">
        <v>109.7</v>
      </c>
      <c r="CT4" s="176">
        <v>110.2</v>
      </c>
      <c r="CU4" s="176">
        <v>112</v>
      </c>
      <c r="CV4" s="176">
        <v>113.2</v>
      </c>
      <c r="CW4" s="176">
        <v>114.6</v>
      </c>
      <c r="CX4" s="176">
        <v>117.2</v>
      </c>
      <c r="CY4" s="176">
        <v>120.3</v>
      </c>
      <c r="CZ4" s="176">
        <v>121.2</v>
      </c>
      <c r="DA4" s="176">
        <v>121.3</v>
      </c>
      <c r="DB4" s="176">
        <v>122.2</v>
      </c>
      <c r="DC4" s="176">
        <v>122.4</v>
      </c>
      <c r="DD4" s="176">
        <v>123</v>
      </c>
      <c r="DE4" s="176">
        <v>123.8</v>
      </c>
      <c r="DF4" s="176">
        <v>125.9</v>
      </c>
      <c r="DG4" s="176">
        <v>124.4</v>
      </c>
    </row>
    <row r="5" spans="1:111" ht="30" customHeight="1">
      <c r="A5" s="238"/>
      <c r="B5" s="19" t="str">
        <f>IF('0'!A1=1,"з них сільське господарство","of which agriculture")</f>
        <v>з них сільське господарство</v>
      </c>
      <c r="C5" s="47">
        <v>116</v>
      </c>
      <c r="D5" s="175">
        <v>114.1</v>
      </c>
      <c r="E5" s="175">
        <v>113</v>
      </c>
      <c r="F5" s="175">
        <v>113.1</v>
      </c>
      <c r="G5" s="175">
        <v>112.3</v>
      </c>
      <c r="H5" s="175">
        <v>112.3</v>
      </c>
      <c r="I5" s="175">
        <v>112.4</v>
      </c>
      <c r="J5" s="175">
        <v>112.5</v>
      </c>
      <c r="K5" s="175">
        <v>111</v>
      </c>
      <c r="L5" s="175">
        <v>111.5</v>
      </c>
      <c r="M5" s="175">
        <v>111.8</v>
      </c>
      <c r="N5" s="175">
        <v>112.1</v>
      </c>
      <c r="O5" s="47">
        <v>108.1</v>
      </c>
      <c r="P5" s="47">
        <v>107.5</v>
      </c>
      <c r="Q5" s="47">
        <v>110.3</v>
      </c>
      <c r="R5" s="210">
        <v>109.3</v>
      </c>
      <c r="S5" s="210">
        <v>107.8</v>
      </c>
      <c r="T5" s="210">
        <v>107.2</v>
      </c>
      <c r="U5" s="210">
        <v>107.7</v>
      </c>
      <c r="V5" s="210">
        <v>108.4</v>
      </c>
      <c r="W5" s="211">
        <v>110.3</v>
      </c>
      <c r="X5" s="210">
        <v>109.8</v>
      </c>
      <c r="Y5" s="210">
        <v>109.2</v>
      </c>
      <c r="Z5" s="211">
        <v>109</v>
      </c>
      <c r="AA5" s="210">
        <v>112.7</v>
      </c>
      <c r="AB5" s="211">
        <v>116.2</v>
      </c>
      <c r="AC5" s="211">
        <v>117.5</v>
      </c>
      <c r="AD5" s="211">
        <v>120.5</v>
      </c>
      <c r="AE5" s="212">
        <v>123.9</v>
      </c>
      <c r="AF5" s="212">
        <v>124</v>
      </c>
      <c r="AG5" s="212">
        <v>125</v>
      </c>
      <c r="AH5" s="212">
        <v>125.09667957094666</v>
      </c>
      <c r="AI5" s="212">
        <v>125</v>
      </c>
      <c r="AJ5" s="212">
        <v>125.8</v>
      </c>
      <c r="AK5" s="213">
        <v>126.4</v>
      </c>
      <c r="AL5" s="195">
        <v>126.8</v>
      </c>
      <c r="AM5" s="214">
        <v>128</v>
      </c>
      <c r="AN5" s="214">
        <v>127.1</v>
      </c>
      <c r="AO5" s="176">
        <v>126.9</v>
      </c>
      <c r="AP5" s="214">
        <v>126.2</v>
      </c>
      <c r="AQ5" s="214">
        <v>122.6</v>
      </c>
      <c r="AR5" s="176">
        <v>124.1</v>
      </c>
      <c r="AS5" s="214">
        <v>124.4</v>
      </c>
      <c r="AT5" s="214">
        <v>123.9</v>
      </c>
      <c r="AU5" s="195">
        <v>124.8</v>
      </c>
      <c r="AV5" s="214">
        <v>124.2</v>
      </c>
      <c r="AW5" s="214">
        <v>124.2</v>
      </c>
      <c r="AX5" s="214">
        <v>124.7</v>
      </c>
      <c r="AY5" s="176">
        <v>153.69999999999999</v>
      </c>
      <c r="AZ5" s="176">
        <v>151.4</v>
      </c>
      <c r="BA5" s="176">
        <v>150.6</v>
      </c>
      <c r="BB5" s="176">
        <v>150.5</v>
      </c>
      <c r="BC5" s="176">
        <v>152.1</v>
      </c>
      <c r="BD5" s="176">
        <v>150.19999999999999</v>
      </c>
      <c r="BE5" s="176">
        <v>148.5</v>
      </c>
      <c r="BF5" s="176">
        <v>148.69999999999999</v>
      </c>
      <c r="BG5" s="176">
        <v>147.42225049290403</v>
      </c>
      <c r="BH5" s="176">
        <v>146.94356224293224</v>
      </c>
      <c r="BI5" s="176">
        <v>146.80000000000001</v>
      </c>
      <c r="BJ5" s="176">
        <v>147.12963625034473</v>
      </c>
      <c r="BK5" s="176">
        <v>127.3</v>
      </c>
      <c r="BL5" s="176">
        <v>125.4</v>
      </c>
      <c r="BM5" s="176">
        <v>121.5</v>
      </c>
      <c r="BN5" s="176">
        <v>123.9</v>
      </c>
      <c r="BO5" s="176">
        <v>124.5</v>
      </c>
      <c r="BP5" s="176">
        <v>124.9</v>
      </c>
      <c r="BQ5" s="176">
        <v>124.1</v>
      </c>
      <c r="BR5" s="176">
        <v>124.6</v>
      </c>
      <c r="BS5" s="176">
        <v>124.7</v>
      </c>
      <c r="BT5" s="176">
        <v>125.5</v>
      </c>
      <c r="BU5" s="176">
        <v>125.3</v>
      </c>
      <c r="BV5" s="176">
        <v>124.4</v>
      </c>
      <c r="BW5" s="176">
        <v>123.1</v>
      </c>
      <c r="BX5" s="176">
        <v>124.7</v>
      </c>
      <c r="BY5" s="176">
        <v>127.1</v>
      </c>
      <c r="BZ5" s="176">
        <v>124.7</v>
      </c>
      <c r="CA5" s="176">
        <v>122.5</v>
      </c>
      <c r="CB5" s="176">
        <v>122.7</v>
      </c>
      <c r="CC5" s="176">
        <v>123.9</v>
      </c>
      <c r="CD5" s="176">
        <v>123</v>
      </c>
      <c r="CE5" s="176">
        <v>122.7</v>
      </c>
      <c r="CF5" s="176">
        <v>122.2</v>
      </c>
      <c r="CG5" s="176">
        <v>122</v>
      </c>
      <c r="CH5" s="176">
        <v>121.9</v>
      </c>
      <c r="CI5" s="176">
        <v>116.5</v>
      </c>
      <c r="CJ5" s="176">
        <v>116.1</v>
      </c>
      <c r="CK5" s="176">
        <v>115.7</v>
      </c>
      <c r="CL5" s="176">
        <v>116.2</v>
      </c>
      <c r="CM5" s="176">
        <v>113.5</v>
      </c>
      <c r="CN5" s="176">
        <v>112.5</v>
      </c>
      <c r="CO5" s="176">
        <v>111.5</v>
      </c>
      <c r="CP5" s="176">
        <v>111.1</v>
      </c>
      <c r="CQ5" s="176">
        <v>110.9</v>
      </c>
      <c r="CR5" s="176">
        <v>110.8</v>
      </c>
      <c r="CS5" s="176">
        <v>111.1</v>
      </c>
      <c r="CT5" s="176">
        <v>111.4</v>
      </c>
      <c r="CU5" s="176">
        <v>111.2</v>
      </c>
      <c r="CV5" s="176">
        <v>111.9</v>
      </c>
      <c r="CW5" s="176">
        <v>112.1</v>
      </c>
      <c r="CX5" s="176">
        <v>114.2</v>
      </c>
      <c r="CY5" s="176">
        <v>117.4</v>
      </c>
      <c r="CZ5" s="176">
        <v>117.7</v>
      </c>
      <c r="DA5" s="176">
        <v>117.7</v>
      </c>
      <c r="DB5" s="176">
        <v>118.4</v>
      </c>
      <c r="DC5" s="176">
        <v>118</v>
      </c>
      <c r="DD5" s="176">
        <v>118.5</v>
      </c>
      <c r="DE5" s="176">
        <v>119</v>
      </c>
      <c r="DF5" s="176">
        <v>120.5</v>
      </c>
      <c r="DG5" s="176">
        <v>120</v>
      </c>
    </row>
    <row r="6" spans="1:111" ht="30" customHeight="1">
      <c r="A6" s="238"/>
      <c r="B6" s="19" t="str">
        <f>IF('0'!A1=1,"Промисловість","Manufacturing")</f>
        <v>Промисловість</v>
      </c>
      <c r="C6" s="47">
        <v>110.1</v>
      </c>
      <c r="D6" s="175">
        <v>109.7</v>
      </c>
      <c r="E6" s="209">
        <v>109.8</v>
      </c>
      <c r="F6" s="175">
        <v>109.9</v>
      </c>
      <c r="G6" s="175">
        <v>109.3</v>
      </c>
      <c r="H6" s="175">
        <v>109.1</v>
      </c>
      <c r="I6" s="175">
        <v>109</v>
      </c>
      <c r="J6" s="175">
        <v>108.6</v>
      </c>
      <c r="K6" s="175">
        <v>108.7</v>
      </c>
      <c r="L6" s="175">
        <v>108.4</v>
      </c>
      <c r="M6" s="175">
        <v>108.2</v>
      </c>
      <c r="N6" s="175">
        <v>108.2</v>
      </c>
      <c r="O6" s="47">
        <v>104.7</v>
      </c>
      <c r="P6" s="47">
        <v>103.9</v>
      </c>
      <c r="Q6" s="47">
        <v>104.5</v>
      </c>
      <c r="R6" s="210">
        <v>104.9</v>
      </c>
      <c r="S6" s="210">
        <v>105.3</v>
      </c>
      <c r="T6" s="210">
        <v>105.6</v>
      </c>
      <c r="U6" s="210">
        <v>105</v>
      </c>
      <c r="V6" s="210">
        <v>104.9</v>
      </c>
      <c r="W6" s="211">
        <v>105.4</v>
      </c>
      <c r="X6" s="210">
        <v>104.8</v>
      </c>
      <c r="Y6" s="210">
        <v>105.4</v>
      </c>
      <c r="Z6" s="211">
        <v>105.7</v>
      </c>
      <c r="AA6" s="210">
        <v>108.5</v>
      </c>
      <c r="AB6" s="211">
        <v>108.9</v>
      </c>
      <c r="AC6" s="211">
        <v>112.2</v>
      </c>
      <c r="AD6" s="211">
        <v>112.9</v>
      </c>
      <c r="AE6" s="212">
        <v>113.5</v>
      </c>
      <c r="AF6" s="212">
        <v>115.9</v>
      </c>
      <c r="AG6" s="212">
        <v>117.5</v>
      </c>
      <c r="AH6" s="212">
        <v>117.49189424323166</v>
      </c>
      <c r="AI6" s="212">
        <v>117.8</v>
      </c>
      <c r="AJ6" s="212">
        <v>119.2</v>
      </c>
      <c r="AK6" s="213">
        <v>119.2</v>
      </c>
      <c r="AL6" s="195">
        <v>120.1</v>
      </c>
      <c r="AM6" s="214">
        <v>124</v>
      </c>
      <c r="AN6" s="214">
        <v>126.8</v>
      </c>
      <c r="AO6" s="176">
        <v>126.4</v>
      </c>
      <c r="AP6" s="214">
        <v>125.6</v>
      </c>
      <c r="AQ6" s="214">
        <v>125</v>
      </c>
      <c r="AR6" s="176">
        <v>124.2</v>
      </c>
      <c r="AS6" s="214">
        <v>123.4</v>
      </c>
      <c r="AT6" s="214">
        <v>123.1</v>
      </c>
      <c r="AU6" s="195">
        <v>122.5</v>
      </c>
      <c r="AV6" s="214">
        <v>123</v>
      </c>
      <c r="AW6" s="214">
        <v>123.1</v>
      </c>
      <c r="AX6" s="214">
        <v>123.2</v>
      </c>
      <c r="AY6" s="176">
        <v>130.4</v>
      </c>
      <c r="AZ6" s="176">
        <v>129</v>
      </c>
      <c r="BA6" s="176">
        <v>128</v>
      </c>
      <c r="BB6" s="176">
        <v>127.3</v>
      </c>
      <c r="BC6" s="176">
        <v>127.7</v>
      </c>
      <c r="BD6" s="176">
        <v>128.30000000000001</v>
      </c>
      <c r="BE6" s="176">
        <v>128.30000000000001</v>
      </c>
      <c r="BF6" s="176">
        <v>128.80000000000001</v>
      </c>
      <c r="BG6" s="176">
        <v>129.30692441321668</v>
      </c>
      <c r="BH6" s="176">
        <v>128.9310091047173</v>
      </c>
      <c r="BI6" s="176">
        <v>129.19999999999999</v>
      </c>
      <c r="BJ6" s="176">
        <v>129.29807765624867</v>
      </c>
      <c r="BK6" s="176">
        <v>127.5</v>
      </c>
      <c r="BL6" s="176">
        <v>126.1</v>
      </c>
      <c r="BM6" s="176">
        <v>126.3</v>
      </c>
      <c r="BN6" s="176">
        <v>127.3</v>
      </c>
      <c r="BO6" s="176">
        <v>127.6</v>
      </c>
      <c r="BP6" s="176">
        <v>127.2</v>
      </c>
      <c r="BQ6" s="176">
        <v>127.1</v>
      </c>
      <c r="BR6" s="176">
        <v>126.9</v>
      </c>
      <c r="BS6" s="176">
        <v>126.6</v>
      </c>
      <c r="BT6" s="176">
        <v>126.6</v>
      </c>
      <c r="BU6" s="176">
        <v>126.5</v>
      </c>
      <c r="BV6" s="176">
        <v>126.2</v>
      </c>
      <c r="BW6" s="176">
        <v>124.9</v>
      </c>
      <c r="BX6" s="176">
        <v>124.9</v>
      </c>
      <c r="BY6" s="176">
        <v>125.8</v>
      </c>
      <c r="BZ6" s="176">
        <v>125.7</v>
      </c>
      <c r="CA6" s="176">
        <v>125</v>
      </c>
      <c r="CB6" s="176">
        <v>124.4</v>
      </c>
      <c r="CC6" s="176">
        <v>124.5</v>
      </c>
      <c r="CD6" s="176">
        <v>124.2</v>
      </c>
      <c r="CE6" s="176">
        <v>124.1</v>
      </c>
      <c r="CF6" s="176">
        <v>123.5</v>
      </c>
      <c r="CG6" s="176">
        <v>122.9</v>
      </c>
      <c r="CH6" s="176">
        <v>122.4</v>
      </c>
      <c r="CI6" s="176">
        <v>117.2</v>
      </c>
      <c r="CJ6" s="176">
        <v>116.4</v>
      </c>
      <c r="CK6" s="176">
        <v>114.2</v>
      </c>
      <c r="CL6" s="176">
        <v>110.1</v>
      </c>
      <c r="CM6" s="176">
        <v>108.6</v>
      </c>
      <c r="CN6" s="176">
        <v>108.3</v>
      </c>
      <c r="CO6" s="176">
        <v>108.1</v>
      </c>
      <c r="CP6" s="176">
        <v>108</v>
      </c>
      <c r="CQ6" s="176">
        <v>108.1</v>
      </c>
      <c r="CR6" s="176">
        <v>108.2</v>
      </c>
      <c r="CS6" s="176">
        <v>108.1</v>
      </c>
      <c r="CT6" s="176">
        <v>108.2</v>
      </c>
      <c r="CU6" s="176">
        <v>109.8</v>
      </c>
      <c r="CV6" s="176">
        <v>109.7</v>
      </c>
      <c r="CW6" s="176">
        <v>111.5</v>
      </c>
      <c r="CX6" s="176">
        <v>115.1</v>
      </c>
      <c r="CY6" s="176">
        <v>116.2</v>
      </c>
      <c r="CZ6" s="176">
        <v>116.6</v>
      </c>
      <c r="DA6" s="176">
        <v>116.5</v>
      </c>
      <c r="DB6" s="176">
        <v>116.5</v>
      </c>
      <c r="DC6" s="176">
        <v>116.6</v>
      </c>
      <c r="DD6" s="176">
        <v>116.2</v>
      </c>
      <c r="DE6" s="176">
        <v>116.3</v>
      </c>
      <c r="DF6" s="176">
        <v>116.8</v>
      </c>
      <c r="DG6" s="176">
        <v>115.5</v>
      </c>
    </row>
    <row r="7" spans="1:111" ht="30" customHeight="1">
      <c r="A7" s="238"/>
      <c r="B7" s="19" t="str">
        <f>IF('0'!A1=1,"Будівництво","Construction")</f>
        <v>Будівництво</v>
      </c>
      <c r="C7" s="47">
        <v>106.8</v>
      </c>
      <c r="D7" s="175">
        <v>107.5</v>
      </c>
      <c r="E7" s="209">
        <v>108.5</v>
      </c>
      <c r="F7" s="175">
        <v>108.9</v>
      </c>
      <c r="G7" s="175">
        <v>108.2</v>
      </c>
      <c r="H7" s="175">
        <v>108</v>
      </c>
      <c r="I7" s="175">
        <v>108</v>
      </c>
      <c r="J7" s="175">
        <v>107.7</v>
      </c>
      <c r="K7" s="175">
        <v>107.5</v>
      </c>
      <c r="L7" s="175">
        <v>107.4</v>
      </c>
      <c r="M7" s="175">
        <v>107.3</v>
      </c>
      <c r="N7" s="175">
        <v>107.4</v>
      </c>
      <c r="O7" s="47">
        <v>105.4</v>
      </c>
      <c r="P7" s="47">
        <v>107.7</v>
      </c>
      <c r="Q7" s="47">
        <v>106</v>
      </c>
      <c r="R7" s="210">
        <v>105.8</v>
      </c>
      <c r="S7" s="210">
        <v>105.1</v>
      </c>
      <c r="T7" s="210">
        <v>104.1</v>
      </c>
      <c r="U7" s="210">
        <v>103.8</v>
      </c>
      <c r="V7" s="210">
        <v>103.5</v>
      </c>
      <c r="W7" s="211">
        <v>104.3</v>
      </c>
      <c r="X7" s="210">
        <v>103.8</v>
      </c>
      <c r="Y7" s="210">
        <v>104.2</v>
      </c>
      <c r="Z7" s="211">
        <v>104.9</v>
      </c>
      <c r="AA7" s="210">
        <v>110</v>
      </c>
      <c r="AB7" s="211">
        <v>110.3</v>
      </c>
      <c r="AC7" s="211">
        <v>112.9</v>
      </c>
      <c r="AD7" s="211">
        <v>114.1</v>
      </c>
      <c r="AE7" s="212">
        <v>116.5</v>
      </c>
      <c r="AF7" s="212">
        <v>119</v>
      </c>
      <c r="AG7" s="212">
        <v>120.8</v>
      </c>
      <c r="AH7" s="212">
        <v>121.56083698732306</v>
      </c>
      <c r="AI7" s="212">
        <v>121.9</v>
      </c>
      <c r="AJ7" s="212">
        <v>123</v>
      </c>
      <c r="AK7" s="213">
        <v>123.3</v>
      </c>
      <c r="AL7" s="195">
        <v>124.2</v>
      </c>
      <c r="AM7" s="214">
        <v>138.69999999999999</v>
      </c>
      <c r="AN7" s="214">
        <v>140.1</v>
      </c>
      <c r="AO7" s="176">
        <v>138.30000000000001</v>
      </c>
      <c r="AP7" s="214">
        <v>137.69999999999999</v>
      </c>
      <c r="AQ7" s="214">
        <v>135.69999999999999</v>
      </c>
      <c r="AR7" s="176">
        <v>134.5</v>
      </c>
      <c r="AS7" s="214">
        <v>133.69999999999999</v>
      </c>
      <c r="AT7" s="214">
        <v>133.5</v>
      </c>
      <c r="AU7" s="195">
        <v>133.19999999999999</v>
      </c>
      <c r="AV7" s="214">
        <v>132.6</v>
      </c>
      <c r="AW7" s="214">
        <v>132.1</v>
      </c>
      <c r="AX7" s="176">
        <v>133.30000000000001</v>
      </c>
      <c r="AY7" s="176">
        <v>141.19999999999999</v>
      </c>
      <c r="AZ7" s="176">
        <v>138.80000000000001</v>
      </c>
      <c r="BA7" s="176">
        <v>138</v>
      </c>
      <c r="BB7" s="176">
        <v>136.5</v>
      </c>
      <c r="BC7" s="176">
        <v>135.9</v>
      </c>
      <c r="BD7" s="176">
        <v>135</v>
      </c>
      <c r="BE7" s="176">
        <v>134</v>
      </c>
      <c r="BF7" s="176">
        <v>133.69999999999999</v>
      </c>
      <c r="BG7" s="176">
        <v>133.43461689639486</v>
      </c>
      <c r="BH7" s="176">
        <v>133.44247932979246</v>
      </c>
      <c r="BI7" s="176">
        <v>133.69999999999999</v>
      </c>
      <c r="BJ7" s="176">
        <v>132.13411463287801</v>
      </c>
      <c r="BK7" s="176">
        <v>124.6</v>
      </c>
      <c r="BL7" s="176">
        <v>121</v>
      </c>
      <c r="BM7" s="176">
        <v>121.1</v>
      </c>
      <c r="BN7" s="176">
        <v>122.7</v>
      </c>
      <c r="BO7" s="176">
        <v>123.5</v>
      </c>
      <c r="BP7" s="176">
        <v>123.9</v>
      </c>
      <c r="BQ7" s="176">
        <v>124.3</v>
      </c>
      <c r="BR7" s="176">
        <v>124.5</v>
      </c>
      <c r="BS7" s="176">
        <v>124.3</v>
      </c>
      <c r="BT7" s="176">
        <v>124.9</v>
      </c>
      <c r="BU7" s="176">
        <v>125.1</v>
      </c>
      <c r="BV7" s="176">
        <v>125.5</v>
      </c>
      <c r="BW7" s="176">
        <v>124</v>
      </c>
      <c r="BX7" s="176">
        <v>124.9</v>
      </c>
      <c r="BY7" s="176">
        <v>125.3</v>
      </c>
      <c r="BZ7" s="176">
        <v>124.5</v>
      </c>
      <c r="CA7" s="176">
        <v>124.1</v>
      </c>
      <c r="CB7" s="176">
        <v>123.6</v>
      </c>
      <c r="CC7" s="176">
        <v>123.1</v>
      </c>
      <c r="CD7" s="176">
        <v>122.2</v>
      </c>
      <c r="CE7" s="176">
        <v>121.7</v>
      </c>
      <c r="CF7" s="176">
        <v>120.8</v>
      </c>
      <c r="CG7" s="176">
        <v>119.9</v>
      </c>
      <c r="CH7" s="176">
        <v>119.3</v>
      </c>
      <c r="CI7" s="176">
        <v>111.4</v>
      </c>
      <c r="CJ7" s="176">
        <v>110.9</v>
      </c>
      <c r="CK7" s="176">
        <v>109.1</v>
      </c>
      <c r="CL7" s="176">
        <v>104</v>
      </c>
      <c r="CM7" s="176">
        <v>102.1</v>
      </c>
      <c r="CN7" s="176">
        <v>102.5</v>
      </c>
      <c r="CO7" s="176">
        <v>102.8</v>
      </c>
      <c r="CP7" s="176">
        <v>103</v>
      </c>
      <c r="CQ7" s="176">
        <v>103.8</v>
      </c>
      <c r="CR7" s="176">
        <v>104.4</v>
      </c>
      <c r="CS7" s="176">
        <v>104.9</v>
      </c>
      <c r="CT7" s="176">
        <v>105.1</v>
      </c>
      <c r="CU7" s="176">
        <v>100.8</v>
      </c>
      <c r="CV7" s="176">
        <v>103.5</v>
      </c>
      <c r="CW7" s="176">
        <v>104.9</v>
      </c>
      <c r="CX7" s="176">
        <v>111.4</v>
      </c>
      <c r="CY7" s="176">
        <v>114.1</v>
      </c>
      <c r="CZ7" s="176">
        <v>114.7</v>
      </c>
      <c r="DA7" s="176">
        <v>115.4</v>
      </c>
      <c r="DB7" s="176">
        <v>115.9</v>
      </c>
      <c r="DC7" s="176">
        <v>115.8</v>
      </c>
      <c r="DD7" s="176">
        <v>115.4</v>
      </c>
      <c r="DE7" s="176">
        <v>115.1</v>
      </c>
      <c r="DF7" s="176">
        <v>114.8</v>
      </c>
      <c r="DG7" s="176">
        <v>123.3</v>
      </c>
    </row>
    <row r="8" spans="1:111" ht="30" customHeight="1">
      <c r="A8" s="238"/>
      <c r="B8" s="19" t="str">
        <f>IF('0'!A1=1,"Оптова та роздрібна торгівля; ремонт  автотранспортних засобів і мотоциклів","Wholesale and retail trade; repair of motor vehicles and motorcycles")</f>
        <v>Оптова та роздрібна торгівля; ремонт  автотранспортних засобів і мотоциклів</v>
      </c>
      <c r="C8" s="47">
        <v>112.7</v>
      </c>
      <c r="D8" s="175">
        <v>111.2</v>
      </c>
      <c r="E8" s="209">
        <v>111.7</v>
      </c>
      <c r="F8" s="175">
        <v>111.5</v>
      </c>
      <c r="G8" s="175">
        <v>111.2</v>
      </c>
      <c r="H8" s="175">
        <v>111.3</v>
      </c>
      <c r="I8" s="175">
        <v>111.8</v>
      </c>
      <c r="J8" s="175">
        <v>111.5</v>
      </c>
      <c r="K8" s="175">
        <v>111.3</v>
      </c>
      <c r="L8" s="175">
        <v>111.2</v>
      </c>
      <c r="M8" s="175">
        <v>111</v>
      </c>
      <c r="N8" s="175">
        <v>111.3</v>
      </c>
      <c r="O8" s="47">
        <v>108</v>
      </c>
      <c r="P8" s="47">
        <v>108.8</v>
      </c>
      <c r="Q8" s="47">
        <v>110.3</v>
      </c>
      <c r="R8" s="210">
        <v>108.7</v>
      </c>
      <c r="S8" s="210">
        <v>108.4</v>
      </c>
      <c r="T8" s="210">
        <v>108.4</v>
      </c>
      <c r="U8" s="210">
        <v>108.6</v>
      </c>
      <c r="V8" s="210">
        <v>109.3</v>
      </c>
      <c r="W8" s="211">
        <v>110.8</v>
      </c>
      <c r="X8" s="210">
        <v>111.5</v>
      </c>
      <c r="Y8" s="210">
        <v>112</v>
      </c>
      <c r="Z8" s="211">
        <v>112.8</v>
      </c>
      <c r="AA8" s="210">
        <v>123.4</v>
      </c>
      <c r="AB8" s="211">
        <v>126.8</v>
      </c>
      <c r="AC8" s="211">
        <v>125.2</v>
      </c>
      <c r="AD8" s="211">
        <v>127.2</v>
      </c>
      <c r="AE8" s="212">
        <v>129.5</v>
      </c>
      <c r="AF8" s="212">
        <v>130.19999999999999</v>
      </c>
      <c r="AG8" s="212">
        <v>134.1</v>
      </c>
      <c r="AH8" s="212">
        <v>133.9988057275437</v>
      </c>
      <c r="AI8" s="212">
        <v>133.1</v>
      </c>
      <c r="AJ8" s="212">
        <v>134.80000000000001</v>
      </c>
      <c r="AK8" s="213">
        <v>134.1</v>
      </c>
      <c r="AL8" s="195">
        <v>136.4</v>
      </c>
      <c r="AM8" s="214">
        <v>134.69999999999999</v>
      </c>
      <c r="AN8" s="214">
        <v>131.4</v>
      </c>
      <c r="AO8" s="176">
        <v>134.1</v>
      </c>
      <c r="AP8" s="214">
        <v>131.5</v>
      </c>
      <c r="AQ8" s="214">
        <v>131.1</v>
      </c>
      <c r="AR8" s="176">
        <v>127.8</v>
      </c>
      <c r="AS8" s="214">
        <v>126.5</v>
      </c>
      <c r="AT8" s="214">
        <v>126.2</v>
      </c>
      <c r="AU8" s="195">
        <v>126.3</v>
      </c>
      <c r="AV8" s="214">
        <v>125</v>
      </c>
      <c r="AW8" s="214">
        <v>127.2</v>
      </c>
      <c r="AX8" s="214">
        <v>123.8</v>
      </c>
      <c r="AY8" s="176">
        <v>131.6</v>
      </c>
      <c r="AZ8" s="176">
        <v>131.1</v>
      </c>
      <c r="BA8" s="176">
        <v>129.9</v>
      </c>
      <c r="BB8" s="176">
        <v>130.80000000000001</v>
      </c>
      <c r="BC8" s="176">
        <v>129.4</v>
      </c>
      <c r="BD8" s="176">
        <v>131.80000000000001</v>
      </c>
      <c r="BE8" s="176">
        <v>131.69999999999999</v>
      </c>
      <c r="BF8" s="176">
        <v>131.69999999999999</v>
      </c>
      <c r="BG8" s="176">
        <v>131.26745410225774</v>
      </c>
      <c r="BH8" s="176">
        <v>131.04800612282602</v>
      </c>
      <c r="BI8" s="176">
        <v>130.1</v>
      </c>
      <c r="BJ8" s="176">
        <v>131.34968860490176</v>
      </c>
      <c r="BK8" s="176">
        <v>126.6</v>
      </c>
      <c r="BL8" s="176">
        <v>125.5</v>
      </c>
      <c r="BM8" s="176">
        <v>124.6</v>
      </c>
      <c r="BN8" s="176">
        <v>124.6</v>
      </c>
      <c r="BO8" s="176">
        <v>124.6</v>
      </c>
      <c r="BP8" s="176">
        <v>124.1</v>
      </c>
      <c r="BQ8" s="176">
        <v>124</v>
      </c>
      <c r="BR8" s="176">
        <v>124.1</v>
      </c>
      <c r="BS8" s="176">
        <v>124.1</v>
      </c>
      <c r="BT8" s="176">
        <v>123.8</v>
      </c>
      <c r="BU8" s="176">
        <v>123.4</v>
      </c>
      <c r="BV8" s="176">
        <v>123.2</v>
      </c>
      <c r="BW8" s="176">
        <v>113.5</v>
      </c>
      <c r="BX8" s="176">
        <v>113.3</v>
      </c>
      <c r="BY8" s="176">
        <v>113.8</v>
      </c>
      <c r="BZ8" s="176">
        <v>114.8</v>
      </c>
      <c r="CA8" s="176">
        <v>115</v>
      </c>
      <c r="CB8" s="176">
        <v>114.7</v>
      </c>
      <c r="CC8" s="176">
        <v>114.7</v>
      </c>
      <c r="CD8" s="176">
        <v>114.9</v>
      </c>
      <c r="CE8" s="176">
        <v>115</v>
      </c>
      <c r="CF8" s="176">
        <v>115</v>
      </c>
      <c r="CG8" s="176">
        <v>115.1</v>
      </c>
      <c r="CH8" s="176">
        <v>114.8</v>
      </c>
      <c r="CI8" s="176">
        <v>114.5</v>
      </c>
      <c r="CJ8" s="176">
        <v>114.6</v>
      </c>
      <c r="CK8" s="176">
        <v>112.6</v>
      </c>
      <c r="CL8" s="176">
        <v>107.7</v>
      </c>
      <c r="CM8" s="176">
        <v>105.5</v>
      </c>
      <c r="CN8" s="176">
        <v>104.9</v>
      </c>
      <c r="CO8" s="176">
        <v>104.7</v>
      </c>
      <c r="CP8" s="176">
        <v>104.6</v>
      </c>
      <c r="CQ8" s="176">
        <v>104.6</v>
      </c>
      <c r="CR8" s="176">
        <v>104.6</v>
      </c>
      <c r="CS8" s="176">
        <v>104.5</v>
      </c>
      <c r="CT8" s="176">
        <v>104.6</v>
      </c>
      <c r="CU8" s="176">
        <v>108</v>
      </c>
      <c r="CV8" s="176">
        <v>109.4</v>
      </c>
      <c r="CW8" s="176">
        <v>113.2</v>
      </c>
      <c r="CX8" s="176">
        <v>115.2</v>
      </c>
      <c r="CY8" s="176">
        <v>118</v>
      </c>
      <c r="CZ8" s="176">
        <v>118.9</v>
      </c>
      <c r="DA8" s="176">
        <v>118.7</v>
      </c>
      <c r="DB8" s="176">
        <v>118.8</v>
      </c>
      <c r="DC8" s="176">
        <v>119</v>
      </c>
      <c r="DD8" s="176">
        <v>118.9</v>
      </c>
      <c r="DE8" s="176">
        <v>119</v>
      </c>
      <c r="DF8" s="176">
        <v>119.5</v>
      </c>
      <c r="DG8" s="176">
        <v>124.4</v>
      </c>
    </row>
    <row r="9" spans="1:111" ht="30" customHeight="1">
      <c r="A9" s="238"/>
      <c r="B9" s="19" t="str">
        <f>IF('0'!A1=1,"Транспорт, складське господарство,  поштова та кур’єрська діяльність","Transportation and warehousing, postal and courier activities")</f>
        <v>Транспорт, складське господарство,  поштова та кур’єрська діяльність</v>
      </c>
      <c r="C9" s="47">
        <v>102.9</v>
      </c>
      <c r="D9" s="175">
        <v>100.4</v>
      </c>
      <c r="E9" s="209">
        <v>103.1</v>
      </c>
      <c r="F9" s="175">
        <v>102.9</v>
      </c>
      <c r="G9" s="175">
        <v>106.5</v>
      </c>
      <c r="H9" s="175">
        <v>106.3</v>
      </c>
      <c r="I9" s="175">
        <v>106</v>
      </c>
      <c r="J9" s="175">
        <v>105.7</v>
      </c>
      <c r="K9" s="175">
        <v>105.4</v>
      </c>
      <c r="L9" s="175">
        <v>105.1</v>
      </c>
      <c r="M9" s="175">
        <v>105</v>
      </c>
      <c r="N9" s="175">
        <v>105.2</v>
      </c>
      <c r="O9" s="47">
        <v>107.5</v>
      </c>
      <c r="P9" s="47">
        <v>107.1</v>
      </c>
      <c r="Q9" s="47">
        <v>103.6</v>
      </c>
      <c r="R9" s="210">
        <v>103.7</v>
      </c>
      <c r="S9" s="210">
        <v>103.6</v>
      </c>
      <c r="T9" s="210">
        <v>103.6</v>
      </c>
      <c r="U9" s="210">
        <v>104</v>
      </c>
      <c r="V9" s="210">
        <v>103.9</v>
      </c>
      <c r="W9" s="211">
        <v>105.2</v>
      </c>
      <c r="X9" s="210">
        <v>105.1</v>
      </c>
      <c r="Y9" s="210">
        <v>105.1</v>
      </c>
      <c r="Z9" s="211">
        <v>105.2</v>
      </c>
      <c r="AA9" s="210">
        <v>110.3</v>
      </c>
      <c r="AB9" s="211">
        <v>112.9</v>
      </c>
      <c r="AC9" s="211">
        <v>111.5</v>
      </c>
      <c r="AD9" s="211">
        <v>111.9</v>
      </c>
      <c r="AE9" s="212">
        <v>113.5</v>
      </c>
      <c r="AF9" s="212">
        <v>114.9</v>
      </c>
      <c r="AG9" s="212">
        <v>117.6</v>
      </c>
      <c r="AH9" s="212">
        <v>119.01698131230434</v>
      </c>
      <c r="AI9" s="212">
        <v>119.7</v>
      </c>
      <c r="AJ9" s="212">
        <v>121.1</v>
      </c>
      <c r="AK9" s="213">
        <v>122.2</v>
      </c>
      <c r="AL9" s="195">
        <v>123.5</v>
      </c>
      <c r="AM9" s="214">
        <v>131</v>
      </c>
      <c r="AN9" s="214">
        <v>129.1</v>
      </c>
      <c r="AO9" s="176">
        <v>128.5</v>
      </c>
      <c r="AP9" s="214">
        <v>127.8</v>
      </c>
      <c r="AQ9" s="214">
        <v>127.1</v>
      </c>
      <c r="AR9" s="176">
        <v>126.1</v>
      </c>
      <c r="AS9" s="214">
        <v>125.6</v>
      </c>
      <c r="AT9" s="214">
        <v>125.1</v>
      </c>
      <c r="AU9" s="195">
        <v>125.5</v>
      </c>
      <c r="AV9" s="214">
        <v>125</v>
      </c>
      <c r="AW9" s="214">
        <v>124.7</v>
      </c>
      <c r="AX9" s="176">
        <v>124.8</v>
      </c>
      <c r="AY9" s="176">
        <v>129.80000000000001</v>
      </c>
      <c r="AZ9" s="176">
        <v>127.7</v>
      </c>
      <c r="BA9" s="176">
        <v>132.9</v>
      </c>
      <c r="BB9" s="176">
        <v>133.1</v>
      </c>
      <c r="BC9" s="176">
        <v>133.30000000000001</v>
      </c>
      <c r="BD9" s="176">
        <v>133.30000000000001</v>
      </c>
      <c r="BE9" s="176">
        <v>134.1</v>
      </c>
      <c r="BF9" s="176">
        <v>134.1</v>
      </c>
      <c r="BG9" s="176">
        <v>132.65989134590589</v>
      </c>
      <c r="BH9" s="176">
        <v>132.88803442923663</v>
      </c>
      <c r="BI9" s="176">
        <v>132.6</v>
      </c>
      <c r="BJ9" s="176">
        <v>132.32850916752156</v>
      </c>
      <c r="BK9" s="176">
        <v>145.80000000000001</v>
      </c>
      <c r="BL9" s="176">
        <v>140.30000000000001</v>
      </c>
      <c r="BM9" s="176">
        <v>132.4</v>
      </c>
      <c r="BN9" s="176">
        <v>132.5</v>
      </c>
      <c r="BO9" s="176">
        <v>132.1</v>
      </c>
      <c r="BP9" s="176">
        <v>131.5</v>
      </c>
      <c r="BQ9" s="176">
        <v>129.9</v>
      </c>
      <c r="BR9" s="176">
        <v>130.1</v>
      </c>
      <c r="BS9" s="176">
        <v>129.80000000000001</v>
      </c>
      <c r="BT9" s="176">
        <v>129.69999999999999</v>
      </c>
      <c r="BU9" s="176">
        <v>129.19999999999999</v>
      </c>
      <c r="BV9" s="176">
        <v>128.30000000000001</v>
      </c>
      <c r="BW9" s="176">
        <v>115.8</v>
      </c>
      <c r="BX9" s="176">
        <v>119.7</v>
      </c>
      <c r="BY9" s="176">
        <v>121.2</v>
      </c>
      <c r="BZ9" s="176">
        <v>120.9</v>
      </c>
      <c r="CA9" s="176">
        <v>120.7</v>
      </c>
      <c r="CB9" s="176">
        <v>120.4</v>
      </c>
      <c r="CC9" s="176">
        <v>120.6</v>
      </c>
      <c r="CD9" s="176">
        <v>119.5</v>
      </c>
      <c r="CE9" s="176">
        <v>119.1</v>
      </c>
      <c r="CF9" s="176">
        <v>118.4</v>
      </c>
      <c r="CG9" s="176">
        <v>118.9</v>
      </c>
      <c r="CH9" s="176">
        <v>118.7</v>
      </c>
      <c r="CI9" s="176">
        <v>112.6</v>
      </c>
      <c r="CJ9" s="176">
        <v>112</v>
      </c>
      <c r="CK9" s="176">
        <v>109.3</v>
      </c>
      <c r="CL9" s="176">
        <v>105.4</v>
      </c>
      <c r="CM9" s="176">
        <v>102.3</v>
      </c>
      <c r="CN9" s="176">
        <v>101.6</v>
      </c>
      <c r="CO9" s="176">
        <v>100.7</v>
      </c>
      <c r="CP9" s="176">
        <v>101</v>
      </c>
      <c r="CQ9" s="176">
        <v>101.3</v>
      </c>
      <c r="CR9" s="176">
        <v>101.6</v>
      </c>
      <c r="CS9" s="176">
        <v>101.2</v>
      </c>
      <c r="CT9" s="176">
        <v>102.1</v>
      </c>
      <c r="CU9" s="176">
        <v>98.8</v>
      </c>
      <c r="CV9" s="176">
        <v>99.4</v>
      </c>
      <c r="CW9" s="176">
        <v>102.1</v>
      </c>
      <c r="CX9" s="176">
        <v>106.8</v>
      </c>
      <c r="CY9" s="176">
        <v>110.4</v>
      </c>
      <c r="CZ9" s="176">
        <v>111</v>
      </c>
      <c r="DA9" s="176">
        <v>113.4</v>
      </c>
      <c r="DB9" s="176">
        <v>114.4</v>
      </c>
      <c r="DC9" s="176">
        <v>114.8</v>
      </c>
      <c r="DD9" s="176">
        <v>114.9</v>
      </c>
      <c r="DE9" s="176">
        <v>115.4</v>
      </c>
      <c r="DF9" s="176">
        <v>115.8</v>
      </c>
      <c r="DG9" s="176">
        <v>128.4</v>
      </c>
    </row>
    <row r="10" spans="1:111" ht="30" customHeight="1">
      <c r="A10" s="238"/>
      <c r="B10" s="19" t="str">
        <f>IF('0'!A1=1,"наземний і трубопровідний транспорт","surface and pipeline transport")</f>
        <v>наземний і трубопровідний транспорт</v>
      </c>
      <c r="C10" s="47">
        <v>110.8</v>
      </c>
      <c r="D10" s="175">
        <v>101.9</v>
      </c>
      <c r="E10" s="209">
        <v>110.4</v>
      </c>
      <c r="F10" s="175">
        <v>109.9</v>
      </c>
      <c r="G10" s="175">
        <v>109.5</v>
      </c>
      <c r="H10" s="175">
        <v>108.3</v>
      </c>
      <c r="I10" s="175">
        <v>108</v>
      </c>
      <c r="J10" s="175">
        <v>107.6</v>
      </c>
      <c r="K10" s="175">
        <v>106.5</v>
      </c>
      <c r="L10" s="175">
        <v>106.5</v>
      </c>
      <c r="M10" s="175">
        <v>106.6</v>
      </c>
      <c r="N10" s="175">
        <v>106.7</v>
      </c>
      <c r="O10" s="47">
        <v>112.2</v>
      </c>
      <c r="P10" s="47">
        <v>111.8</v>
      </c>
      <c r="Q10" s="47">
        <v>109.8</v>
      </c>
      <c r="R10" s="210">
        <v>109.9</v>
      </c>
      <c r="S10" s="210">
        <v>109.7</v>
      </c>
      <c r="T10" s="210">
        <v>110.1</v>
      </c>
      <c r="U10" s="210">
        <v>110</v>
      </c>
      <c r="V10" s="210">
        <v>109.8</v>
      </c>
      <c r="W10" s="215" t="s">
        <v>0</v>
      </c>
      <c r="X10" s="210">
        <v>111.1</v>
      </c>
      <c r="Y10" s="210">
        <v>111.3</v>
      </c>
      <c r="Z10" s="210">
        <v>111.3</v>
      </c>
      <c r="AA10" s="210">
        <v>104.9</v>
      </c>
      <c r="AB10" s="211">
        <v>107.1</v>
      </c>
      <c r="AC10" s="211">
        <v>102.6</v>
      </c>
      <c r="AD10" s="211">
        <v>104.4</v>
      </c>
      <c r="AE10" s="212">
        <v>106.3</v>
      </c>
      <c r="AF10" s="212">
        <v>108.1</v>
      </c>
      <c r="AG10" s="212">
        <v>111.1</v>
      </c>
      <c r="AH10" s="212">
        <v>112.58326292089681</v>
      </c>
      <c r="AI10" s="212">
        <v>114.2</v>
      </c>
      <c r="AJ10" s="212">
        <v>115.7</v>
      </c>
      <c r="AK10" s="213">
        <v>116.7</v>
      </c>
      <c r="AL10" s="214">
        <v>117.8</v>
      </c>
      <c r="AM10" s="214">
        <v>131.5</v>
      </c>
      <c r="AN10" s="214">
        <v>130.69999999999999</v>
      </c>
      <c r="AO10" s="214">
        <v>130.1</v>
      </c>
      <c r="AP10" s="214">
        <v>129.69999999999999</v>
      </c>
      <c r="AQ10" s="214">
        <v>129</v>
      </c>
      <c r="AR10" s="214">
        <v>128.19999999999999</v>
      </c>
      <c r="AS10" s="214">
        <v>127.5</v>
      </c>
      <c r="AT10" s="214">
        <v>126.7</v>
      </c>
      <c r="AU10" s="214">
        <v>127.1</v>
      </c>
      <c r="AV10" s="214">
        <v>126.9</v>
      </c>
      <c r="AW10" s="214">
        <v>126.4</v>
      </c>
      <c r="AX10" s="214">
        <v>126.2</v>
      </c>
      <c r="AY10" s="176">
        <v>136</v>
      </c>
      <c r="AZ10" s="176">
        <v>131.9</v>
      </c>
      <c r="BA10" s="176">
        <v>140</v>
      </c>
      <c r="BB10" s="176">
        <v>140.1</v>
      </c>
      <c r="BC10" s="176">
        <v>139</v>
      </c>
      <c r="BD10" s="176">
        <v>137.6</v>
      </c>
      <c r="BE10" s="176">
        <v>137.9</v>
      </c>
      <c r="BF10" s="176">
        <v>139</v>
      </c>
      <c r="BG10" s="176">
        <v>135.95415065731834</v>
      </c>
      <c r="BH10" s="176">
        <v>136.34966690025155</v>
      </c>
      <c r="BI10" s="176">
        <v>136.30000000000001</v>
      </c>
      <c r="BJ10" s="176">
        <v>136.41534625165468</v>
      </c>
      <c r="BK10" s="176">
        <v>146.30000000000001</v>
      </c>
      <c r="BL10" s="176">
        <v>139.80000000000001</v>
      </c>
      <c r="BM10" s="176">
        <v>129.19999999999999</v>
      </c>
      <c r="BN10" s="176">
        <v>130.1</v>
      </c>
      <c r="BO10" s="176">
        <v>130.4</v>
      </c>
      <c r="BP10" s="176">
        <v>130.80000000000001</v>
      </c>
      <c r="BQ10" s="176">
        <v>130</v>
      </c>
      <c r="BR10" s="176">
        <v>130</v>
      </c>
      <c r="BS10" s="176">
        <v>129.80000000000001</v>
      </c>
      <c r="BT10" s="176">
        <v>129.30000000000001</v>
      </c>
      <c r="BU10" s="176">
        <v>128.69999999999999</v>
      </c>
      <c r="BV10" s="176">
        <v>127.9</v>
      </c>
      <c r="BW10" s="176">
        <v>109.5</v>
      </c>
      <c r="BX10" s="176">
        <v>116.5</v>
      </c>
      <c r="BY10" s="176">
        <v>119.6</v>
      </c>
      <c r="BZ10" s="176">
        <v>119.7</v>
      </c>
      <c r="CA10" s="176">
        <v>119.9</v>
      </c>
      <c r="CB10" s="176">
        <v>119.9</v>
      </c>
      <c r="CC10" s="176">
        <v>119.5</v>
      </c>
      <c r="CD10" s="176">
        <v>117.7</v>
      </c>
      <c r="CE10" s="176">
        <v>117.2</v>
      </c>
      <c r="CF10" s="176">
        <v>116.2</v>
      </c>
      <c r="CG10" s="176">
        <v>116.8</v>
      </c>
      <c r="CH10" s="176">
        <v>116.5</v>
      </c>
      <c r="CI10" s="176">
        <v>117.9</v>
      </c>
      <c r="CJ10" s="176">
        <v>114.1</v>
      </c>
      <c r="CK10" s="176">
        <v>109.2</v>
      </c>
      <c r="CL10" s="176">
        <v>105.2</v>
      </c>
      <c r="CM10" s="176">
        <v>101.5</v>
      </c>
      <c r="CN10" s="176">
        <v>101.1</v>
      </c>
      <c r="CO10" s="176">
        <v>101.1</v>
      </c>
      <c r="CP10" s="176">
        <v>102</v>
      </c>
      <c r="CQ10" s="176">
        <v>102.9</v>
      </c>
      <c r="CR10" s="176">
        <v>104</v>
      </c>
      <c r="CS10" s="176">
        <v>103.7</v>
      </c>
      <c r="CT10" s="176">
        <v>105.4</v>
      </c>
      <c r="CU10" s="176">
        <v>100.9</v>
      </c>
      <c r="CV10" s="176">
        <v>101.4</v>
      </c>
      <c r="CW10" s="176">
        <v>104.5</v>
      </c>
      <c r="CX10" s="176">
        <v>110</v>
      </c>
      <c r="CY10" s="176">
        <v>114.3</v>
      </c>
      <c r="CZ10" s="176">
        <v>114.6</v>
      </c>
      <c r="DA10" s="176">
        <v>116.6</v>
      </c>
      <c r="DB10" s="176">
        <v>117.5</v>
      </c>
      <c r="DC10" s="176">
        <v>117.2</v>
      </c>
      <c r="DD10" s="176">
        <v>116.7</v>
      </c>
      <c r="DE10" s="176">
        <v>116.7</v>
      </c>
      <c r="DF10" s="176">
        <v>116.2</v>
      </c>
      <c r="DG10" s="176">
        <v>124.9</v>
      </c>
    </row>
    <row r="11" spans="1:111" ht="30" customHeight="1">
      <c r="A11" s="238"/>
      <c r="B11" s="19" t="str">
        <f>IF('0'!A1=1,"водний транспорт","water transport")</f>
        <v>водний транспорт</v>
      </c>
      <c r="C11" s="47">
        <v>105.1</v>
      </c>
      <c r="D11" s="175">
        <v>99</v>
      </c>
      <c r="E11" s="209">
        <v>100</v>
      </c>
      <c r="F11" s="175">
        <v>100</v>
      </c>
      <c r="G11" s="175">
        <v>100</v>
      </c>
      <c r="H11" s="175">
        <v>100.6</v>
      </c>
      <c r="I11" s="175">
        <v>101.1</v>
      </c>
      <c r="J11" s="175">
        <v>100.8</v>
      </c>
      <c r="K11" s="175">
        <v>102.4</v>
      </c>
      <c r="L11" s="175">
        <v>103</v>
      </c>
      <c r="M11" s="175">
        <v>106.8</v>
      </c>
      <c r="N11" s="175">
        <v>107</v>
      </c>
      <c r="O11" s="47">
        <v>102.9</v>
      </c>
      <c r="P11" s="47">
        <v>100.7</v>
      </c>
      <c r="Q11" s="47">
        <v>102</v>
      </c>
      <c r="R11" s="210">
        <v>92.6</v>
      </c>
      <c r="S11" s="210">
        <v>93.3</v>
      </c>
      <c r="T11" s="210">
        <v>94.3</v>
      </c>
      <c r="U11" s="210">
        <v>95.5</v>
      </c>
      <c r="V11" s="210">
        <v>96.5</v>
      </c>
      <c r="W11" s="215" t="s">
        <v>0</v>
      </c>
      <c r="X11" s="210">
        <v>101.3</v>
      </c>
      <c r="Y11" s="210">
        <v>103.5</v>
      </c>
      <c r="Z11" s="210">
        <v>108.4</v>
      </c>
      <c r="AA11" s="210">
        <v>127</v>
      </c>
      <c r="AB11" s="211">
        <v>133.1</v>
      </c>
      <c r="AC11" s="211">
        <v>139.30000000000001</v>
      </c>
      <c r="AD11" s="211">
        <v>141.6</v>
      </c>
      <c r="AE11" s="212">
        <v>140.4</v>
      </c>
      <c r="AF11" s="212">
        <v>145.80000000000001</v>
      </c>
      <c r="AG11" s="212">
        <v>145.69999999999999</v>
      </c>
      <c r="AH11" s="212">
        <v>149.60309530597797</v>
      </c>
      <c r="AI11" s="212">
        <v>141.1</v>
      </c>
      <c r="AJ11" s="212">
        <v>139.5</v>
      </c>
      <c r="AK11" s="213">
        <v>137.80000000000001</v>
      </c>
      <c r="AL11" s="214">
        <v>140.19999999999999</v>
      </c>
      <c r="AM11" s="214">
        <v>122.7</v>
      </c>
      <c r="AN11" s="214">
        <v>121.5</v>
      </c>
      <c r="AO11" s="214">
        <v>129.9</v>
      </c>
      <c r="AP11" s="214">
        <v>131.80000000000001</v>
      </c>
      <c r="AQ11" s="214">
        <v>135.69999999999999</v>
      </c>
      <c r="AR11" s="214">
        <v>129.69999999999999</v>
      </c>
      <c r="AS11" s="214">
        <v>132.30000000000001</v>
      </c>
      <c r="AT11" s="214">
        <v>135.19999999999999</v>
      </c>
      <c r="AU11" s="214">
        <v>137.30000000000001</v>
      </c>
      <c r="AV11" s="214">
        <v>142</v>
      </c>
      <c r="AW11" s="214">
        <v>143.6</v>
      </c>
      <c r="AX11" s="214">
        <v>137.4</v>
      </c>
      <c r="AY11" s="176">
        <v>113</v>
      </c>
      <c r="AZ11" s="176">
        <v>115.4</v>
      </c>
      <c r="BA11" s="176">
        <v>110.1</v>
      </c>
      <c r="BB11" s="176">
        <v>112.5</v>
      </c>
      <c r="BC11" s="176">
        <v>112.2</v>
      </c>
      <c r="BD11" s="176">
        <v>116.9</v>
      </c>
      <c r="BE11" s="176">
        <v>116.4</v>
      </c>
      <c r="BF11" s="176">
        <v>111.8</v>
      </c>
      <c r="BG11" s="176">
        <v>112.25019780977628</v>
      </c>
      <c r="BH11" s="176">
        <v>110.56654118076401</v>
      </c>
      <c r="BI11" s="176">
        <v>109.5</v>
      </c>
      <c r="BJ11" s="176">
        <v>108.79420790922552</v>
      </c>
      <c r="BK11" s="176">
        <v>169</v>
      </c>
      <c r="BL11" s="176">
        <v>159.80000000000001</v>
      </c>
      <c r="BM11" s="176">
        <v>150.9</v>
      </c>
      <c r="BN11" s="176">
        <v>145.1</v>
      </c>
      <c r="BO11" s="176">
        <v>143.69999999999999</v>
      </c>
      <c r="BP11" s="176">
        <v>144.80000000000001</v>
      </c>
      <c r="BQ11" s="176">
        <v>141</v>
      </c>
      <c r="BR11" s="176">
        <v>140.4</v>
      </c>
      <c r="BS11" s="176">
        <v>138.80000000000001</v>
      </c>
      <c r="BT11" s="176">
        <v>140.5</v>
      </c>
      <c r="BU11" s="176">
        <v>138.9</v>
      </c>
      <c r="BV11" s="176">
        <v>137.9</v>
      </c>
      <c r="BW11" s="176">
        <v>132.80000000000001</v>
      </c>
      <c r="BX11" s="176">
        <v>129.69999999999999</v>
      </c>
      <c r="BY11" s="176">
        <v>127.7</v>
      </c>
      <c r="BZ11" s="176">
        <v>126.7</v>
      </c>
      <c r="CA11" s="176">
        <v>126.4</v>
      </c>
      <c r="CB11" s="176">
        <v>124</v>
      </c>
      <c r="CC11" s="176">
        <v>125.9</v>
      </c>
      <c r="CD11" s="176">
        <v>127.8</v>
      </c>
      <c r="CE11" s="176">
        <v>128.1</v>
      </c>
      <c r="CF11" s="176">
        <v>125.2</v>
      </c>
      <c r="CG11" s="176">
        <v>125</v>
      </c>
      <c r="CH11" s="176">
        <v>124.7</v>
      </c>
      <c r="CI11" s="176">
        <v>104.6</v>
      </c>
      <c r="CJ11" s="176">
        <v>106.7</v>
      </c>
      <c r="CK11" s="176">
        <v>106.9</v>
      </c>
      <c r="CL11" s="176">
        <v>105.5</v>
      </c>
      <c r="CM11" s="176">
        <v>103.8</v>
      </c>
      <c r="CN11" s="176">
        <v>99.8</v>
      </c>
      <c r="CO11" s="176">
        <v>99.4</v>
      </c>
      <c r="CP11" s="176">
        <v>97</v>
      </c>
      <c r="CQ11" s="176">
        <v>96.9</v>
      </c>
      <c r="CR11" s="176">
        <v>97</v>
      </c>
      <c r="CS11" s="176">
        <v>97.6</v>
      </c>
      <c r="CT11" s="176">
        <v>98.1</v>
      </c>
      <c r="CU11" s="176">
        <v>102.7</v>
      </c>
      <c r="CV11" s="176">
        <v>103.1</v>
      </c>
      <c r="CW11" s="176">
        <v>106.5</v>
      </c>
      <c r="CX11" s="176">
        <v>110.4</v>
      </c>
      <c r="CY11" s="176">
        <v>112.3</v>
      </c>
      <c r="CZ11" s="176">
        <v>113.7</v>
      </c>
      <c r="DA11" s="176">
        <v>113.5</v>
      </c>
      <c r="DB11" s="176">
        <v>114.4</v>
      </c>
      <c r="DC11" s="176">
        <v>114.5</v>
      </c>
      <c r="DD11" s="176">
        <v>113.9</v>
      </c>
      <c r="DE11" s="176">
        <v>113.3</v>
      </c>
      <c r="DF11" s="176">
        <v>113</v>
      </c>
      <c r="DG11" s="176">
        <v>109.5</v>
      </c>
    </row>
    <row r="12" spans="1:111" ht="30" customHeight="1">
      <c r="A12" s="238"/>
      <c r="B12" s="19" t="str">
        <f>IF('0'!A1=1,"авіаційний транспорт","air transport")</f>
        <v>авіаційний транспорт</v>
      </c>
      <c r="C12" s="47">
        <v>92.3</v>
      </c>
      <c r="D12" s="175">
        <v>115</v>
      </c>
      <c r="E12" s="209">
        <v>123.5</v>
      </c>
      <c r="F12" s="175">
        <v>122.7</v>
      </c>
      <c r="G12" s="175">
        <v>121</v>
      </c>
      <c r="H12" s="175">
        <v>118.5</v>
      </c>
      <c r="I12" s="175">
        <v>116.2</v>
      </c>
      <c r="J12" s="175">
        <v>113.6</v>
      </c>
      <c r="K12" s="175">
        <v>107.5</v>
      </c>
      <c r="L12" s="175">
        <v>106.6</v>
      </c>
      <c r="M12" s="175">
        <v>105.5</v>
      </c>
      <c r="N12" s="175">
        <v>105.1</v>
      </c>
      <c r="O12" s="47">
        <v>88.8</v>
      </c>
      <c r="P12" s="47">
        <v>90.6</v>
      </c>
      <c r="Q12" s="47">
        <v>86.6</v>
      </c>
      <c r="R12" s="210">
        <v>89.1</v>
      </c>
      <c r="S12" s="210">
        <v>93.3</v>
      </c>
      <c r="T12" s="210">
        <v>95.2</v>
      </c>
      <c r="U12" s="210">
        <v>98.4</v>
      </c>
      <c r="V12" s="210">
        <v>100.7</v>
      </c>
      <c r="W12" s="215" t="s">
        <v>0</v>
      </c>
      <c r="X12" s="210">
        <v>109</v>
      </c>
      <c r="Y12" s="210">
        <v>110.2</v>
      </c>
      <c r="Z12" s="210">
        <v>112.4</v>
      </c>
      <c r="AA12" s="210">
        <v>143</v>
      </c>
      <c r="AB12" s="211">
        <v>149.30000000000001</v>
      </c>
      <c r="AC12" s="211">
        <v>156.5</v>
      </c>
      <c r="AD12" s="211">
        <v>158.4</v>
      </c>
      <c r="AE12" s="212">
        <v>157</v>
      </c>
      <c r="AF12" s="212">
        <v>157.69999999999999</v>
      </c>
      <c r="AG12" s="212">
        <v>155.30000000000001</v>
      </c>
      <c r="AH12" s="212">
        <v>153.68681038850252</v>
      </c>
      <c r="AI12" s="212">
        <v>153.80000000000001</v>
      </c>
      <c r="AJ12" s="212">
        <v>154.4</v>
      </c>
      <c r="AK12" s="213">
        <v>154.4</v>
      </c>
      <c r="AL12" s="214">
        <v>154.30000000000001</v>
      </c>
      <c r="AM12" s="214">
        <v>149.4</v>
      </c>
      <c r="AN12" s="214">
        <v>137.30000000000001</v>
      </c>
      <c r="AO12" s="214">
        <v>129.19999999999999</v>
      </c>
      <c r="AP12" s="214">
        <v>125.8</v>
      </c>
      <c r="AQ12" s="214">
        <v>128.9</v>
      </c>
      <c r="AR12" s="214">
        <v>130.80000000000001</v>
      </c>
      <c r="AS12" s="214">
        <v>117.9</v>
      </c>
      <c r="AT12" s="214">
        <v>120.9</v>
      </c>
      <c r="AU12" s="214">
        <v>134.1</v>
      </c>
      <c r="AV12" s="214">
        <v>134.1</v>
      </c>
      <c r="AW12" s="214">
        <v>134.19999999999999</v>
      </c>
      <c r="AX12" s="214">
        <v>133.80000000000001</v>
      </c>
      <c r="AY12" s="176">
        <v>132.9</v>
      </c>
      <c r="AZ12" s="176">
        <v>129.1</v>
      </c>
      <c r="BA12" s="176">
        <v>131.30000000000001</v>
      </c>
      <c r="BB12" s="176">
        <v>129.30000000000001</v>
      </c>
      <c r="BC12" s="176">
        <v>125.4</v>
      </c>
      <c r="BD12" s="176">
        <v>124.1</v>
      </c>
      <c r="BE12" s="176">
        <v>139.80000000000001</v>
      </c>
      <c r="BF12" s="176">
        <v>138.69999999999999</v>
      </c>
      <c r="BG12" s="176">
        <v>127.72507576320315</v>
      </c>
      <c r="BH12" s="176">
        <v>127.39489388063095</v>
      </c>
      <c r="BI12" s="176">
        <v>126.5</v>
      </c>
      <c r="BJ12" s="176">
        <v>125.83228363539808</v>
      </c>
      <c r="BK12" s="176">
        <v>120.6</v>
      </c>
      <c r="BL12" s="176">
        <v>118.7</v>
      </c>
      <c r="BM12" s="176">
        <v>115.9</v>
      </c>
      <c r="BN12" s="176">
        <v>120.6</v>
      </c>
      <c r="BO12" s="176">
        <v>118.7</v>
      </c>
      <c r="BP12" s="176">
        <v>117.3</v>
      </c>
      <c r="BQ12" s="176">
        <v>115.9</v>
      </c>
      <c r="BR12" s="176">
        <v>116.2</v>
      </c>
      <c r="BS12" s="176">
        <v>114.6</v>
      </c>
      <c r="BT12" s="176">
        <v>114.4</v>
      </c>
      <c r="BU12" s="176">
        <v>115.1</v>
      </c>
      <c r="BV12" s="176">
        <v>114.7</v>
      </c>
      <c r="BW12" s="176">
        <v>82.8</v>
      </c>
      <c r="BX12" s="176">
        <v>81.7</v>
      </c>
      <c r="BY12" s="176">
        <v>81.599999999999994</v>
      </c>
      <c r="BZ12" s="176">
        <v>80.3</v>
      </c>
      <c r="CA12" s="176">
        <v>81.400000000000006</v>
      </c>
      <c r="CB12" s="176">
        <v>80.7</v>
      </c>
      <c r="CC12" s="176">
        <v>80.7</v>
      </c>
      <c r="CD12" s="176">
        <v>79</v>
      </c>
      <c r="CE12" s="176">
        <v>77.5</v>
      </c>
      <c r="CF12" s="176">
        <v>77</v>
      </c>
      <c r="CG12" s="176">
        <v>76.5</v>
      </c>
      <c r="CH12" s="176">
        <v>76.599999999999994</v>
      </c>
      <c r="CI12" s="176">
        <v>96.5</v>
      </c>
      <c r="CJ12" s="176">
        <v>98.6</v>
      </c>
      <c r="CK12" s="176">
        <v>92.9</v>
      </c>
      <c r="CL12" s="176">
        <v>83.9</v>
      </c>
      <c r="CM12" s="176">
        <v>78.8</v>
      </c>
      <c r="CN12" s="176">
        <v>78</v>
      </c>
      <c r="CO12" s="176">
        <v>76.8</v>
      </c>
      <c r="CP12" s="176">
        <v>76.8</v>
      </c>
      <c r="CQ12" s="176">
        <v>77.5</v>
      </c>
      <c r="CR12" s="176">
        <v>77.900000000000006</v>
      </c>
      <c r="CS12" s="176">
        <v>78.400000000000006</v>
      </c>
      <c r="CT12" s="176">
        <v>79.400000000000006</v>
      </c>
      <c r="CU12" s="176">
        <v>85.2</v>
      </c>
      <c r="CV12" s="176">
        <v>88.1</v>
      </c>
      <c r="CW12" s="176">
        <v>97.5</v>
      </c>
      <c r="CX12" s="176">
        <v>109.9</v>
      </c>
      <c r="CY12" s="176">
        <v>118.8</v>
      </c>
      <c r="CZ12" s="176">
        <v>123.6</v>
      </c>
      <c r="DA12" s="176">
        <v>126.6</v>
      </c>
      <c r="DB12" s="176">
        <v>128.1</v>
      </c>
      <c r="DC12" s="176">
        <v>128.69999999999999</v>
      </c>
      <c r="DD12" s="176">
        <v>129</v>
      </c>
      <c r="DE12" s="176">
        <v>129.80000000000001</v>
      </c>
      <c r="DF12" s="176">
        <v>131.5</v>
      </c>
      <c r="DG12" s="176">
        <v>132.5</v>
      </c>
    </row>
    <row r="13" spans="1:111" ht="30" customHeight="1">
      <c r="A13" s="238"/>
      <c r="B13" s="19" t="str">
        <f>IF('0'!A1=1,"складське господарство та допоміжна діяльність у сфері транспорту","warehousing and support activities for transportation")</f>
        <v>складське господарство та допоміжна діяльність у сфері транспорту</v>
      </c>
      <c r="C13" s="47">
        <v>103.8</v>
      </c>
      <c r="D13" s="175">
        <v>104.4</v>
      </c>
      <c r="E13" s="209">
        <v>104.1</v>
      </c>
      <c r="F13" s="175">
        <v>105.2</v>
      </c>
      <c r="G13" s="175">
        <v>104.5</v>
      </c>
      <c r="H13" s="175">
        <v>105.1</v>
      </c>
      <c r="I13" s="175">
        <v>105</v>
      </c>
      <c r="J13" s="175">
        <v>105.1</v>
      </c>
      <c r="K13" s="175">
        <v>105.2</v>
      </c>
      <c r="L13" s="175">
        <v>104.9</v>
      </c>
      <c r="M13" s="175">
        <v>104.7</v>
      </c>
      <c r="N13" s="175">
        <v>105.1</v>
      </c>
      <c r="O13" s="47">
        <v>110.1</v>
      </c>
      <c r="P13" s="47">
        <v>109.6</v>
      </c>
      <c r="Q13" s="47">
        <v>104.3</v>
      </c>
      <c r="R13" s="210">
        <v>104.3</v>
      </c>
      <c r="S13" s="210">
        <v>103.9</v>
      </c>
      <c r="T13" s="210">
        <v>103.5</v>
      </c>
      <c r="U13" s="210">
        <v>104.2</v>
      </c>
      <c r="V13" s="210">
        <v>103.7</v>
      </c>
      <c r="W13" s="211">
        <v>105.2</v>
      </c>
      <c r="X13" s="210">
        <v>104.9</v>
      </c>
      <c r="Y13" s="210">
        <v>104.7</v>
      </c>
      <c r="Z13" s="211">
        <v>104.7</v>
      </c>
      <c r="AA13" s="210">
        <v>113.3</v>
      </c>
      <c r="AB13" s="211">
        <v>115.5</v>
      </c>
      <c r="AC13" s="212">
        <v>116</v>
      </c>
      <c r="AD13" s="211">
        <v>115.1</v>
      </c>
      <c r="AE13" s="212">
        <v>116.7</v>
      </c>
      <c r="AF13" s="212">
        <v>119.1</v>
      </c>
      <c r="AG13" s="212">
        <v>120.4</v>
      </c>
      <c r="AH13" s="212">
        <v>122.43147156379104</v>
      </c>
      <c r="AI13" s="212">
        <v>122.3</v>
      </c>
      <c r="AJ13" s="212">
        <v>123.9</v>
      </c>
      <c r="AK13" s="213">
        <v>125.1</v>
      </c>
      <c r="AL13" s="195">
        <v>126.6</v>
      </c>
      <c r="AM13" s="214">
        <v>131.1</v>
      </c>
      <c r="AN13" s="214">
        <v>129.1</v>
      </c>
      <c r="AO13" s="176">
        <v>128.30000000000001</v>
      </c>
      <c r="AP13" s="214">
        <v>127.5</v>
      </c>
      <c r="AQ13" s="214">
        <v>126.4</v>
      </c>
      <c r="AR13" s="176">
        <v>124.9</v>
      </c>
      <c r="AS13" s="214">
        <v>124.4</v>
      </c>
      <c r="AT13" s="214">
        <v>123.6</v>
      </c>
      <c r="AU13" s="195">
        <v>124.1</v>
      </c>
      <c r="AV13" s="214">
        <v>123</v>
      </c>
      <c r="AW13" s="214">
        <v>122.8</v>
      </c>
      <c r="AX13" s="214">
        <v>123.2</v>
      </c>
      <c r="AY13" s="176">
        <v>122.9</v>
      </c>
      <c r="AZ13" s="176">
        <v>122.3</v>
      </c>
      <c r="BA13" s="176">
        <v>126.4</v>
      </c>
      <c r="BB13" s="176">
        <v>127.2</v>
      </c>
      <c r="BC13" s="176">
        <v>128.80000000000001</v>
      </c>
      <c r="BD13" s="176">
        <v>130</v>
      </c>
      <c r="BE13" s="176">
        <v>131.4</v>
      </c>
      <c r="BF13" s="176">
        <v>130.6</v>
      </c>
      <c r="BG13" s="176">
        <v>129.30299388437183</v>
      </c>
      <c r="BH13" s="176">
        <v>129.49813117352321</v>
      </c>
      <c r="BI13" s="176">
        <v>129</v>
      </c>
      <c r="BJ13" s="176">
        <v>128.51117192789022</v>
      </c>
      <c r="BK13" s="176">
        <v>147.4</v>
      </c>
      <c r="BL13" s="176">
        <v>141.4</v>
      </c>
      <c r="BM13" s="176">
        <v>134.1</v>
      </c>
      <c r="BN13" s="176">
        <v>133.30000000000001</v>
      </c>
      <c r="BO13" s="176">
        <v>132.5</v>
      </c>
      <c r="BP13" s="176">
        <v>131.1</v>
      </c>
      <c r="BQ13" s="176">
        <v>129</v>
      </c>
      <c r="BR13" s="176">
        <v>129.30000000000001</v>
      </c>
      <c r="BS13" s="176">
        <v>129.30000000000001</v>
      </c>
      <c r="BT13" s="176">
        <v>129.69999999999999</v>
      </c>
      <c r="BU13" s="176">
        <v>129.4</v>
      </c>
      <c r="BV13" s="176">
        <v>128.30000000000001</v>
      </c>
      <c r="BW13" s="176">
        <v>117.4</v>
      </c>
      <c r="BX13" s="176">
        <v>120.2</v>
      </c>
      <c r="BY13" s="176">
        <v>120.7</v>
      </c>
      <c r="BZ13" s="176">
        <v>120.4</v>
      </c>
      <c r="CA13" s="176">
        <v>119.8</v>
      </c>
      <c r="CB13" s="176">
        <v>119.2</v>
      </c>
      <c r="CC13" s="176">
        <v>119.8</v>
      </c>
      <c r="CD13" s="176">
        <v>119.2</v>
      </c>
      <c r="CE13" s="176">
        <v>118.9</v>
      </c>
      <c r="CF13" s="176">
        <v>118.5</v>
      </c>
      <c r="CG13" s="176">
        <v>119.1</v>
      </c>
      <c r="CH13" s="176">
        <v>119</v>
      </c>
      <c r="CI13" s="176">
        <v>110.7</v>
      </c>
      <c r="CJ13" s="176">
        <v>111.7</v>
      </c>
      <c r="CK13" s="176">
        <v>110.7</v>
      </c>
      <c r="CL13" s="176">
        <v>107.1</v>
      </c>
      <c r="CM13" s="176">
        <v>104.3</v>
      </c>
      <c r="CN13" s="176">
        <v>103.3</v>
      </c>
      <c r="CO13" s="176">
        <v>101.9</v>
      </c>
      <c r="CP13" s="176">
        <v>101.7</v>
      </c>
      <c r="CQ13" s="176">
        <v>101.8</v>
      </c>
      <c r="CR13" s="176">
        <v>101.7</v>
      </c>
      <c r="CS13" s="176">
        <v>101</v>
      </c>
      <c r="CT13" s="176">
        <v>101.4</v>
      </c>
      <c r="CU13" s="176">
        <v>97.1</v>
      </c>
      <c r="CV13" s="176">
        <v>97.6</v>
      </c>
      <c r="CW13" s="176">
        <v>99.5</v>
      </c>
      <c r="CX13" s="176">
        <v>103.5</v>
      </c>
      <c r="CY13" s="176">
        <v>106.4</v>
      </c>
      <c r="CZ13" s="176">
        <v>106.9</v>
      </c>
      <c r="DA13" s="176">
        <v>109.9</v>
      </c>
      <c r="DB13" s="176">
        <v>111.1</v>
      </c>
      <c r="DC13" s="176">
        <v>111.8</v>
      </c>
      <c r="DD13" s="176">
        <v>112.3</v>
      </c>
      <c r="DE13" s="176">
        <v>113.1</v>
      </c>
      <c r="DF13" s="176">
        <v>113.9</v>
      </c>
      <c r="DG13" s="176">
        <v>131.1</v>
      </c>
    </row>
    <row r="14" spans="1:111" ht="30" customHeight="1">
      <c r="A14" s="238"/>
      <c r="B14" s="19" t="str">
        <f>IF('0'!A1=1,"поштова та кур’єрська діяльність","postal and courier activities")</f>
        <v>поштова та кур’єрська діяльність</v>
      </c>
      <c r="C14" s="47" t="s">
        <v>0</v>
      </c>
      <c r="D14" s="47" t="s">
        <v>0</v>
      </c>
      <c r="E14" s="216" t="s">
        <v>0</v>
      </c>
      <c r="F14" s="47" t="s">
        <v>0</v>
      </c>
      <c r="G14" s="47">
        <v>108.6</v>
      </c>
      <c r="H14" s="175">
        <v>107.8</v>
      </c>
      <c r="I14" s="175">
        <v>107</v>
      </c>
      <c r="J14" s="175">
        <v>106.2</v>
      </c>
      <c r="K14" s="175">
        <v>105.6</v>
      </c>
      <c r="L14" s="175">
        <v>104.7</v>
      </c>
      <c r="M14" s="175">
        <v>104.4</v>
      </c>
      <c r="N14" s="175">
        <v>103.9</v>
      </c>
      <c r="O14" s="47">
        <v>102.4</v>
      </c>
      <c r="P14" s="47">
        <v>101.4</v>
      </c>
      <c r="Q14" s="47">
        <v>101.5</v>
      </c>
      <c r="R14" s="210">
        <v>100.8</v>
      </c>
      <c r="S14" s="210">
        <v>100.9</v>
      </c>
      <c r="T14" s="210">
        <v>101.3</v>
      </c>
      <c r="U14" s="210">
        <v>100.9</v>
      </c>
      <c r="V14" s="210">
        <v>100.3</v>
      </c>
      <c r="W14" s="217">
        <v>100.2</v>
      </c>
      <c r="X14" s="210">
        <v>100.6</v>
      </c>
      <c r="Y14" s="210">
        <v>100.5</v>
      </c>
      <c r="Z14" s="217">
        <v>100.9</v>
      </c>
      <c r="AA14" s="210">
        <v>102.9</v>
      </c>
      <c r="AB14" s="211">
        <v>104.6</v>
      </c>
      <c r="AC14" s="212">
        <v>106.5</v>
      </c>
      <c r="AD14" s="211">
        <v>108.3</v>
      </c>
      <c r="AE14" s="212">
        <v>108.2</v>
      </c>
      <c r="AF14" s="212">
        <v>108.5</v>
      </c>
      <c r="AG14" s="212">
        <v>110.3</v>
      </c>
      <c r="AH14" s="212">
        <v>110.98114963596872</v>
      </c>
      <c r="AI14" s="212">
        <v>111.7</v>
      </c>
      <c r="AJ14" s="212">
        <v>111.7</v>
      </c>
      <c r="AK14" s="213">
        <v>112.2</v>
      </c>
      <c r="AL14" s="195">
        <v>112.7</v>
      </c>
      <c r="AM14" s="214">
        <v>122.4</v>
      </c>
      <c r="AN14" s="214">
        <v>122.4</v>
      </c>
      <c r="AO14" s="176">
        <v>123.4</v>
      </c>
      <c r="AP14" s="214">
        <v>124.5</v>
      </c>
      <c r="AQ14" s="214">
        <v>125</v>
      </c>
      <c r="AR14" s="176">
        <v>125.7</v>
      </c>
      <c r="AS14" s="214">
        <v>126.1</v>
      </c>
      <c r="AT14" s="214">
        <v>126.7</v>
      </c>
      <c r="AU14" s="195">
        <v>127.2</v>
      </c>
      <c r="AV14" s="214">
        <v>128.19999999999999</v>
      </c>
      <c r="AW14" s="214">
        <v>128.5</v>
      </c>
      <c r="AX14" s="214">
        <v>129.19999999999999</v>
      </c>
      <c r="AY14" s="176">
        <v>140.4</v>
      </c>
      <c r="AZ14" s="176">
        <v>141.1</v>
      </c>
      <c r="BA14" s="176">
        <v>138.9</v>
      </c>
      <c r="BB14" s="176">
        <v>136</v>
      </c>
      <c r="BC14" s="176">
        <v>136.69999999999999</v>
      </c>
      <c r="BD14" s="176">
        <v>135.6</v>
      </c>
      <c r="BE14" s="176">
        <v>134.80000000000001</v>
      </c>
      <c r="BF14" s="176">
        <v>134.80000000000001</v>
      </c>
      <c r="BG14" s="176">
        <v>136.3783508867019</v>
      </c>
      <c r="BH14" s="176">
        <v>135.95989219748193</v>
      </c>
      <c r="BI14" s="176">
        <v>137.30000000000001</v>
      </c>
      <c r="BJ14" s="176">
        <v>136.67261699854848</v>
      </c>
      <c r="BK14" s="176">
        <v>139.1</v>
      </c>
      <c r="BL14" s="176">
        <v>139.69999999999999</v>
      </c>
      <c r="BM14" s="176">
        <v>140.9</v>
      </c>
      <c r="BN14" s="176">
        <v>141.30000000000001</v>
      </c>
      <c r="BO14" s="176">
        <v>138.9</v>
      </c>
      <c r="BP14" s="176">
        <v>139.5</v>
      </c>
      <c r="BQ14" s="176">
        <v>137.9</v>
      </c>
      <c r="BR14" s="176">
        <v>137.9</v>
      </c>
      <c r="BS14" s="176">
        <v>134.9</v>
      </c>
      <c r="BT14" s="176">
        <v>133.4</v>
      </c>
      <c r="BU14" s="176">
        <v>131.19999999999999</v>
      </c>
      <c r="BV14" s="176">
        <v>131</v>
      </c>
      <c r="BW14" s="176">
        <v>116.6</v>
      </c>
      <c r="BX14" s="176">
        <v>116</v>
      </c>
      <c r="BY14" s="176">
        <v>118.1</v>
      </c>
      <c r="BZ14" s="176">
        <v>117.6</v>
      </c>
      <c r="CA14" s="176">
        <v>117.9</v>
      </c>
      <c r="CB14" s="176">
        <v>118</v>
      </c>
      <c r="CC14" s="176">
        <v>119</v>
      </c>
      <c r="CD14" s="176">
        <v>118.2</v>
      </c>
      <c r="CE14" s="176">
        <v>119.3</v>
      </c>
      <c r="CF14" s="176">
        <v>119.5</v>
      </c>
      <c r="CG14" s="176">
        <v>119.3</v>
      </c>
      <c r="CH14" s="176">
        <v>118.8</v>
      </c>
      <c r="CI14" s="176">
        <v>116.8</v>
      </c>
      <c r="CJ14" s="176">
        <v>115.8</v>
      </c>
      <c r="CK14" s="176">
        <v>114.6</v>
      </c>
      <c r="CL14" s="176">
        <v>113.9</v>
      </c>
      <c r="CM14" s="176">
        <v>113.8</v>
      </c>
      <c r="CN14" s="176">
        <v>114.7</v>
      </c>
      <c r="CO14" s="176">
        <v>114.5</v>
      </c>
      <c r="CP14" s="176">
        <v>115.5</v>
      </c>
      <c r="CQ14" s="176">
        <v>114.2</v>
      </c>
      <c r="CR14" s="176">
        <v>113.9</v>
      </c>
      <c r="CS14" s="176">
        <v>113.8</v>
      </c>
      <c r="CT14" s="176">
        <v>114.1</v>
      </c>
      <c r="CU14" s="176">
        <v>119.3</v>
      </c>
      <c r="CV14" s="176">
        <v>119</v>
      </c>
      <c r="CW14" s="176">
        <v>119.8</v>
      </c>
      <c r="CX14" s="176">
        <v>119.9</v>
      </c>
      <c r="CY14" s="176">
        <v>119.7</v>
      </c>
      <c r="CZ14" s="176">
        <v>119.4</v>
      </c>
      <c r="DA14" s="176">
        <v>118.7</v>
      </c>
      <c r="DB14" s="176">
        <v>116.9</v>
      </c>
      <c r="DC14" s="176">
        <v>118.5</v>
      </c>
      <c r="DD14" s="176">
        <v>119.1</v>
      </c>
      <c r="DE14" s="176">
        <v>119.3</v>
      </c>
      <c r="DF14" s="176">
        <v>120.1</v>
      </c>
      <c r="DG14" s="176">
        <v>117.6</v>
      </c>
    </row>
    <row r="15" spans="1:111" ht="30" customHeight="1">
      <c r="A15" s="238"/>
      <c r="B15" s="19" t="str">
        <f>IF('0'!A1=1,"Тимчасове розміщування й  організація харчування","Accommodation and food service activities")</f>
        <v>Тимчасове розміщування й  організація харчування</v>
      </c>
      <c r="C15" s="47">
        <v>112.4</v>
      </c>
      <c r="D15" s="47">
        <v>111</v>
      </c>
      <c r="E15" s="175">
        <v>111.9</v>
      </c>
      <c r="F15" s="175">
        <v>111.3</v>
      </c>
      <c r="G15" s="175">
        <v>111.7</v>
      </c>
      <c r="H15" s="175">
        <v>110.8</v>
      </c>
      <c r="I15" s="175">
        <v>110.6</v>
      </c>
      <c r="J15" s="175">
        <v>110.2</v>
      </c>
      <c r="K15" s="175">
        <v>110</v>
      </c>
      <c r="L15" s="175">
        <v>110</v>
      </c>
      <c r="M15" s="175">
        <v>109.8</v>
      </c>
      <c r="N15" s="175">
        <v>109.4</v>
      </c>
      <c r="O15" s="47">
        <v>105.3</v>
      </c>
      <c r="P15" s="47">
        <v>104.9</v>
      </c>
      <c r="Q15" s="47">
        <v>103.8</v>
      </c>
      <c r="R15" s="210">
        <v>103</v>
      </c>
      <c r="S15" s="210">
        <v>102.7</v>
      </c>
      <c r="T15" s="210">
        <v>101.9</v>
      </c>
      <c r="U15" s="210">
        <v>101.3</v>
      </c>
      <c r="V15" s="210">
        <v>101.5</v>
      </c>
      <c r="W15" s="211">
        <v>102.3</v>
      </c>
      <c r="X15" s="210">
        <v>102.3</v>
      </c>
      <c r="Y15" s="210">
        <v>102.5</v>
      </c>
      <c r="Z15" s="211">
        <v>103</v>
      </c>
      <c r="AA15" s="210">
        <v>110.8</v>
      </c>
      <c r="AB15" s="211">
        <v>112.6</v>
      </c>
      <c r="AC15" s="212">
        <v>114.5</v>
      </c>
      <c r="AD15" s="211">
        <v>116.7</v>
      </c>
      <c r="AE15" s="212">
        <v>118.2</v>
      </c>
      <c r="AF15" s="212">
        <v>119.1</v>
      </c>
      <c r="AG15" s="212">
        <v>121.2</v>
      </c>
      <c r="AH15" s="212">
        <v>121.55580474785019</v>
      </c>
      <c r="AI15" s="212">
        <v>122.1</v>
      </c>
      <c r="AJ15" s="212">
        <v>122.7</v>
      </c>
      <c r="AK15" s="213">
        <v>123.2</v>
      </c>
      <c r="AL15" s="195">
        <v>123.2</v>
      </c>
      <c r="AM15" s="214">
        <v>123.3</v>
      </c>
      <c r="AN15" s="214">
        <v>130.6</v>
      </c>
      <c r="AO15" s="176">
        <v>127.2</v>
      </c>
      <c r="AP15" s="214">
        <v>126.9</v>
      </c>
      <c r="AQ15" s="214">
        <v>126.4</v>
      </c>
      <c r="AR15" s="176">
        <v>127.1</v>
      </c>
      <c r="AS15" s="214">
        <v>126.9</v>
      </c>
      <c r="AT15" s="214">
        <v>126.5</v>
      </c>
      <c r="AU15" s="195">
        <v>126.9</v>
      </c>
      <c r="AV15" s="214">
        <v>126.1</v>
      </c>
      <c r="AW15" s="214">
        <v>125.7</v>
      </c>
      <c r="AX15" s="214">
        <v>125.8</v>
      </c>
      <c r="AY15" s="176">
        <v>148.4</v>
      </c>
      <c r="AZ15" s="176">
        <v>141.9</v>
      </c>
      <c r="BA15" s="176">
        <v>146.19999999999999</v>
      </c>
      <c r="BB15" s="176">
        <v>145.5</v>
      </c>
      <c r="BC15" s="176">
        <v>144.80000000000001</v>
      </c>
      <c r="BD15" s="176">
        <v>144</v>
      </c>
      <c r="BE15" s="176">
        <v>143.1</v>
      </c>
      <c r="BF15" s="176">
        <v>143.30000000000001</v>
      </c>
      <c r="BG15" s="176">
        <v>142.69494072466188</v>
      </c>
      <c r="BH15" s="176">
        <v>142.20189882979096</v>
      </c>
      <c r="BI15" s="176">
        <v>142.1</v>
      </c>
      <c r="BJ15" s="176">
        <v>142.30659508064838</v>
      </c>
      <c r="BK15" s="176">
        <v>120.2</v>
      </c>
      <c r="BL15" s="176">
        <v>117.4</v>
      </c>
      <c r="BM15" s="176">
        <v>117.8</v>
      </c>
      <c r="BN15" s="176">
        <v>118.1</v>
      </c>
      <c r="BO15" s="176">
        <v>118.7</v>
      </c>
      <c r="BP15" s="176">
        <v>117.9</v>
      </c>
      <c r="BQ15" s="176">
        <v>117.8</v>
      </c>
      <c r="BR15" s="176">
        <v>118.1</v>
      </c>
      <c r="BS15" s="176">
        <v>118</v>
      </c>
      <c r="BT15" s="176">
        <v>118.1</v>
      </c>
      <c r="BU15" s="176">
        <v>117.9</v>
      </c>
      <c r="BV15" s="176">
        <v>117.8</v>
      </c>
      <c r="BW15" s="176">
        <v>114.5</v>
      </c>
      <c r="BX15" s="176">
        <v>115.7</v>
      </c>
      <c r="BY15" s="176">
        <v>114.8</v>
      </c>
      <c r="BZ15" s="176">
        <v>115.1</v>
      </c>
      <c r="CA15" s="176">
        <v>114.7</v>
      </c>
      <c r="CB15" s="176">
        <v>115.4</v>
      </c>
      <c r="CC15" s="176">
        <v>115.8</v>
      </c>
      <c r="CD15" s="176">
        <v>115.7</v>
      </c>
      <c r="CE15" s="176">
        <v>115.4</v>
      </c>
      <c r="CF15" s="176">
        <v>115.4</v>
      </c>
      <c r="CG15" s="176">
        <v>115.4</v>
      </c>
      <c r="CH15" s="176">
        <v>114.6</v>
      </c>
      <c r="CI15" s="176">
        <v>122.3</v>
      </c>
      <c r="CJ15" s="176">
        <v>122.9</v>
      </c>
      <c r="CK15" s="176">
        <v>108.8</v>
      </c>
      <c r="CL15" s="176">
        <v>96.2</v>
      </c>
      <c r="CM15" s="176">
        <v>88.6</v>
      </c>
      <c r="CN15" s="176">
        <v>86.5</v>
      </c>
      <c r="CO15" s="176">
        <v>86.2</v>
      </c>
      <c r="CP15" s="176">
        <v>86.5</v>
      </c>
      <c r="CQ15" s="176">
        <v>87.6</v>
      </c>
      <c r="CR15" s="176">
        <v>88.8</v>
      </c>
      <c r="CS15" s="176">
        <v>89.2</v>
      </c>
      <c r="CT15" s="176">
        <v>89.5</v>
      </c>
      <c r="CU15" s="176">
        <v>89.9</v>
      </c>
      <c r="CV15" s="176">
        <v>98.2</v>
      </c>
      <c r="CW15" s="176">
        <v>108.4</v>
      </c>
      <c r="CX15" s="176">
        <v>119.7</v>
      </c>
      <c r="CY15" s="176">
        <v>133.9</v>
      </c>
      <c r="CZ15" s="176">
        <v>139.6</v>
      </c>
      <c r="DA15" s="176">
        <v>141.69999999999999</v>
      </c>
      <c r="DB15" s="176">
        <v>144.1</v>
      </c>
      <c r="DC15" s="176">
        <v>143.5</v>
      </c>
      <c r="DD15" s="176">
        <v>141.69999999999999</v>
      </c>
      <c r="DE15" s="176">
        <v>141.5</v>
      </c>
      <c r="DF15" s="176">
        <v>141.80000000000001</v>
      </c>
      <c r="DG15" s="176">
        <v>142.19999999999999</v>
      </c>
    </row>
    <row r="16" spans="1:111" ht="30" customHeight="1">
      <c r="A16" s="238"/>
      <c r="B16" s="19" t="str">
        <f>IF('0'!A1=1,"Інформація та телекомунікації","Information and communication")</f>
        <v>Інформація та телекомунікації</v>
      </c>
      <c r="C16" s="47" t="s">
        <v>0</v>
      </c>
      <c r="D16" s="47" t="s">
        <v>0</v>
      </c>
      <c r="E16" s="216" t="s">
        <v>0</v>
      </c>
      <c r="F16" s="47" t="s">
        <v>0</v>
      </c>
      <c r="G16" s="47">
        <v>108.4</v>
      </c>
      <c r="H16" s="175">
        <v>108.9</v>
      </c>
      <c r="I16" s="175">
        <v>109.1</v>
      </c>
      <c r="J16" s="175">
        <v>109.5</v>
      </c>
      <c r="K16" s="175">
        <v>109.1</v>
      </c>
      <c r="L16" s="175">
        <v>108.7</v>
      </c>
      <c r="M16" s="175">
        <v>108.2</v>
      </c>
      <c r="N16" s="175">
        <v>107.3</v>
      </c>
      <c r="O16" s="47">
        <v>101.8</v>
      </c>
      <c r="P16" s="47">
        <v>103.8</v>
      </c>
      <c r="Q16" s="47">
        <v>100.9</v>
      </c>
      <c r="R16" s="210">
        <v>105.6</v>
      </c>
      <c r="S16" s="210">
        <v>105.2</v>
      </c>
      <c r="T16" s="210">
        <v>105.7</v>
      </c>
      <c r="U16" s="210">
        <v>106</v>
      </c>
      <c r="V16" s="210">
        <v>106.9</v>
      </c>
      <c r="W16" s="211">
        <v>108.4</v>
      </c>
      <c r="X16" s="210">
        <v>109.3</v>
      </c>
      <c r="Y16" s="210">
        <v>110.4</v>
      </c>
      <c r="Z16" s="211">
        <v>111.1</v>
      </c>
      <c r="AA16" s="210">
        <v>131.6</v>
      </c>
      <c r="AB16" s="211">
        <v>142.6</v>
      </c>
      <c r="AC16" s="212">
        <v>141.80000000000001</v>
      </c>
      <c r="AD16" s="211">
        <v>138.5</v>
      </c>
      <c r="AE16" s="212">
        <v>138.1</v>
      </c>
      <c r="AF16" s="212">
        <v>136.1</v>
      </c>
      <c r="AG16" s="212">
        <v>138.69999999999999</v>
      </c>
      <c r="AH16" s="212">
        <v>138.69730713032894</v>
      </c>
      <c r="AI16" s="212">
        <v>138.4</v>
      </c>
      <c r="AJ16" s="212">
        <v>138.19999999999999</v>
      </c>
      <c r="AK16" s="213">
        <v>137.6</v>
      </c>
      <c r="AL16" s="195">
        <v>137.4</v>
      </c>
      <c r="AM16" s="214">
        <v>137.6</v>
      </c>
      <c r="AN16" s="214">
        <v>134.4</v>
      </c>
      <c r="AO16" s="176">
        <v>135.69999999999999</v>
      </c>
      <c r="AP16" s="214">
        <v>135.1</v>
      </c>
      <c r="AQ16" s="214">
        <v>134.5</v>
      </c>
      <c r="AR16" s="176">
        <v>135.30000000000001</v>
      </c>
      <c r="AS16" s="214">
        <v>134.80000000000001</v>
      </c>
      <c r="AT16" s="214">
        <v>133.9</v>
      </c>
      <c r="AU16" s="195">
        <v>133.6</v>
      </c>
      <c r="AV16" s="214">
        <v>133.4</v>
      </c>
      <c r="AW16" s="214">
        <v>133.4</v>
      </c>
      <c r="AX16" s="214">
        <v>134</v>
      </c>
      <c r="AY16" s="176">
        <v>125.1</v>
      </c>
      <c r="AZ16" s="176">
        <v>119.2</v>
      </c>
      <c r="BA16" s="176">
        <v>122.2</v>
      </c>
      <c r="BB16" s="176">
        <v>124.7</v>
      </c>
      <c r="BC16" s="176">
        <v>125.6</v>
      </c>
      <c r="BD16" s="176">
        <v>124.6</v>
      </c>
      <c r="BE16" s="176">
        <v>124.8</v>
      </c>
      <c r="BF16" s="176">
        <v>125.1</v>
      </c>
      <c r="BG16" s="176">
        <v>124.82901810144102</v>
      </c>
      <c r="BH16" s="176">
        <v>125.59243581967571</v>
      </c>
      <c r="BI16" s="176">
        <v>126.1</v>
      </c>
      <c r="BJ16" s="176">
        <v>126.10353565825993</v>
      </c>
      <c r="BK16" s="176">
        <v>120</v>
      </c>
      <c r="BL16" s="176">
        <v>119.7</v>
      </c>
      <c r="BM16" s="176">
        <v>117.7</v>
      </c>
      <c r="BN16" s="176">
        <v>120.4</v>
      </c>
      <c r="BO16" s="176">
        <v>120.7</v>
      </c>
      <c r="BP16" s="176">
        <v>121</v>
      </c>
      <c r="BQ16" s="176">
        <v>120.7</v>
      </c>
      <c r="BR16" s="176">
        <v>120.6</v>
      </c>
      <c r="BS16" s="176">
        <v>120.1</v>
      </c>
      <c r="BT16" s="176">
        <v>119.8</v>
      </c>
      <c r="BU16" s="176">
        <v>119.5</v>
      </c>
      <c r="BV16" s="176">
        <v>118.8</v>
      </c>
      <c r="BW16" s="176">
        <v>125.2</v>
      </c>
      <c r="BX16" s="176">
        <v>124.6</v>
      </c>
      <c r="BY16" s="176">
        <v>124.9</v>
      </c>
      <c r="BZ16" s="176">
        <v>126.5</v>
      </c>
      <c r="CA16" s="176">
        <v>125.8</v>
      </c>
      <c r="CB16" s="176">
        <v>125.7</v>
      </c>
      <c r="CC16" s="176">
        <v>125.3</v>
      </c>
      <c r="CD16" s="176">
        <v>124.5</v>
      </c>
      <c r="CE16" s="176">
        <v>124</v>
      </c>
      <c r="CF16" s="176">
        <v>122.9</v>
      </c>
      <c r="CG16" s="176">
        <v>122.5</v>
      </c>
      <c r="CH16" s="176">
        <v>122.9</v>
      </c>
      <c r="CI16" s="176">
        <v>117</v>
      </c>
      <c r="CJ16" s="176">
        <v>115.2</v>
      </c>
      <c r="CK16" s="176">
        <v>121.9</v>
      </c>
      <c r="CL16" s="176">
        <v>112.4</v>
      </c>
      <c r="CM16" s="176">
        <v>111.4</v>
      </c>
      <c r="CN16" s="176">
        <v>110.8</v>
      </c>
      <c r="CO16" s="176">
        <v>111.3</v>
      </c>
      <c r="CP16" s="176">
        <v>111.7</v>
      </c>
      <c r="CQ16" s="176">
        <v>112.4</v>
      </c>
      <c r="CR16" s="176">
        <v>112.9</v>
      </c>
      <c r="CS16" s="176">
        <v>113.2</v>
      </c>
      <c r="CT16" s="176">
        <v>113.4</v>
      </c>
      <c r="CU16" s="176">
        <v>122.3</v>
      </c>
      <c r="CV16" s="176">
        <v>122.8</v>
      </c>
      <c r="CW16" s="176">
        <v>117.8</v>
      </c>
      <c r="CX16" s="176">
        <v>124.7</v>
      </c>
      <c r="CY16" s="176">
        <v>127.1</v>
      </c>
      <c r="CZ16" s="176">
        <v>128.9</v>
      </c>
      <c r="DA16" s="176">
        <v>128.5</v>
      </c>
      <c r="DB16" s="176">
        <v>128.1</v>
      </c>
      <c r="DC16" s="176">
        <v>128</v>
      </c>
      <c r="DD16" s="176">
        <v>127.7</v>
      </c>
      <c r="DE16" s="176">
        <v>127.9</v>
      </c>
      <c r="DF16" s="176">
        <v>128.4</v>
      </c>
      <c r="DG16" s="176">
        <v>124</v>
      </c>
    </row>
    <row r="17" spans="1:111" ht="30" customHeight="1">
      <c r="A17" s="238"/>
      <c r="B17" s="19" t="str">
        <f>IF('0'!A1=1,"Фінансова та страхова діяльність","Financial and insurance activities")</f>
        <v>Фінансова та страхова діяльність</v>
      </c>
      <c r="C17" s="47">
        <v>105.6</v>
      </c>
      <c r="D17" s="47">
        <v>106</v>
      </c>
      <c r="E17" s="216">
        <v>103.7</v>
      </c>
      <c r="F17" s="175">
        <v>103.9</v>
      </c>
      <c r="G17" s="175">
        <v>104.9</v>
      </c>
      <c r="H17" s="175">
        <v>104.9</v>
      </c>
      <c r="I17" s="175">
        <v>104.1</v>
      </c>
      <c r="J17" s="175">
        <v>104.1</v>
      </c>
      <c r="K17" s="175">
        <v>104.7</v>
      </c>
      <c r="L17" s="175">
        <v>104</v>
      </c>
      <c r="M17" s="175">
        <v>104.1</v>
      </c>
      <c r="N17" s="175">
        <v>104.4</v>
      </c>
      <c r="O17" s="47">
        <v>108.5</v>
      </c>
      <c r="P17" s="47">
        <v>106.4</v>
      </c>
      <c r="Q17" s="47">
        <v>108.6</v>
      </c>
      <c r="R17" s="210">
        <v>108.4</v>
      </c>
      <c r="S17" s="210">
        <v>108.5</v>
      </c>
      <c r="T17" s="210">
        <v>108.6</v>
      </c>
      <c r="U17" s="210">
        <v>109.3</v>
      </c>
      <c r="V17" s="210">
        <v>109.4</v>
      </c>
      <c r="W17" s="212">
        <v>110</v>
      </c>
      <c r="X17" s="210">
        <v>110</v>
      </c>
      <c r="Y17" s="210">
        <v>110.2</v>
      </c>
      <c r="Z17" s="211">
        <v>111</v>
      </c>
      <c r="AA17" s="210">
        <v>111</v>
      </c>
      <c r="AB17" s="211">
        <v>118</v>
      </c>
      <c r="AC17" s="212">
        <v>115.1</v>
      </c>
      <c r="AD17" s="211">
        <v>121.1</v>
      </c>
      <c r="AE17" s="212">
        <v>119.2</v>
      </c>
      <c r="AF17" s="212">
        <v>119.7</v>
      </c>
      <c r="AG17" s="212">
        <v>121.2</v>
      </c>
      <c r="AH17" s="212">
        <v>121.35247257100011</v>
      </c>
      <c r="AI17" s="212">
        <v>121.2</v>
      </c>
      <c r="AJ17" s="212">
        <v>122.2</v>
      </c>
      <c r="AK17" s="213">
        <v>122.6</v>
      </c>
      <c r="AL17" s="195">
        <v>122.6</v>
      </c>
      <c r="AM17" s="214">
        <v>124.8</v>
      </c>
      <c r="AN17" s="214">
        <v>123.7</v>
      </c>
      <c r="AO17" s="176">
        <v>124.5</v>
      </c>
      <c r="AP17" s="214">
        <v>119.4</v>
      </c>
      <c r="AQ17" s="214">
        <v>120.6</v>
      </c>
      <c r="AR17" s="176">
        <v>119.7</v>
      </c>
      <c r="AS17" s="214">
        <v>118.9</v>
      </c>
      <c r="AT17" s="214">
        <v>119.7</v>
      </c>
      <c r="AU17" s="195">
        <v>119.4</v>
      </c>
      <c r="AV17" s="214">
        <v>118.8</v>
      </c>
      <c r="AW17" s="214">
        <v>118.7</v>
      </c>
      <c r="AX17" s="214">
        <v>118.9</v>
      </c>
      <c r="AY17" s="176">
        <v>123.6</v>
      </c>
      <c r="AZ17" s="176">
        <v>118.1</v>
      </c>
      <c r="BA17" s="176">
        <v>123.5</v>
      </c>
      <c r="BB17" s="176">
        <v>124.8</v>
      </c>
      <c r="BC17" s="176">
        <v>124.6</v>
      </c>
      <c r="BD17" s="176">
        <v>124.5</v>
      </c>
      <c r="BE17" s="176">
        <v>125.4</v>
      </c>
      <c r="BF17" s="176">
        <v>124.7</v>
      </c>
      <c r="BG17" s="176">
        <v>125.46478462515628</v>
      </c>
      <c r="BH17" s="176">
        <v>125.77551778351514</v>
      </c>
      <c r="BI17" s="176">
        <v>125.7</v>
      </c>
      <c r="BJ17" s="176">
        <v>125.79305597518777</v>
      </c>
      <c r="BK17" s="176">
        <v>137</v>
      </c>
      <c r="BL17" s="176">
        <v>134.1</v>
      </c>
      <c r="BM17" s="176">
        <v>132.6</v>
      </c>
      <c r="BN17" s="176">
        <v>128.9</v>
      </c>
      <c r="BO17" s="176">
        <v>128.1</v>
      </c>
      <c r="BP17" s="176">
        <v>127.8</v>
      </c>
      <c r="BQ17" s="176">
        <v>126.8</v>
      </c>
      <c r="BR17" s="176">
        <v>126.6</v>
      </c>
      <c r="BS17" s="176">
        <v>126.2</v>
      </c>
      <c r="BT17" s="176">
        <v>126.2</v>
      </c>
      <c r="BU17" s="176">
        <v>126.1</v>
      </c>
      <c r="BV17" s="176">
        <v>125.6</v>
      </c>
      <c r="BW17" s="176">
        <v>112.3</v>
      </c>
      <c r="BX17" s="176">
        <v>119.1</v>
      </c>
      <c r="BY17" s="176">
        <v>117.9</v>
      </c>
      <c r="BZ17" s="176">
        <v>120.2</v>
      </c>
      <c r="CA17" s="176">
        <v>120.3</v>
      </c>
      <c r="CB17" s="176">
        <v>119.6</v>
      </c>
      <c r="CC17" s="176">
        <v>119.4</v>
      </c>
      <c r="CD17" s="176">
        <v>118.8</v>
      </c>
      <c r="CE17" s="176">
        <v>118.1</v>
      </c>
      <c r="CF17" s="176">
        <v>118.1</v>
      </c>
      <c r="CG17" s="176">
        <v>117.9</v>
      </c>
      <c r="CH17" s="176">
        <v>118.4</v>
      </c>
      <c r="CI17" s="176">
        <v>117.7</v>
      </c>
      <c r="CJ17" s="176">
        <v>118.2</v>
      </c>
      <c r="CK17" s="176">
        <v>114</v>
      </c>
      <c r="CL17" s="176">
        <v>110.9</v>
      </c>
      <c r="CM17" s="176">
        <v>108.6</v>
      </c>
      <c r="CN17" s="176">
        <v>108.3</v>
      </c>
      <c r="CO17" s="176">
        <v>107.8</v>
      </c>
      <c r="CP17" s="176">
        <v>107.5</v>
      </c>
      <c r="CQ17" s="176">
        <v>107.5</v>
      </c>
      <c r="CR17" s="176">
        <v>107.3</v>
      </c>
      <c r="CS17" s="176">
        <v>106.9</v>
      </c>
      <c r="CT17" s="176">
        <v>106.5</v>
      </c>
      <c r="CU17" s="176">
        <v>120</v>
      </c>
      <c r="CV17" s="176">
        <v>111.3</v>
      </c>
      <c r="CW17" s="176">
        <v>111.3</v>
      </c>
      <c r="CX17" s="176">
        <v>112.5</v>
      </c>
      <c r="CY17" s="176">
        <v>113.3</v>
      </c>
      <c r="CZ17" s="176">
        <v>114</v>
      </c>
      <c r="DA17" s="176">
        <v>114.9</v>
      </c>
      <c r="DB17" s="176">
        <v>115.4</v>
      </c>
      <c r="DC17" s="176">
        <v>115.5</v>
      </c>
      <c r="DD17" s="176">
        <v>115.5</v>
      </c>
      <c r="DE17" s="176">
        <v>115.7</v>
      </c>
      <c r="DF17" s="176">
        <v>117.6</v>
      </c>
      <c r="DG17" s="176">
        <v>103.5</v>
      </c>
    </row>
    <row r="18" spans="1:111" ht="30" customHeight="1">
      <c r="A18" s="238"/>
      <c r="B18" s="19" t="str">
        <f>IF('0'!A1=1,"Операції з нерухомим майном","Real estate activities")</f>
        <v>Операції з нерухомим майном</v>
      </c>
      <c r="C18" s="47" t="s">
        <v>0</v>
      </c>
      <c r="D18" s="47" t="s">
        <v>0</v>
      </c>
      <c r="E18" s="216" t="s">
        <v>0</v>
      </c>
      <c r="F18" s="47" t="s">
        <v>0</v>
      </c>
      <c r="G18" s="47">
        <v>119.1</v>
      </c>
      <c r="H18" s="175">
        <v>118.8</v>
      </c>
      <c r="I18" s="175">
        <v>118</v>
      </c>
      <c r="J18" s="175">
        <v>117.8</v>
      </c>
      <c r="K18" s="175">
        <v>117.6</v>
      </c>
      <c r="L18" s="175">
        <v>117</v>
      </c>
      <c r="M18" s="175">
        <v>116.5</v>
      </c>
      <c r="N18" s="175">
        <v>117</v>
      </c>
      <c r="O18" s="47">
        <v>109</v>
      </c>
      <c r="P18" s="47">
        <v>109.9</v>
      </c>
      <c r="Q18" s="47">
        <v>109</v>
      </c>
      <c r="R18" s="210">
        <v>110.7</v>
      </c>
      <c r="S18" s="210">
        <v>113.9</v>
      </c>
      <c r="T18" s="210">
        <v>112.7</v>
      </c>
      <c r="U18" s="210">
        <v>111.7</v>
      </c>
      <c r="V18" s="210">
        <v>110.2</v>
      </c>
      <c r="W18" s="211">
        <v>110.8</v>
      </c>
      <c r="X18" s="210">
        <v>111.2</v>
      </c>
      <c r="Y18" s="210">
        <v>111.6</v>
      </c>
      <c r="Z18" s="211">
        <v>110.9</v>
      </c>
      <c r="AA18" s="210">
        <v>111.8</v>
      </c>
      <c r="AB18" s="211">
        <v>114.9</v>
      </c>
      <c r="AC18" s="212">
        <v>116.9</v>
      </c>
      <c r="AD18" s="211">
        <v>115.8</v>
      </c>
      <c r="AE18" s="212">
        <v>116</v>
      </c>
      <c r="AF18" s="212">
        <v>115.7</v>
      </c>
      <c r="AG18" s="212">
        <v>118.3</v>
      </c>
      <c r="AH18" s="212">
        <v>119.41418465729758</v>
      </c>
      <c r="AI18" s="212">
        <v>118.3</v>
      </c>
      <c r="AJ18" s="212">
        <v>118</v>
      </c>
      <c r="AK18" s="213">
        <v>117.7</v>
      </c>
      <c r="AL18" s="195">
        <v>118.4</v>
      </c>
      <c r="AM18" s="214">
        <v>130.69999999999999</v>
      </c>
      <c r="AN18" s="214">
        <v>126.1</v>
      </c>
      <c r="AO18" s="176">
        <v>127.3</v>
      </c>
      <c r="AP18" s="214">
        <v>126.9</v>
      </c>
      <c r="AQ18" s="214">
        <v>124.1</v>
      </c>
      <c r="AR18" s="176">
        <v>130.4</v>
      </c>
      <c r="AS18" s="214">
        <v>130.6</v>
      </c>
      <c r="AT18" s="214">
        <v>130.4</v>
      </c>
      <c r="AU18" s="195">
        <v>131.30000000000001</v>
      </c>
      <c r="AV18" s="214">
        <v>131.1</v>
      </c>
      <c r="AW18" s="214">
        <v>131</v>
      </c>
      <c r="AX18" s="214">
        <v>131.19999999999999</v>
      </c>
      <c r="AY18" s="176">
        <v>124.4</v>
      </c>
      <c r="AZ18" s="176">
        <v>126.1</v>
      </c>
      <c r="BA18" s="176">
        <v>124.3</v>
      </c>
      <c r="BB18" s="176">
        <v>125.1</v>
      </c>
      <c r="BC18" s="176">
        <v>125</v>
      </c>
      <c r="BD18" s="176">
        <v>120.4</v>
      </c>
      <c r="BE18" s="176">
        <v>120.2</v>
      </c>
      <c r="BF18" s="176">
        <v>121.9</v>
      </c>
      <c r="BG18" s="176">
        <v>121.9710451739145</v>
      </c>
      <c r="BH18" s="176">
        <v>122.92512482714211</v>
      </c>
      <c r="BI18" s="176">
        <v>123.8</v>
      </c>
      <c r="BJ18" s="176">
        <v>123.79071878226694</v>
      </c>
      <c r="BK18" s="176">
        <v>123.4</v>
      </c>
      <c r="BL18" s="176">
        <v>123</v>
      </c>
      <c r="BM18" s="176">
        <v>121.9</v>
      </c>
      <c r="BN18" s="176">
        <v>122.1</v>
      </c>
      <c r="BO18" s="176">
        <v>121.7</v>
      </c>
      <c r="BP18" s="176">
        <v>121.3</v>
      </c>
      <c r="BQ18" s="176">
        <v>124.9</v>
      </c>
      <c r="BR18" s="176">
        <v>124.5</v>
      </c>
      <c r="BS18" s="176">
        <v>124</v>
      </c>
      <c r="BT18" s="176">
        <v>123.6</v>
      </c>
      <c r="BU18" s="176">
        <v>123.3</v>
      </c>
      <c r="BV18" s="176">
        <v>123.2</v>
      </c>
      <c r="BW18" s="176">
        <v>120.3</v>
      </c>
      <c r="BX18" s="176">
        <v>120.8</v>
      </c>
      <c r="BY18" s="176">
        <v>121.2</v>
      </c>
      <c r="BZ18" s="176">
        <v>120</v>
      </c>
      <c r="CA18" s="176">
        <v>120.2</v>
      </c>
      <c r="CB18" s="176">
        <v>120.9</v>
      </c>
      <c r="CC18" s="176">
        <v>117.6</v>
      </c>
      <c r="CD18" s="176">
        <v>117.4</v>
      </c>
      <c r="CE18" s="176">
        <v>117.5</v>
      </c>
      <c r="CF18" s="176">
        <v>117.6</v>
      </c>
      <c r="CG18" s="176">
        <v>117.7</v>
      </c>
      <c r="CH18" s="176">
        <v>117.7</v>
      </c>
      <c r="CI18" s="176">
        <v>116</v>
      </c>
      <c r="CJ18" s="176">
        <v>116.3</v>
      </c>
      <c r="CK18" s="176">
        <v>111.3</v>
      </c>
      <c r="CL18" s="176">
        <v>105.2</v>
      </c>
      <c r="CM18" s="176">
        <v>103.3</v>
      </c>
      <c r="CN18" s="176">
        <v>102.4</v>
      </c>
      <c r="CO18" s="176">
        <v>102.8</v>
      </c>
      <c r="CP18" s="176">
        <v>103.2</v>
      </c>
      <c r="CQ18" s="176">
        <v>103.8</v>
      </c>
      <c r="CR18" s="176">
        <v>104.1</v>
      </c>
      <c r="CS18" s="176">
        <v>104.2</v>
      </c>
      <c r="CT18" s="176">
        <v>104.1</v>
      </c>
      <c r="CU18" s="176">
        <v>107.2</v>
      </c>
      <c r="CV18" s="176">
        <v>110</v>
      </c>
      <c r="CW18" s="176">
        <v>113.9</v>
      </c>
      <c r="CX18" s="176">
        <v>121.9</v>
      </c>
      <c r="CY18" s="176">
        <v>124.5</v>
      </c>
      <c r="CZ18" s="176">
        <v>125</v>
      </c>
      <c r="DA18" s="176">
        <v>124.8</v>
      </c>
      <c r="DB18" s="176">
        <v>124.4</v>
      </c>
      <c r="DC18" s="176">
        <v>124.1</v>
      </c>
      <c r="DD18" s="176">
        <v>123.6</v>
      </c>
      <c r="DE18" s="176">
        <v>123.5</v>
      </c>
      <c r="DF18" s="176">
        <v>124</v>
      </c>
      <c r="DG18" s="176">
        <v>133.69999999999999</v>
      </c>
    </row>
    <row r="19" spans="1:111" ht="30" customHeight="1">
      <c r="A19" s="238"/>
      <c r="B19" s="19" t="str">
        <f>IF('0'!A1=1,"Професійна, наукова та технічна  діяльність","Professional, scientific and technical activities")</f>
        <v>Професійна, наукова та технічна  діяльність</v>
      </c>
      <c r="C19" s="47" t="s">
        <v>0</v>
      </c>
      <c r="D19" s="47" t="s">
        <v>0</v>
      </c>
      <c r="E19" s="216" t="s">
        <v>0</v>
      </c>
      <c r="F19" s="47" t="s">
        <v>0</v>
      </c>
      <c r="G19" s="47">
        <v>106.1</v>
      </c>
      <c r="H19" s="175">
        <v>106.2</v>
      </c>
      <c r="I19" s="175">
        <v>106</v>
      </c>
      <c r="J19" s="175">
        <v>105.8</v>
      </c>
      <c r="K19" s="175">
        <v>105.3</v>
      </c>
      <c r="L19" s="175">
        <v>105</v>
      </c>
      <c r="M19" s="175">
        <v>104.3</v>
      </c>
      <c r="N19" s="175">
        <v>105</v>
      </c>
      <c r="O19" s="47">
        <v>113.9</v>
      </c>
      <c r="P19" s="47">
        <v>118.4</v>
      </c>
      <c r="Q19" s="47">
        <v>115.1</v>
      </c>
      <c r="R19" s="210">
        <v>115.4</v>
      </c>
      <c r="S19" s="210">
        <v>116</v>
      </c>
      <c r="T19" s="210">
        <v>115.7</v>
      </c>
      <c r="U19" s="210">
        <v>115.1</v>
      </c>
      <c r="V19" s="210">
        <v>115.2</v>
      </c>
      <c r="W19" s="211">
        <v>116.7</v>
      </c>
      <c r="X19" s="210">
        <v>116.7</v>
      </c>
      <c r="Y19" s="210">
        <v>117.1</v>
      </c>
      <c r="Z19" s="211">
        <v>117.4</v>
      </c>
      <c r="AA19" s="210">
        <v>121.4</v>
      </c>
      <c r="AB19" s="211">
        <v>119.9</v>
      </c>
      <c r="AC19" s="212">
        <v>123.1</v>
      </c>
      <c r="AD19" s="211">
        <v>124.3</v>
      </c>
      <c r="AE19" s="212">
        <v>125</v>
      </c>
      <c r="AF19" s="212">
        <v>124.6</v>
      </c>
      <c r="AG19" s="212">
        <v>125.8</v>
      </c>
      <c r="AH19" s="212">
        <v>126.71661997894137</v>
      </c>
      <c r="AI19" s="212">
        <v>125.5</v>
      </c>
      <c r="AJ19" s="212">
        <v>124.4</v>
      </c>
      <c r="AK19" s="213">
        <v>124</v>
      </c>
      <c r="AL19" s="195">
        <v>127.3</v>
      </c>
      <c r="AM19" s="214">
        <v>115.8</v>
      </c>
      <c r="AN19" s="214">
        <v>117.8</v>
      </c>
      <c r="AO19" s="176">
        <v>117.4</v>
      </c>
      <c r="AP19" s="214">
        <v>116.1</v>
      </c>
      <c r="AQ19" s="214">
        <v>115.1</v>
      </c>
      <c r="AR19" s="176">
        <v>115</v>
      </c>
      <c r="AS19" s="214">
        <v>115.7</v>
      </c>
      <c r="AT19" s="214">
        <v>113.5</v>
      </c>
      <c r="AU19" s="195">
        <v>115.3</v>
      </c>
      <c r="AV19" s="214">
        <v>121.3</v>
      </c>
      <c r="AW19" s="214">
        <v>121.4</v>
      </c>
      <c r="AX19" s="214">
        <v>119.6</v>
      </c>
      <c r="AY19" s="176">
        <v>126.9</v>
      </c>
      <c r="AZ19" s="176">
        <v>128.19999999999999</v>
      </c>
      <c r="BA19" s="176">
        <v>127.8</v>
      </c>
      <c r="BB19" s="176">
        <v>127.3</v>
      </c>
      <c r="BC19" s="176">
        <v>128.69999999999999</v>
      </c>
      <c r="BD19" s="176">
        <v>129</v>
      </c>
      <c r="BE19" s="176">
        <v>129.19999999999999</v>
      </c>
      <c r="BF19" s="176">
        <v>130.9</v>
      </c>
      <c r="BG19" s="176">
        <v>129.72884009393252</v>
      </c>
      <c r="BH19" s="176">
        <v>124.85936749014708</v>
      </c>
      <c r="BI19" s="176">
        <v>125.3</v>
      </c>
      <c r="BJ19" s="176">
        <v>124.56541997510836</v>
      </c>
      <c r="BK19" s="176">
        <v>126</v>
      </c>
      <c r="BL19" s="176">
        <v>118.8</v>
      </c>
      <c r="BM19" s="176">
        <v>118.1</v>
      </c>
      <c r="BN19" s="176">
        <v>118.4</v>
      </c>
      <c r="BO19" s="176">
        <v>122.6</v>
      </c>
      <c r="BP19" s="176">
        <v>121.6</v>
      </c>
      <c r="BQ19" s="176">
        <v>121.4</v>
      </c>
      <c r="BR19" s="176">
        <v>121</v>
      </c>
      <c r="BS19" s="176">
        <v>120.6</v>
      </c>
      <c r="BT19" s="176">
        <v>120.9</v>
      </c>
      <c r="BU19" s="176">
        <v>120.9</v>
      </c>
      <c r="BV19" s="176">
        <v>121</v>
      </c>
      <c r="BW19" s="176">
        <v>120.6</v>
      </c>
      <c r="BX19" s="176">
        <v>128.5</v>
      </c>
      <c r="BY19" s="176">
        <v>133.4</v>
      </c>
      <c r="BZ19" s="176">
        <v>131.6</v>
      </c>
      <c r="CA19" s="176">
        <v>124.7</v>
      </c>
      <c r="CB19" s="176">
        <v>124</v>
      </c>
      <c r="CC19" s="176">
        <v>123.1</v>
      </c>
      <c r="CD19" s="176">
        <v>122.6</v>
      </c>
      <c r="CE19" s="176">
        <v>121.9</v>
      </c>
      <c r="CF19" s="176">
        <v>121.2</v>
      </c>
      <c r="CG19" s="176">
        <v>120.5</v>
      </c>
      <c r="CH19" s="176">
        <v>119.7</v>
      </c>
      <c r="CI19" s="176">
        <v>119</v>
      </c>
      <c r="CJ19" s="176">
        <v>113.7</v>
      </c>
      <c r="CK19" s="176">
        <v>114.2</v>
      </c>
      <c r="CL19" s="176">
        <v>111.3</v>
      </c>
      <c r="CM19" s="176">
        <v>111.8</v>
      </c>
      <c r="CN19" s="176">
        <v>111.9</v>
      </c>
      <c r="CO19" s="176">
        <v>111.6</v>
      </c>
      <c r="CP19" s="176">
        <v>111.5</v>
      </c>
      <c r="CQ19" s="176">
        <v>112</v>
      </c>
      <c r="CR19" s="176">
        <v>112.4</v>
      </c>
      <c r="CS19" s="176">
        <v>112.7</v>
      </c>
      <c r="CT19" s="176">
        <v>114.2</v>
      </c>
      <c r="CU19" s="176">
        <v>112.1</v>
      </c>
      <c r="CV19" s="176">
        <v>111.8</v>
      </c>
      <c r="CW19" s="176">
        <v>107.8</v>
      </c>
      <c r="CX19" s="176">
        <v>117.1</v>
      </c>
      <c r="CY19" s="176">
        <v>116.4</v>
      </c>
      <c r="CZ19" s="176">
        <v>117.1</v>
      </c>
      <c r="DA19" s="176">
        <v>117.8</v>
      </c>
      <c r="DB19" s="176">
        <v>118.5</v>
      </c>
      <c r="DC19" s="176">
        <v>118</v>
      </c>
      <c r="DD19" s="176">
        <v>117.5</v>
      </c>
      <c r="DE19" s="176">
        <v>117.2</v>
      </c>
      <c r="DF19" s="176">
        <v>116.6</v>
      </c>
      <c r="DG19" s="176">
        <v>120.3</v>
      </c>
    </row>
    <row r="20" spans="1:111" ht="30" customHeight="1">
      <c r="A20" s="238"/>
      <c r="B20" s="19" t="str">
        <f>IF('0'!A1=1,"з неї наукові дослідження та розробки","of which scientific research and development")</f>
        <v>з неї наукові дослідження та розробки</v>
      </c>
      <c r="C20" s="47">
        <v>111.7</v>
      </c>
      <c r="D20" s="47">
        <v>114.1</v>
      </c>
      <c r="E20" s="216">
        <v>113.9</v>
      </c>
      <c r="F20" s="175">
        <v>113.5</v>
      </c>
      <c r="G20" s="175">
        <v>109.7</v>
      </c>
      <c r="H20" s="175">
        <v>109.7</v>
      </c>
      <c r="I20" s="175">
        <v>109.6</v>
      </c>
      <c r="J20" s="175">
        <v>109.2</v>
      </c>
      <c r="K20" s="175">
        <v>111</v>
      </c>
      <c r="L20" s="175">
        <v>110.4</v>
      </c>
      <c r="M20" s="175">
        <v>109.3</v>
      </c>
      <c r="N20" s="175">
        <v>108.5</v>
      </c>
      <c r="O20" s="47">
        <v>103.2</v>
      </c>
      <c r="P20" s="47">
        <v>103.2</v>
      </c>
      <c r="Q20" s="47">
        <v>104.2</v>
      </c>
      <c r="R20" s="210">
        <v>103.8</v>
      </c>
      <c r="S20" s="210">
        <v>103.7</v>
      </c>
      <c r="T20" s="210">
        <v>104.1</v>
      </c>
      <c r="U20" s="210">
        <v>103.7</v>
      </c>
      <c r="V20" s="210">
        <v>103.6</v>
      </c>
      <c r="W20" s="211">
        <v>103.9</v>
      </c>
      <c r="X20" s="210">
        <v>104.2</v>
      </c>
      <c r="Y20" s="210">
        <v>104.5</v>
      </c>
      <c r="Z20" s="211">
        <v>105.1</v>
      </c>
      <c r="AA20" s="210">
        <v>108.1</v>
      </c>
      <c r="AB20" s="211">
        <v>107.9</v>
      </c>
      <c r="AC20" s="212">
        <v>108.2</v>
      </c>
      <c r="AD20" s="212">
        <v>110</v>
      </c>
      <c r="AE20" s="212">
        <v>112.7</v>
      </c>
      <c r="AF20" s="212">
        <v>112.4</v>
      </c>
      <c r="AG20" s="212">
        <v>113.7</v>
      </c>
      <c r="AH20" s="212">
        <v>114.2136344241226</v>
      </c>
      <c r="AI20" s="212">
        <v>114.4</v>
      </c>
      <c r="AJ20" s="212">
        <v>115.8</v>
      </c>
      <c r="AK20" s="213">
        <v>116.6</v>
      </c>
      <c r="AL20" s="195">
        <v>116.5</v>
      </c>
      <c r="AM20" s="214">
        <v>123.2</v>
      </c>
      <c r="AN20" s="214">
        <v>128.1</v>
      </c>
      <c r="AO20" s="176">
        <v>128.19999999999999</v>
      </c>
      <c r="AP20" s="214">
        <v>127.9</v>
      </c>
      <c r="AQ20" s="214">
        <v>125.9</v>
      </c>
      <c r="AR20" s="176">
        <v>125.3</v>
      </c>
      <c r="AS20" s="214">
        <v>124.8</v>
      </c>
      <c r="AT20" s="214">
        <v>124.8</v>
      </c>
      <c r="AU20" s="195">
        <v>124.6</v>
      </c>
      <c r="AV20" s="214">
        <v>122.9</v>
      </c>
      <c r="AW20" s="214">
        <v>122.1</v>
      </c>
      <c r="AX20" s="214">
        <v>123.1</v>
      </c>
      <c r="AY20" s="176">
        <v>138.9</v>
      </c>
      <c r="AZ20" s="176">
        <v>135.1</v>
      </c>
      <c r="BA20" s="176">
        <v>136.5</v>
      </c>
      <c r="BB20" s="176">
        <v>134.9</v>
      </c>
      <c r="BC20" s="176">
        <v>134.5</v>
      </c>
      <c r="BD20" s="176">
        <v>134.30000000000001</v>
      </c>
      <c r="BE20" s="176">
        <v>134.30000000000001</v>
      </c>
      <c r="BF20" s="176">
        <v>134.4</v>
      </c>
      <c r="BG20" s="176">
        <v>134.31023496820089</v>
      </c>
      <c r="BH20" s="176">
        <v>134.38398399355373</v>
      </c>
      <c r="BI20" s="176">
        <v>134.9</v>
      </c>
      <c r="BJ20" s="176">
        <v>134.20570522720402</v>
      </c>
      <c r="BK20" s="176">
        <v>120.7</v>
      </c>
      <c r="BL20" s="176">
        <v>121.9</v>
      </c>
      <c r="BM20" s="176">
        <v>122.4</v>
      </c>
      <c r="BN20" s="176">
        <v>123.5</v>
      </c>
      <c r="BO20" s="176">
        <v>123.9</v>
      </c>
      <c r="BP20" s="176">
        <v>124</v>
      </c>
      <c r="BQ20" s="176">
        <v>124</v>
      </c>
      <c r="BR20" s="176">
        <v>124.1</v>
      </c>
      <c r="BS20" s="176">
        <v>123.9</v>
      </c>
      <c r="BT20" s="176">
        <v>124.9</v>
      </c>
      <c r="BU20" s="176">
        <v>125</v>
      </c>
      <c r="BV20" s="176">
        <v>124.9</v>
      </c>
      <c r="BW20" s="176">
        <v>125.3</v>
      </c>
      <c r="BX20" s="176">
        <v>120.3</v>
      </c>
      <c r="BY20" s="176">
        <v>118.9</v>
      </c>
      <c r="BZ20" s="176">
        <v>118.1</v>
      </c>
      <c r="CA20" s="176">
        <v>117.5</v>
      </c>
      <c r="CB20" s="176">
        <v>117.4</v>
      </c>
      <c r="CC20" s="176">
        <v>117.2</v>
      </c>
      <c r="CD20" s="176">
        <v>116.5</v>
      </c>
      <c r="CE20" s="176">
        <v>116.2</v>
      </c>
      <c r="CF20" s="176">
        <v>115.2</v>
      </c>
      <c r="CG20" s="176">
        <v>114.4</v>
      </c>
      <c r="CH20" s="176">
        <v>113.6</v>
      </c>
      <c r="CI20" s="176">
        <v>109.8</v>
      </c>
      <c r="CJ20" s="176">
        <v>112.5</v>
      </c>
      <c r="CK20" s="176">
        <v>113.1</v>
      </c>
      <c r="CL20" s="176">
        <v>109.7</v>
      </c>
      <c r="CM20" s="176">
        <v>108.5</v>
      </c>
      <c r="CN20" s="176">
        <v>108.3</v>
      </c>
      <c r="CO20" s="176">
        <v>107.9</v>
      </c>
      <c r="CP20" s="176">
        <v>107.9</v>
      </c>
      <c r="CQ20" s="176">
        <v>109.2</v>
      </c>
      <c r="CR20" s="176">
        <v>109.8</v>
      </c>
      <c r="CS20" s="176">
        <v>110.4</v>
      </c>
      <c r="CT20" s="176">
        <v>110.6</v>
      </c>
      <c r="CU20" s="176">
        <v>118.3</v>
      </c>
      <c r="CV20" s="176">
        <v>116.5</v>
      </c>
      <c r="CW20" s="176">
        <v>115.1</v>
      </c>
      <c r="CX20" s="176">
        <v>118.2</v>
      </c>
      <c r="CY20" s="176">
        <v>118.8</v>
      </c>
      <c r="CZ20" s="176">
        <v>119.1</v>
      </c>
      <c r="DA20" s="176">
        <v>119.4</v>
      </c>
      <c r="DB20" s="176">
        <v>120.2</v>
      </c>
      <c r="DC20" s="176">
        <v>119.1</v>
      </c>
      <c r="DD20" s="176">
        <v>118</v>
      </c>
      <c r="DE20" s="176">
        <v>117.4</v>
      </c>
      <c r="DF20" s="176">
        <v>117.8</v>
      </c>
      <c r="DG20" s="176">
        <v>111</v>
      </c>
    </row>
    <row r="21" spans="1:111" ht="30" customHeight="1">
      <c r="A21" s="238"/>
      <c r="B21" s="19" t="str">
        <f>IF('0'!A1=1,"Діяльність у сфері адміністративного  та допоміжного обслуговування","Administrative and support service activities")</f>
        <v>Діяльність у сфері адміністративного  та допоміжного обслуговування</v>
      </c>
      <c r="C21" s="47" t="s">
        <v>0</v>
      </c>
      <c r="D21" s="47" t="s">
        <v>0</v>
      </c>
      <c r="E21" s="216" t="s">
        <v>0</v>
      </c>
      <c r="F21" s="47" t="s">
        <v>0</v>
      </c>
      <c r="G21" s="47">
        <v>105.7</v>
      </c>
      <c r="H21" s="175">
        <v>104.4</v>
      </c>
      <c r="I21" s="175">
        <v>105.1</v>
      </c>
      <c r="J21" s="175">
        <v>102.2</v>
      </c>
      <c r="K21" s="175">
        <v>104.3</v>
      </c>
      <c r="L21" s="175">
        <v>103.8</v>
      </c>
      <c r="M21" s="175">
        <v>103.5</v>
      </c>
      <c r="N21" s="175">
        <v>104</v>
      </c>
      <c r="O21" s="47">
        <v>104.3</v>
      </c>
      <c r="P21" s="47">
        <v>105.2</v>
      </c>
      <c r="Q21" s="47">
        <v>104.4</v>
      </c>
      <c r="R21" s="210">
        <v>102.4</v>
      </c>
      <c r="S21" s="210">
        <v>101.9</v>
      </c>
      <c r="T21" s="210">
        <v>100.3</v>
      </c>
      <c r="U21" s="210">
        <v>100</v>
      </c>
      <c r="V21" s="210">
        <v>103</v>
      </c>
      <c r="W21" s="212">
        <v>102</v>
      </c>
      <c r="X21" s="210">
        <v>99</v>
      </c>
      <c r="Y21" s="210">
        <v>102.8</v>
      </c>
      <c r="Z21" s="211">
        <v>102.2</v>
      </c>
      <c r="AA21" s="210">
        <v>106.1</v>
      </c>
      <c r="AB21" s="211">
        <v>111.5</v>
      </c>
      <c r="AC21" s="212">
        <v>113.6</v>
      </c>
      <c r="AD21" s="211">
        <v>115.5</v>
      </c>
      <c r="AE21" s="212">
        <v>115.7</v>
      </c>
      <c r="AF21" s="212">
        <v>117.5</v>
      </c>
      <c r="AG21" s="212">
        <v>119.2</v>
      </c>
      <c r="AH21" s="212">
        <v>118.67408567164561</v>
      </c>
      <c r="AI21" s="212">
        <v>118.6</v>
      </c>
      <c r="AJ21" s="212">
        <v>123.1</v>
      </c>
      <c r="AK21" s="213">
        <v>119.5</v>
      </c>
      <c r="AL21" s="195">
        <v>119.7</v>
      </c>
      <c r="AM21" s="214">
        <v>134.5</v>
      </c>
      <c r="AN21" s="214">
        <v>130.4</v>
      </c>
      <c r="AO21" s="176">
        <v>131</v>
      </c>
      <c r="AP21" s="214">
        <v>129</v>
      </c>
      <c r="AQ21" s="214">
        <v>129</v>
      </c>
      <c r="AR21" s="176">
        <v>128</v>
      </c>
      <c r="AS21" s="214">
        <v>127.7</v>
      </c>
      <c r="AT21" s="214">
        <v>128.5</v>
      </c>
      <c r="AU21" s="195">
        <v>128</v>
      </c>
      <c r="AV21" s="214">
        <v>127.6</v>
      </c>
      <c r="AW21" s="214">
        <v>127.5</v>
      </c>
      <c r="AX21" s="214">
        <v>128.30000000000001</v>
      </c>
      <c r="AY21" s="176">
        <v>141.4</v>
      </c>
      <c r="AZ21" s="176">
        <v>140.1</v>
      </c>
      <c r="BA21" s="176">
        <v>138.5</v>
      </c>
      <c r="BB21" s="176">
        <v>139.1</v>
      </c>
      <c r="BC21" s="176">
        <v>139.30000000000001</v>
      </c>
      <c r="BD21" s="176">
        <v>140.5</v>
      </c>
      <c r="BE21" s="176">
        <v>140.4</v>
      </c>
      <c r="BF21" s="176">
        <v>140.19999999999999</v>
      </c>
      <c r="BG21" s="176">
        <v>139.88887399878359</v>
      </c>
      <c r="BH21" s="176">
        <v>139.86151640812983</v>
      </c>
      <c r="BI21" s="176">
        <v>139.9</v>
      </c>
      <c r="BJ21" s="176">
        <v>139.6247715837693</v>
      </c>
      <c r="BK21" s="176">
        <v>128.19999999999999</v>
      </c>
      <c r="BL21" s="176">
        <v>129.1</v>
      </c>
      <c r="BM21" s="176">
        <v>129.1</v>
      </c>
      <c r="BN21" s="176">
        <v>128.6</v>
      </c>
      <c r="BO21" s="176">
        <v>128.80000000000001</v>
      </c>
      <c r="BP21" s="176">
        <v>128.69999999999999</v>
      </c>
      <c r="BQ21" s="176">
        <v>129.19999999999999</v>
      </c>
      <c r="BR21" s="176">
        <v>129.30000000000001</v>
      </c>
      <c r="BS21" s="176">
        <v>129.5</v>
      </c>
      <c r="BT21" s="176">
        <v>129.6</v>
      </c>
      <c r="BU21" s="176">
        <v>129.69999999999999</v>
      </c>
      <c r="BV21" s="176">
        <v>129.6</v>
      </c>
      <c r="BW21" s="176">
        <v>121.8</v>
      </c>
      <c r="BX21" s="176">
        <v>121</v>
      </c>
      <c r="BY21" s="176">
        <v>121</v>
      </c>
      <c r="BZ21" s="176">
        <v>121.5</v>
      </c>
      <c r="CA21" s="176">
        <v>121.3</v>
      </c>
      <c r="CB21" s="176">
        <v>120.9</v>
      </c>
      <c r="CC21" s="176">
        <v>121.3</v>
      </c>
      <c r="CD21" s="176">
        <v>120.9</v>
      </c>
      <c r="CE21" s="176">
        <v>120.4</v>
      </c>
      <c r="CF21" s="176">
        <v>120.7</v>
      </c>
      <c r="CG21" s="176">
        <v>120.2</v>
      </c>
      <c r="CH21" s="176">
        <v>120.4</v>
      </c>
      <c r="CI21" s="176">
        <v>118.7</v>
      </c>
      <c r="CJ21" s="176">
        <v>117.7</v>
      </c>
      <c r="CK21" s="176">
        <v>120.1</v>
      </c>
      <c r="CL21" s="176">
        <v>117.6</v>
      </c>
      <c r="CM21" s="176">
        <v>115.6</v>
      </c>
      <c r="CN21" s="176">
        <v>114.8</v>
      </c>
      <c r="CO21" s="176">
        <v>113.6</v>
      </c>
      <c r="CP21" s="176">
        <v>113.7</v>
      </c>
      <c r="CQ21" s="176">
        <v>113.8</v>
      </c>
      <c r="CR21" s="176">
        <v>113.2</v>
      </c>
      <c r="CS21" s="176">
        <v>113.4</v>
      </c>
      <c r="CT21" s="176">
        <v>113.5</v>
      </c>
      <c r="CU21" s="176">
        <v>111.2</v>
      </c>
      <c r="CV21" s="176">
        <v>112</v>
      </c>
      <c r="CW21" s="176">
        <v>109.6</v>
      </c>
      <c r="CX21" s="176">
        <v>110.9</v>
      </c>
      <c r="CY21" s="176">
        <v>112.2</v>
      </c>
      <c r="CZ21" s="176">
        <v>113</v>
      </c>
      <c r="DA21" s="176">
        <v>113.2</v>
      </c>
      <c r="DB21" s="176">
        <v>113.1</v>
      </c>
      <c r="DC21" s="176">
        <v>113.2</v>
      </c>
      <c r="DD21" s="176">
        <v>113.1</v>
      </c>
      <c r="DE21" s="176">
        <v>113.1</v>
      </c>
      <c r="DF21" s="176">
        <v>113.2</v>
      </c>
      <c r="DG21" s="176">
        <v>121.8</v>
      </c>
    </row>
    <row r="22" spans="1:111" ht="30" customHeight="1">
      <c r="A22" s="238"/>
      <c r="B22" s="19" t="str">
        <f>IF('0'!A1=1,"Державне управління й оборона; обов’язкове соціальне страхування","Public administration and defence; compulsory social security")</f>
        <v>Державне управління й оборона; обов’язкове соціальне страхування</v>
      </c>
      <c r="C22" s="47">
        <v>110.1</v>
      </c>
      <c r="D22" s="47">
        <v>109.9</v>
      </c>
      <c r="E22" s="216">
        <v>108.7</v>
      </c>
      <c r="F22" s="175">
        <v>109</v>
      </c>
      <c r="G22" s="175">
        <v>108.9</v>
      </c>
      <c r="H22" s="175">
        <v>108.8</v>
      </c>
      <c r="I22" s="175">
        <v>108.2</v>
      </c>
      <c r="J22" s="175">
        <v>109.2</v>
      </c>
      <c r="K22" s="175">
        <v>108.8</v>
      </c>
      <c r="L22" s="175">
        <v>108.6</v>
      </c>
      <c r="M22" s="175">
        <v>108.4</v>
      </c>
      <c r="N22" s="175">
        <v>108.4</v>
      </c>
      <c r="O22" s="47">
        <v>103.8</v>
      </c>
      <c r="P22" s="47">
        <v>105.6</v>
      </c>
      <c r="Q22" s="47">
        <v>107.1</v>
      </c>
      <c r="R22" s="210">
        <v>106.6</v>
      </c>
      <c r="S22" s="210">
        <v>106.2</v>
      </c>
      <c r="T22" s="210">
        <v>106</v>
      </c>
      <c r="U22" s="210">
        <v>105.1</v>
      </c>
      <c r="V22" s="210">
        <v>103.1</v>
      </c>
      <c r="W22" s="212">
        <v>103</v>
      </c>
      <c r="X22" s="210">
        <v>102.5</v>
      </c>
      <c r="Y22" s="210">
        <v>102.5</v>
      </c>
      <c r="Z22" s="211">
        <v>102.6</v>
      </c>
      <c r="AA22" s="210">
        <v>101.7</v>
      </c>
      <c r="AB22" s="211">
        <v>101.9</v>
      </c>
      <c r="AC22" s="212">
        <v>102.5</v>
      </c>
      <c r="AD22" s="211">
        <v>103.3</v>
      </c>
      <c r="AE22" s="212">
        <v>105.3</v>
      </c>
      <c r="AF22" s="212">
        <v>106.3</v>
      </c>
      <c r="AG22" s="212">
        <v>108</v>
      </c>
      <c r="AH22" s="212">
        <v>108.76615995460959</v>
      </c>
      <c r="AI22" s="212">
        <v>109.7</v>
      </c>
      <c r="AJ22" s="212">
        <v>111.8</v>
      </c>
      <c r="AK22" s="213">
        <v>113.4</v>
      </c>
      <c r="AL22" s="195">
        <v>114.8</v>
      </c>
      <c r="AM22" s="214">
        <v>131.9</v>
      </c>
      <c r="AN22" s="214">
        <v>133.80000000000001</v>
      </c>
      <c r="AO22" s="176">
        <v>134.6</v>
      </c>
      <c r="AP22" s="214">
        <v>135.1</v>
      </c>
      <c r="AQ22" s="214">
        <v>133.1</v>
      </c>
      <c r="AR22" s="176">
        <v>133.9</v>
      </c>
      <c r="AS22" s="214">
        <v>134.30000000000001</v>
      </c>
      <c r="AT22" s="214">
        <v>134.6</v>
      </c>
      <c r="AU22" s="195">
        <v>134.9</v>
      </c>
      <c r="AV22" s="214">
        <v>133.80000000000001</v>
      </c>
      <c r="AW22" s="214">
        <v>134.30000000000001</v>
      </c>
      <c r="AX22" s="214">
        <v>135.9</v>
      </c>
      <c r="AY22" s="176">
        <v>150.80000000000001</v>
      </c>
      <c r="AZ22" s="176">
        <v>151.9</v>
      </c>
      <c r="BA22" s="176">
        <v>151.5</v>
      </c>
      <c r="BB22" s="176">
        <v>150.5</v>
      </c>
      <c r="BC22" s="176">
        <v>151.5</v>
      </c>
      <c r="BD22" s="176">
        <v>152.69999999999999</v>
      </c>
      <c r="BE22" s="176">
        <v>153.1</v>
      </c>
      <c r="BF22" s="176">
        <v>154.4</v>
      </c>
      <c r="BG22" s="176">
        <v>155.99135721086941</v>
      </c>
      <c r="BH22" s="176">
        <v>157.7298512061185</v>
      </c>
      <c r="BI22" s="176">
        <v>157.1</v>
      </c>
      <c r="BJ22" s="176">
        <v>157.44663335696595</v>
      </c>
      <c r="BK22" s="176">
        <v>145.5</v>
      </c>
      <c r="BL22" s="176">
        <v>147.30000000000001</v>
      </c>
      <c r="BM22" s="176">
        <v>145.30000000000001</v>
      </c>
      <c r="BN22" s="176">
        <v>145</v>
      </c>
      <c r="BO22" s="176">
        <v>145.6</v>
      </c>
      <c r="BP22" s="176">
        <v>144.1</v>
      </c>
      <c r="BQ22" s="176">
        <v>143.69999999999999</v>
      </c>
      <c r="BR22" s="176">
        <v>143.19999999999999</v>
      </c>
      <c r="BS22" s="176">
        <v>141.69999999999999</v>
      </c>
      <c r="BT22" s="176">
        <v>139.80000000000001</v>
      </c>
      <c r="BU22" s="176">
        <v>138</v>
      </c>
      <c r="BV22" s="176">
        <v>135.5</v>
      </c>
      <c r="BW22" s="176">
        <v>122.9</v>
      </c>
      <c r="BX22" s="176">
        <v>119.3</v>
      </c>
      <c r="BY22" s="176">
        <v>119.1</v>
      </c>
      <c r="BZ22" s="176">
        <v>118.9</v>
      </c>
      <c r="CA22" s="176">
        <v>117.8</v>
      </c>
      <c r="CB22" s="176">
        <v>116.7</v>
      </c>
      <c r="CC22" s="176">
        <v>116.6</v>
      </c>
      <c r="CD22" s="176">
        <v>116.7</v>
      </c>
      <c r="CE22" s="176">
        <v>116.6</v>
      </c>
      <c r="CF22" s="176">
        <v>116.4</v>
      </c>
      <c r="CG22" s="176">
        <v>116.3</v>
      </c>
      <c r="CH22" s="176">
        <v>116.4</v>
      </c>
      <c r="CI22" s="176">
        <v>120.7</v>
      </c>
      <c r="CJ22" s="176">
        <v>119</v>
      </c>
      <c r="CK22" s="176">
        <v>118.1</v>
      </c>
      <c r="CL22" s="176">
        <v>116.7</v>
      </c>
      <c r="CM22" s="176">
        <v>114.7</v>
      </c>
      <c r="CN22" s="176">
        <v>113.5</v>
      </c>
      <c r="CO22" s="176">
        <v>112.6</v>
      </c>
      <c r="CP22" s="176">
        <v>111.4</v>
      </c>
      <c r="CQ22" s="176">
        <v>111.3</v>
      </c>
      <c r="CR22" s="176">
        <v>111.1</v>
      </c>
      <c r="CS22" s="176">
        <v>111.1</v>
      </c>
      <c r="CT22" s="176">
        <v>111.2</v>
      </c>
      <c r="CU22" s="176">
        <v>110</v>
      </c>
      <c r="CV22" s="176">
        <v>109.7</v>
      </c>
      <c r="CW22" s="176">
        <v>109.5</v>
      </c>
      <c r="CX22" s="176">
        <v>110.6</v>
      </c>
      <c r="CY22" s="176">
        <v>112.6</v>
      </c>
      <c r="CZ22" s="176">
        <v>114.2</v>
      </c>
      <c r="DA22" s="176">
        <v>114.7</v>
      </c>
      <c r="DB22" s="176">
        <v>116.2</v>
      </c>
      <c r="DC22" s="176">
        <v>115.8</v>
      </c>
      <c r="DD22" s="176">
        <v>115.6</v>
      </c>
      <c r="DE22" s="176">
        <v>115.5</v>
      </c>
      <c r="DF22" s="176">
        <v>115.8</v>
      </c>
      <c r="DG22" s="176">
        <v>114.5</v>
      </c>
    </row>
    <row r="23" spans="1:111" ht="30" customHeight="1">
      <c r="A23" s="238"/>
      <c r="B23" s="19" t="str">
        <f>IF('0'!A1=1,"Освіта","Education")</f>
        <v>Освіта</v>
      </c>
      <c r="C23" s="47">
        <v>109.2</v>
      </c>
      <c r="D23" s="210">
        <v>108.1</v>
      </c>
      <c r="E23" s="216">
        <v>107.9</v>
      </c>
      <c r="F23" s="175">
        <v>108.2</v>
      </c>
      <c r="G23" s="175">
        <v>108</v>
      </c>
      <c r="H23" s="175">
        <v>108</v>
      </c>
      <c r="I23" s="175">
        <v>108.1</v>
      </c>
      <c r="J23" s="175">
        <v>108</v>
      </c>
      <c r="K23" s="175">
        <v>107.7</v>
      </c>
      <c r="L23" s="175">
        <v>107.2</v>
      </c>
      <c r="M23" s="175">
        <v>106.8</v>
      </c>
      <c r="N23" s="175">
        <v>106.7</v>
      </c>
      <c r="O23" s="47">
        <v>100.6</v>
      </c>
      <c r="P23" s="47">
        <v>100.9</v>
      </c>
      <c r="Q23" s="47">
        <v>101.5</v>
      </c>
      <c r="R23" s="210">
        <v>100.7</v>
      </c>
      <c r="S23" s="210">
        <v>100.7</v>
      </c>
      <c r="T23" s="210">
        <v>101.2</v>
      </c>
      <c r="U23" s="210">
        <v>100.9</v>
      </c>
      <c r="V23" s="210">
        <v>100.9</v>
      </c>
      <c r="W23" s="212">
        <v>101</v>
      </c>
      <c r="X23" s="210">
        <v>101.3</v>
      </c>
      <c r="Y23" s="210">
        <v>101.6</v>
      </c>
      <c r="Z23" s="211">
        <v>101.8</v>
      </c>
      <c r="AA23" s="210">
        <v>102.9</v>
      </c>
      <c r="AB23" s="211">
        <v>103.8</v>
      </c>
      <c r="AC23" s="212">
        <v>104.3</v>
      </c>
      <c r="AD23" s="212">
        <v>105</v>
      </c>
      <c r="AE23" s="212">
        <v>105.6</v>
      </c>
      <c r="AF23" s="212">
        <v>106.1</v>
      </c>
      <c r="AG23" s="212">
        <v>107.3</v>
      </c>
      <c r="AH23" s="212">
        <v>107.17573546977465</v>
      </c>
      <c r="AI23" s="212">
        <v>108</v>
      </c>
      <c r="AJ23" s="212">
        <v>110.4</v>
      </c>
      <c r="AK23" s="213">
        <v>111.8</v>
      </c>
      <c r="AL23" s="195">
        <v>114.1</v>
      </c>
      <c r="AM23" s="214">
        <v>125</v>
      </c>
      <c r="AN23" s="214">
        <v>124.5</v>
      </c>
      <c r="AO23" s="176">
        <v>123.9</v>
      </c>
      <c r="AP23" s="214">
        <v>123.1</v>
      </c>
      <c r="AQ23" s="214">
        <v>124</v>
      </c>
      <c r="AR23" s="176">
        <v>125.1</v>
      </c>
      <c r="AS23" s="214">
        <v>125.1</v>
      </c>
      <c r="AT23" s="214">
        <v>124.9</v>
      </c>
      <c r="AU23" s="195">
        <v>124.6</v>
      </c>
      <c r="AV23" s="214">
        <v>122</v>
      </c>
      <c r="AW23" s="214">
        <v>120.5</v>
      </c>
      <c r="AX23" s="214">
        <v>120.3</v>
      </c>
      <c r="AY23" s="176">
        <v>159.9</v>
      </c>
      <c r="AZ23" s="176">
        <v>161.4</v>
      </c>
      <c r="BA23" s="176">
        <v>161.80000000000001</v>
      </c>
      <c r="BB23" s="176">
        <v>161.6</v>
      </c>
      <c r="BC23" s="176">
        <v>159.69999999999999</v>
      </c>
      <c r="BD23" s="176">
        <v>158.19999999999999</v>
      </c>
      <c r="BE23" s="176">
        <v>156.5</v>
      </c>
      <c r="BF23" s="176">
        <v>156</v>
      </c>
      <c r="BG23" s="176">
        <v>156.25085401647365</v>
      </c>
      <c r="BH23" s="176">
        <v>156.45402438657726</v>
      </c>
      <c r="BI23" s="176">
        <v>156.6</v>
      </c>
      <c r="BJ23" s="176">
        <v>155.42220783493775</v>
      </c>
      <c r="BK23" s="176">
        <v>118.8</v>
      </c>
      <c r="BL23" s="176">
        <v>121.1</v>
      </c>
      <c r="BM23" s="176">
        <v>121.2</v>
      </c>
      <c r="BN23" s="176">
        <v>121.2</v>
      </c>
      <c r="BO23" s="176">
        <v>121.3</v>
      </c>
      <c r="BP23" s="176">
        <v>120.9</v>
      </c>
      <c r="BQ23" s="176">
        <v>121.1</v>
      </c>
      <c r="BR23" s="176">
        <v>121.5</v>
      </c>
      <c r="BS23" s="176">
        <v>120.8</v>
      </c>
      <c r="BT23" s="176">
        <v>120.9</v>
      </c>
      <c r="BU23" s="176">
        <v>120.6</v>
      </c>
      <c r="BV23" s="176">
        <v>120.2</v>
      </c>
      <c r="BW23" s="176">
        <v>117.7</v>
      </c>
      <c r="BX23" s="176">
        <v>115.3</v>
      </c>
      <c r="BY23" s="176">
        <v>115.4</v>
      </c>
      <c r="BZ23" s="176">
        <v>115.4</v>
      </c>
      <c r="CA23" s="176">
        <v>115.4</v>
      </c>
      <c r="CB23" s="176">
        <v>115.1</v>
      </c>
      <c r="CC23" s="176">
        <v>115.2</v>
      </c>
      <c r="CD23" s="176">
        <v>115.1</v>
      </c>
      <c r="CE23" s="176">
        <v>115.4</v>
      </c>
      <c r="CF23" s="176">
        <v>115.4</v>
      </c>
      <c r="CG23" s="176">
        <v>115.5</v>
      </c>
      <c r="CH23" s="176">
        <v>115.5</v>
      </c>
      <c r="CI23" s="176">
        <v>115</v>
      </c>
      <c r="CJ23" s="176">
        <v>114.2</v>
      </c>
      <c r="CK23" s="176">
        <v>113.3</v>
      </c>
      <c r="CL23" s="176">
        <v>112.4</v>
      </c>
      <c r="CM23" s="176">
        <v>111.6</v>
      </c>
      <c r="CN23" s="176">
        <v>111.4</v>
      </c>
      <c r="CO23" s="176">
        <v>111.3</v>
      </c>
      <c r="CP23" s="176">
        <v>111.3</v>
      </c>
      <c r="CQ23" s="176">
        <v>112.4</v>
      </c>
      <c r="CR23" s="176">
        <v>113</v>
      </c>
      <c r="CS23" s="176">
        <v>113.3</v>
      </c>
      <c r="CT23" s="176">
        <v>114</v>
      </c>
      <c r="CU23" s="176">
        <v>126.3</v>
      </c>
      <c r="CV23" s="176">
        <v>128.30000000000001</v>
      </c>
      <c r="CW23" s="176">
        <v>128.5</v>
      </c>
      <c r="CX23" s="176">
        <v>129</v>
      </c>
      <c r="CY23" s="176">
        <v>129.9</v>
      </c>
      <c r="CZ23" s="176">
        <v>130.19999999999999</v>
      </c>
      <c r="DA23" s="176">
        <v>129.80000000000001</v>
      </c>
      <c r="DB23" s="176">
        <v>129.6</v>
      </c>
      <c r="DC23" s="176">
        <v>128.5</v>
      </c>
      <c r="DD23" s="176">
        <v>127.7</v>
      </c>
      <c r="DE23" s="176">
        <v>127.4</v>
      </c>
      <c r="DF23" s="176">
        <v>127.5</v>
      </c>
      <c r="DG23" s="176">
        <v>111.4</v>
      </c>
    </row>
    <row r="24" spans="1:111" ht="30" customHeight="1">
      <c r="A24" s="238"/>
      <c r="B24" s="19" t="str">
        <f>IF('0'!A1=1,"Охорона здоров’я та надання  соціальної допомоги","Human health and social work activities")</f>
        <v>Охорона здоров’я та надання  соціальної допомоги</v>
      </c>
      <c r="C24" s="47">
        <v>111.5</v>
      </c>
      <c r="D24" s="210">
        <v>109.9</v>
      </c>
      <c r="E24" s="216">
        <v>109.8</v>
      </c>
      <c r="F24" s="175">
        <v>109.6</v>
      </c>
      <c r="G24" s="175">
        <v>109.5</v>
      </c>
      <c r="H24" s="175">
        <v>109.7</v>
      </c>
      <c r="I24" s="175">
        <v>109.3</v>
      </c>
      <c r="J24" s="175">
        <v>108.9</v>
      </c>
      <c r="K24" s="175">
        <v>108.5</v>
      </c>
      <c r="L24" s="175">
        <v>108.1</v>
      </c>
      <c r="M24" s="175">
        <v>107.8</v>
      </c>
      <c r="N24" s="175">
        <v>107.5</v>
      </c>
      <c r="O24" s="47">
        <v>104</v>
      </c>
      <c r="P24" s="47">
        <v>104.3</v>
      </c>
      <c r="Q24" s="47">
        <v>104.8</v>
      </c>
      <c r="R24" s="210">
        <v>104.4</v>
      </c>
      <c r="S24" s="210">
        <v>104</v>
      </c>
      <c r="T24" s="210">
        <v>103.7</v>
      </c>
      <c r="U24" s="210">
        <v>103.3</v>
      </c>
      <c r="V24" s="210">
        <v>102.9</v>
      </c>
      <c r="W24" s="212">
        <v>103.5</v>
      </c>
      <c r="X24" s="210">
        <v>103.6</v>
      </c>
      <c r="Y24" s="210">
        <v>103.9</v>
      </c>
      <c r="Z24" s="211">
        <v>103.8</v>
      </c>
      <c r="AA24" s="210">
        <v>104.5</v>
      </c>
      <c r="AB24" s="211">
        <v>105.1</v>
      </c>
      <c r="AC24" s="212">
        <v>105</v>
      </c>
      <c r="AD24" s="211">
        <v>105.6</v>
      </c>
      <c r="AE24" s="212">
        <v>106.7</v>
      </c>
      <c r="AF24" s="212">
        <v>107</v>
      </c>
      <c r="AG24" s="212">
        <v>108</v>
      </c>
      <c r="AH24" s="212">
        <v>108.43449925630419</v>
      </c>
      <c r="AI24" s="212">
        <v>108.6</v>
      </c>
      <c r="AJ24" s="212">
        <v>111.3</v>
      </c>
      <c r="AK24" s="213">
        <v>112.8</v>
      </c>
      <c r="AL24" s="195">
        <v>115.9</v>
      </c>
      <c r="AM24" s="214">
        <v>123.6</v>
      </c>
      <c r="AN24" s="214">
        <v>123.3</v>
      </c>
      <c r="AO24" s="176">
        <v>123.3</v>
      </c>
      <c r="AP24" s="214">
        <v>123</v>
      </c>
      <c r="AQ24" s="214">
        <v>123.5</v>
      </c>
      <c r="AR24" s="176">
        <v>124.5</v>
      </c>
      <c r="AS24" s="214">
        <v>125</v>
      </c>
      <c r="AT24" s="214">
        <v>125</v>
      </c>
      <c r="AU24" s="195">
        <v>124.5</v>
      </c>
      <c r="AV24" s="214">
        <v>122.3</v>
      </c>
      <c r="AW24" s="214">
        <v>120.9</v>
      </c>
      <c r="AX24" s="214">
        <v>120.2</v>
      </c>
      <c r="AY24" s="176">
        <v>153</v>
      </c>
      <c r="AZ24" s="176">
        <v>153.9</v>
      </c>
      <c r="BA24" s="176">
        <v>153.5</v>
      </c>
      <c r="BB24" s="176">
        <v>153.6</v>
      </c>
      <c r="BC24" s="176">
        <v>151.5</v>
      </c>
      <c r="BD24" s="176">
        <v>150.30000000000001</v>
      </c>
      <c r="BE24" s="176">
        <v>149.19999999999999</v>
      </c>
      <c r="BF24" s="176">
        <v>148.4</v>
      </c>
      <c r="BG24" s="176">
        <v>148.05065775351875</v>
      </c>
      <c r="BH24" s="176">
        <v>147.84915561928881</v>
      </c>
      <c r="BI24" s="176">
        <v>148</v>
      </c>
      <c r="BJ24" s="176">
        <v>146.38017501286859</v>
      </c>
      <c r="BK24" s="176">
        <v>118.5</v>
      </c>
      <c r="BL24" s="176">
        <v>118</v>
      </c>
      <c r="BM24" s="176">
        <v>118.2</v>
      </c>
      <c r="BN24" s="176">
        <v>118</v>
      </c>
      <c r="BO24" s="176">
        <v>117.8</v>
      </c>
      <c r="BP24" s="176">
        <v>117.6</v>
      </c>
      <c r="BQ24" s="176">
        <v>117.5</v>
      </c>
      <c r="BR24" s="176">
        <v>117.5</v>
      </c>
      <c r="BS24" s="176">
        <v>117.5</v>
      </c>
      <c r="BT24" s="176">
        <v>117.5</v>
      </c>
      <c r="BU24" s="176">
        <v>117.5</v>
      </c>
      <c r="BV24" s="176">
        <v>117.6</v>
      </c>
      <c r="BW24" s="176">
        <v>118.9</v>
      </c>
      <c r="BX24" s="176">
        <v>119.7</v>
      </c>
      <c r="BY24" s="176">
        <v>120.5</v>
      </c>
      <c r="BZ24" s="176">
        <v>120.8</v>
      </c>
      <c r="CA24" s="176">
        <v>120.7</v>
      </c>
      <c r="CB24" s="176">
        <v>120.9</v>
      </c>
      <c r="CC24" s="176">
        <v>120.9</v>
      </c>
      <c r="CD24" s="176">
        <v>120.9</v>
      </c>
      <c r="CE24" s="176">
        <v>120.9</v>
      </c>
      <c r="CF24" s="176">
        <v>120.8</v>
      </c>
      <c r="CG24" s="176">
        <v>120.4</v>
      </c>
      <c r="CH24" s="176">
        <v>120</v>
      </c>
      <c r="CI24" s="176">
        <v>117.6</v>
      </c>
      <c r="CJ24" s="176">
        <v>117.4</v>
      </c>
      <c r="CK24" s="176">
        <v>118.1</v>
      </c>
      <c r="CL24" s="176">
        <v>114.6</v>
      </c>
      <c r="CM24" s="176">
        <v>113.7</v>
      </c>
      <c r="CN24" s="176">
        <v>114.3</v>
      </c>
      <c r="CO24" s="176">
        <v>114.9</v>
      </c>
      <c r="CP24" s="176">
        <v>115.5</v>
      </c>
      <c r="CQ24" s="176">
        <v>117</v>
      </c>
      <c r="CR24" s="176">
        <v>120.7</v>
      </c>
      <c r="CS24" s="176">
        <v>123.3</v>
      </c>
      <c r="CT24" s="176">
        <v>126</v>
      </c>
      <c r="CU24" s="176">
        <v>144.9</v>
      </c>
      <c r="CV24" s="176">
        <v>145.80000000000001</v>
      </c>
      <c r="CW24" s="176">
        <v>148</v>
      </c>
      <c r="CX24" s="176">
        <v>152.30000000000001</v>
      </c>
      <c r="CY24" s="176">
        <v>152</v>
      </c>
      <c r="CZ24" s="176">
        <v>149.19999999999999</v>
      </c>
      <c r="DA24" s="176">
        <v>146.30000000000001</v>
      </c>
      <c r="DB24" s="176">
        <v>144</v>
      </c>
      <c r="DC24" s="176">
        <v>140.9</v>
      </c>
      <c r="DD24" s="176">
        <v>136.1</v>
      </c>
      <c r="DE24" s="176">
        <v>133.4</v>
      </c>
      <c r="DF24" s="176">
        <v>131.30000000000001</v>
      </c>
      <c r="DG24" s="176">
        <v>125.3</v>
      </c>
    </row>
    <row r="25" spans="1:111" ht="30" customHeight="1">
      <c r="A25" s="238"/>
      <c r="B25" s="19" t="str">
        <f>IF('0'!A1=1,"з них охорона здоров’я  ","of which human health")</f>
        <v xml:space="preserve">з них охорона здоров’я  </v>
      </c>
      <c r="C25" s="47">
        <v>112.6</v>
      </c>
      <c r="D25" s="210">
        <v>110.9</v>
      </c>
      <c r="E25" s="218">
        <v>110.8</v>
      </c>
      <c r="F25" s="175">
        <v>110.6</v>
      </c>
      <c r="G25" s="175">
        <v>109.7</v>
      </c>
      <c r="H25" s="175">
        <v>109.9</v>
      </c>
      <c r="I25" s="175">
        <v>109.5</v>
      </c>
      <c r="J25" s="175">
        <v>109.1</v>
      </c>
      <c r="K25" s="175">
        <v>108.7</v>
      </c>
      <c r="L25" s="175">
        <v>108.3</v>
      </c>
      <c r="M25" s="175">
        <v>107.9</v>
      </c>
      <c r="N25" s="175">
        <v>107.6</v>
      </c>
      <c r="O25" s="47">
        <v>104.1</v>
      </c>
      <c r="P25" s="47">
        <v>104.4</v>
      </c>
      <c r="Q25" s="47">
        <v>104.9</v>
      </c>
      <c r="R25" s="210">
        <v>104.5</v>
      </c>
      <c r="S25" s="210">
        <v>104.1</v>
      </c>
      <c r="T25" s="210">
        <v>103.8</v>
      </c>
      <c r="U25" s="210">
        <v>103.5</v>
      </c>
      <c r="V25" s="210">
        <v>103</v>
      </c>
      <c r="W25" s="211">
        <v>103.5</v>
      </c>
      <c r="X25" s="210">
        <v>103.6</v>
      </c>
      <c r="Y25" s="210">
        <v>103.8</v>
      </c>
      <c r="Z25" s="211">
        <v>103.8</v>
      </c>
      <c r="AA25" s="210">
        <v>104.1</v>
      </c>
      <c r="AB25" s="211">
        <v>104.7</v>
      </c>
      <c r="AC25" s="212">
        <v>104.6</v>
      </c>
      <c r="AD25" s="211">
        <v>105.2</v>
      </c>
      <c r="AE25" s="212">
        <v>106.2</v>
      </c>
      <c r="AF25" s="212">
        <v>106.5</v>
      </c>
      <c r="AG25" s="212">
        <v>107.4</v>
      </c>
      <c r="AH25" s="212">
        <v>107.93978065690595</v>
      </c>
      <c r="AI25" s="212">
        <v>108.3</v>
      </c>
      <c r="AJ25" s="212">
        <v>110.9</v>
      </c>
      <c r="AK25" s="213">
        <v>112.5</v>
      </c>
      <c r="AL25" s="195">
        <v>115.8</v>
      </c>
      <c r="AM25" s="214">
        <v>124</v>
      </c>
      <c r="AN25" s="214">
        <v>123.7</v>
      </c>
      <c r="AO25" s="176">
        <v>123.6</v>
      </c>
      <c r="AP25" s="214">
        <v>123.3</v>
      </c>
      <c r="AQ25" s="214">
        <v>123.9</v>
      </c>
      <c r="AR25" s="176">
        <v>125</v>
      </c>
      <c r="AS25" s="214">
        <v>125.5</v>
      </c>
      <c r="AT25" s="214">
        <v>125.5</v>
      </c>
      <c r="AU25" s="195">
        <v>125</v>
      </c>
      <c r="AV25" s="214">
        <v>122.7</v>
      </c>
      <c r="AW25" s="214">
        <v>121.2</v>
      </c>
      <c r="AX25" s="214">
        <v>120.4</v>
      </c>
      <c r="AY25" s="176">
        <v>153</v>
      </c>
      <c r="AZ25" s="176">
        <v>154</v>
      </c>
      <c r="BA25" s="176">
        <v>153.69999999999999</v>
      </c>
      <c r="BB25" s="176">
        <v>153.80000000000001</v>
      </c>
      <c r="BC25" s="176">
        <v>151.69999999999999</v>
      </c>
      <c r="BD25" s="176">
        <v>150.4</v>
      </c>
      <c r="BE25" s="176">
        <v>149.19999999999999</v>
      </c>
      <c r="BF25" s="176">
        <v>148.4</v>
      </c>
      <c r="BG25" s="176">
        <v>148.06739466170683</v>
      </c>
      <c r="BH25" s="176">
        <v>147.81602737781324</v>
      </c>
      <c r="BI25" s="176">
        <v>148</v>
      </c>
      <c r="BJ25" s="176">
        <v>146.24532740209378</v>
      </c>
      <c r="BK25" s="176">
        <v>118.1</v>
      </c>
      <c r="BL25" s="176">
        <v>117.6</v>
      </c>
      <c r="BM25" s="176">
        <v>117.8</v>
      </c>
      <c r="BN25" s="176">
        <v>117.6</v>
      </c>
      <c r="BO25" s="176">
        <v>117.5</v>
      </c>
      <c r="BP25" s="176">
        <v>117.3</v>
      </c>
      <c r="BQ25" s="176">
        <v>117.1</v>
      </c>
      <c r="BR25" s="176">
        <v>117.1</v>
      </c>
      <c r="BS25" s="176">
        <v>117.2</v>
      </c>
      <c r="BT25" s="176">
        <v>117.2</v>
      </c>
      <c r="BU25" s="176">
        <v>117.2</v>
      </c>
      <c r="BV25" s="176">
        <v>117.4</v>
      </c>
      <c r="BW25" s="176">
        <v>119.3</v>
      </c>
      <c r="BX25" s="176">
        <v>120.1</v>
      </c>
      <c r="BY25" s="176">
        <v>120.9</v>
      </c>
      <c r="BZ25" s="176">
        <v>121.1</v>
      </c>
      <c r="CA25" s="176">
        <v>121</v>
      </c>
      <c r="CB25" s="176">
        <v>121.2</v>
      </c>
      <c r="CC25" s="176">
        <v>121.2</v>
      </c>
      <c r="CD25" s="176">
        <v>121.2</v>
      </c>
      <c r="CE25" s="176">
        <v>121.2</v>
      </c>
      <c r="CF25" s="176">
        <v>121</v>
      </c>
      <c r="CG25" s="176">
        <v>120.6</v>
      </c>
      <c r="CH25" s="176">
        <v>120.2</v>
      </c>
      <c r="CI25" s="176">
        <v>117.6</v>
      </c>
      <c r="CJ25" s="176">
        <v>117.5</v>
      </c>
      <c r="CK25" s="176">
        <v>118.3</v>
      </c>
      <c r="CL25" s="176">
        <v>114.4</v>
      </c>
      <c r="CM25" s="176">
        <v>113.5</v>
      </c>
      <c r="CN25" s="176">
        <v>114.2</v>
      </c>
      <c r="CO25" s="176">
        <v>114.8</v>
      </c>
      <c r="CP25" s="176">
        <v>115.5</v>
      </c>
      <c r="CQ25" s="176">
        <v>117.1</v>
      </c>
      <c r="CR25" s="176">
        <v>121.2</v>
      </c>
      <c r="CS25" s="176">
        <v>124</v>
      </c>
      <c r="CT25" s="176">
        <v>126.9</v>
      </c>
      <c r="CU25" s="176">
        <v>146.30000000000001</v>
      </c>
      <c r="CV25" s="176">
        <v>147.30000000000001</v>
      </c>
      <c r="CW25" s="176">
        <v>149.6</v>
      </c>
      <c r="CX25" s="176">
        <v>154.5</v>
      </c>
      <c r="CY25" s="176">
        <v>154.1</v>
      </c>
      <c r="CZ25" s="176">
        <v>151</v>
      </c>
      <c r="DA25" s="176">
        <v>147.80000000000001</v>
      </c>
      <c r="DB25" s="176">
        <v>145.19999999999999</v>
      </c>
      <c r="DC25" s="176">
        <v>141.9</v>
      </c>
      <c r="DD25" s="176">
        <v>136.69999999999999</v>
      </c>
      <c r="DE25" s="176">
        <v>133.80000000000001</v>
      </c>
      <c r="DF25" s="176">
        <v>131.5</v>
      </c>
      <c r="DG25" s="176">
        <v>126.4</v>
      </c>
    </row>
    <row r="26" spans="1:111" ht="30" customHeight="1">
      <c r="A26" s="238"/>
      <c r="B26" s="19" t="str">
        <f>IF('0'!A1=1,"Мистецтво, спорт, розваги та відпочинок","Arts, sport, entertainment and recreation")</f>
        <v>Мистецтво, спорт, розваги та відпочинок</v>
      </c>
      <c r="C26" s="47">
        <v>116.8</v>
      </c>
      <c r="D26" s="210">
        <v>115.8</v>
      </c>
      <c r="E26" s="216">
        <v>114.9</v>
      </c>
      <c r="F26" s="175">
        <v>114.4</v>
      </c>
      <c r="G26" s="175">
        <v>117.7</v>
      </c>
      <c r="H26" s="175">
        <v>117.3</v>
      </c>
      <c r="I26" s="175">
        <v>116.5</v>
      </c>
      <c r="J26" s="175">
        <v>116.5</v>
      </c>
      <c r="K26" s="175">
        <v>117.7</v>
      </c>
      <c r="L26" s="175">
        <v>117</v>
      </c>
      <c r="M26" s="175">
        <v>114.3</v>
      </c>
      <c r="N26" s="175">
        <v>113.8</v>
      </c>
      <c r="O26" s="47">
        <v>104.6</v>
      </c>
      <c r="P26" s="47">
        <v>106.1</v>
      </c>
      <c r="Q26" s="47">
        <v>107.8</v>
      </c>
      <c r="R26" s="210">
        <v>110.5</v>
      </c>
      <c r="S26" s="210">
        <v>109.9</v>
      </c>
      <c r="T26" s="210">
        <v>108.8</v>
      </c>
      <c r="U26" s="210">
        <v>106.3</v>
      </c>
      <c r="V26" s="210">
        <v>106.2</v>
      </c>
      <c r="W26" s="211">
        <v>108.1</v>
      </c>
      <c r="X26" s="210">
        <v>107.6</v>
      </c>
      <c r="Y26" s="210">
        <v>108</v>
      </c>
      <c r="Z26" s="211">
        <v>108.5</v>
      </c>
      <c r="AA26" s="210">
        <v>111.2</v>
      </c>
      <c r="AB26" s="211">
        <v>119.2</v>
      </c>
      <c r="AC26" s="212">
        <v>103.7</v>
      </c>
      <c r="AD26" s="211">
        <v>112.6</v>
      </c>
      <c r="AE26" s="212">
        <v>111.5</v>
      </c>
      <c r="AF26" s="212">
        <v>110.9</v>
      </c>
      <c r="AG26" s="212">
        <v>114.3</v>
      </c>
      <c r="AH26" s="212">
        <v>113.99016936771011</v>
      </c>
      <c r="AI26" s="212">
        <v>110.5</v>
      </c>
      <c r="AJ26" s="212">
        <v>112.1</v>
      </c>
      <c r="AK26" s="213">
        <v>113</v>
      </c>
      <c r="AL26" s="195">
        <v>114</v>
      </c>
      <c r="AM26" s="214">
        <v>120.7</v>
      </c>
      <c r="AN26" s="214">
        <v>110.3</v>
      </c>
      <c r="AO26" s="176">
        <v>132</v>
      </c>
      <c r="AP26" s="214">
        <v>123.3</v>
      </c>
      <c r="AQ26" s="214">
        <v>123.3</v>
      </c>
      <c r="AR26" s="176">
        <v>123</v>
      </c>
      <c r="AS26" s="214">
        <v>121.2</v>
      </c>
      <c r="AT26" s="214">
        <v>120.9</v>
      </c>
      <c r="AU26" s="195">
        <v>121.2</v>
      </c>
      <c r="AV26" s="214">
        <v>119.4</v>
      </c>
      <c r="AW26" s="214">
        <v>117.3</v>
      </c>
      <c r="AX26" s="214">
        <v>117.2</v>
      </c>
      <c r="AY26" s="176">
        <v>122.9</v>
      </c>
      <c r="AZ26" s="176">
        <v>125.8</v>
      </c>
      <c r="BA26" s="176">
        <v>123.7</v>
      </c>
      <c r="BB26" s="176">
        <v>119</v>
      </c>
      <c r="BC26" s="176">
        <v>127.3</v>
      </c>
      <c r="BD26" s="176">
        <v>128.69999999999999</v>
      </c>
      <c r="BE26" s="176">
        <v>131.30000000000001</v>
      </c>
      <c r="BF26" s="176">
        <v>131.80000000000001</v>
      </c>
      <c r="BG26" s="176">
        <v>133.25878151842326</v>
      </c>
      <c r="BH26" s="176">
        <v>133.9983143699958</v>
      </c>
      <c r="BI26" s="176">
        <v>134.80000000000001</v>
      </c>
      <c r="BJ26" s="176">
        <v>136.43206794959937</v>
      </c>
      <c r="BK26" s="176">
        <v>122.2</v>
      </c>
      <c r="BL26" s="176">
        <v>122.1</v>
      </c>
      <c r="BM26" s="176">
        <v>119</v>
      </c>
      <c r="BN26" s="176">
        <v>119.6</v>
      </c>
      <c r="BO26" s="176">
        <v>118.6</v>
      </c>
      <c r="BP26" s="176">
        <v>118.3</v>
      </c>
      <c r="BQ26" s="176">
        <v>117.6</v>
      </c>
      <c r="BR26" s="176">
        <v>117.5</v>
      </c>
      <c r="BS26" s="176">
        <v>117.2</v>
      </c>
      <c r="BT26" s="176">
        <v>117.1</v>
      </c>
      <c r="BU26" s="176">
        <v>117.1</v>
      </c>
      <c r="BV26" s="176">
        <v>115.2</v>
      </c>
      <c r="BW26" s="176">
        <v>115.9</v>
      </c>
      <c r="BX26" s="176">
        <v>114</v>
      </c>
      <c r="BY26" s="176">
        <v>114.6</v>
      </c>
      <c r="BZ26" s="176">
        <v>114.8</v>
      </c>
      <c r="CA26" s="176">
        <v>109.9</v>
      </c>
      <c r="CB26" s="176">
        <v>113.8</v>
      </c>
      <c r="CC26" s="176">
        <v>114.4</v>
      </c>
      <c r="CD26" s="176">
        <v>113.9</v>
      </c>
      <c r="CE26" s="176">
        <v>114.2</v>
      </c>
      <c r="CF26" s="176">
        <v>114.2</v>
      </c>
      <c r="CG26" s="176">
        <v>113.9</v>
      </c>
      <c r="CH26" s="176">
        <v>113.8</v>
      </c>
      <c r="CI26" s="176">
        <v>108.5</v>
      </c>
      <c r="CJ26" s="176">
        <v>111.8</v>
      </c>
      <c r="CK26" s="176">
        <v>110</v>
      </c>
      <c r="CL26" s="176">
        <v>107</v>
      </c>
      <c r="CM26" s="176">
        <v>105</v>
      </c>
      <c r="CN26" s="176">
        <v>102</v>
      </c>
      <c r="CO26" s="176">
        <v>103.7</v>
      </c>
      <c r="CP26" s="176">
        <v>105.6</v>
      </c>
      <c r="CQ26" s="176">
        <v>106</v>
      </c>
      <c r="CR26" s="176">
        <v>108.9</v>
      </c>
      <c r="CS26" s="176">
        <v>109.8</v>
      </c>
      <c r="CT26" s="176">
        <v>111.1</v>
      </c>
      <c r="CU26" s="176">
        <v>125.5</v>
      </c>
      <c r="CV26" s="176">
        <v>131.1</v>
      </c>
      <c r="CW26" s="176">
        <v>132.1</v>
      </c>
      <c r="CX26" s="176">
        <v>133.5</v>
      </c>
      <c r="CY26" s="176">
        <v>136.19999999999999</v>
      </c>
      <c r="CZ26" s="176">
        <v>136.80000000000001</v>
      </c>
      <c r="DA26" s="176">
        <v>135.4</v>
      </c>
      <c r="DB26" s="176">
        <v>134.69999999999999</v>
      </c>
      <c r="DC26" s="176">
        <v>134.80000000000001</v>
      </c>
      <c r="DD26" s="176">
        <v>131.5</v>
      </c>
      <c r="DE26" s="176">
        <v>131</v>
      </c>
      <c r="DF26" s="176">
        <v>130</v>
      </c>
      <c r="DG26" s="176">
        <v>114.6</v>
      </c>
    </row>
    <row r="27" spans="1:111" ht="30" customHeight="1">
      <c r="A27" s="238"/>
      <c r="B27" s="19" t="str">
        <f>IF('0'!A1=1,"діяльність у сфері творчості, мистецтва та розваг","arts, entertainment and recreation activities")</f>
        <v>діяльність у сфері творчості, мистецтва та розваг</v>
      </c>
      <c r="C27" s="47" t="s">
        <v>0</v>
      </c>
      <c r="D27" s="47" t="s">
        <v>0</v>
      </c>
      <c r="E27" s="216" t="s">
        <v>0</v>
      </c>
      <c r="F27" s="47" t="s">
        <v>0</v>
      </c>
      <c r="G27" s="47">
        <v>115.6</v>
      </c>
      <c r="H27" s="175">
        <v>115.1</v>
      </c>
      <c r="I27" s="175">
        <v>114.2</v>
      </c>
      <c r="J27" s="175">
        <v>114</v>
      </c>
      <c r="K27" s="175">
        <v>115.7</v>
      </c>
      <c r="L27" s="175">
        <v>115</v>
      </c>
      <c r="M27" s="175">
        <v>114.5</v>
      </c>
      <c r="N27" s="175">
        <v>114</v>
      </c>
      <c r="O27" s="47">
        <v>99.1</v>
      </c>
      <c r="P27" s="47">
        <v>98.1</v>
      </c>
      <c r="Q27" s="47">
        <v>98.3</v>
      </c>
      <c r="R27" s="210">
        <v>97.8</v>
      </c>
      <c r="S27" s="210">
        <v>97.6</v>
      </c>
      <c r="T27" s="210">
        <v>96.8</v>
      </c>
      <c r="U27" s="210">
        <v>97</v>
      </c>
      <c r="V27" s="210">
        <v>97</v>
      </c>
      <c r="W27" s="219">
        <v>97</v>
      </c>
      <c r="X27" s="210">
        <v>96.5</v>
      </c>
      <c r="Y27" s="210">
        <v>96.8</v>
      </c>
      <c r="Z27" s="220">
        <v>96.9</v>
      </c>
      <c r="AA27" s="210">
        <v>97.9</v>
      </c>
      <c r="AB27" s="211">
        <v>99.7</v>
      </c>
      <c r="AC27" s="212">
        <v>100.2</v>
      </c>
      <c r="AD27" s="211">
        <v>101.1</v>
      </c>
      <c r="AE27" s="212">
        <v>101.4</v>
      </c>
      <c r="AF27" s="212">
        <v>102</v>
      </c>
      <c r="AG27" s="212">
        <v>104.2</v>
      </c>
      <c r="AH27" s="212">
        <v>104.19143024680248</v>
      </c>
      <c r="AI27" s="212">
        <v>104.9</v>
      </c>
      <c r="AJ27" s="212">
        <v>107.4</v>
      </c>
      <c r="AK27" s="213">
        <v>108.9</v>
      </c>
      <c r="AL27" s="204">
        <v>110.9</v>
      </c>
      <c r="AM27" s="214">
        <v>126.6</v>
      </c>
      <c r="AN27" s="214">
        <v>126.6</v>
      </c>
      <c r="AO27" s="176">
        <v>126.2</v>
      </c>
      <c r="AP27" s="214">
        <v>124.9</v>
      </c>
      <c r="AQ27" s="214">
        <v>125.6</v>
      </c>
      <c r="AR27" s="176">
        <v>125.5</v>
      </c>
      <c r="AS27" s="214">
        <v>124.9</v>
      </c>
      <c r="AT27" s="214">
        <v>125.4</v>
      </c>
      <c r="AU27" s="204">
        <v>124.7</v>
      </c>
      <c r="AV27" s="214">
        <v>123</v>
      </c>
      <c r="AW27" s="214">
        <v>121.6</v>
      </c>
      <c r="AX27" s="214">
        <v>121.5</v>
      </c>
      <c r="AY27" s="176">
        <v>145.19999999999999</v>
      </c>
      <c r="AZ27" s="176">
        <v>146.6</v>
      </c>
      <c r="BA27" s="176">
        <v>153.80000000000001</v>
      </c>
      <c r="BB27" s="176">
        <v>154.19999999999999</v>
      </c>
      <c r="BC27" s="176">
        <v>152.9</v>
      </c>
      <c r="BD27" s="176">
        <v>152.19999999999999</v>
      </c>
      <c r="BE27" s="176">
        <v>151.80000000000001</v>
      </c>
      <c r="BF27" s="176">
        <v>151.30000000000001</v>
      </c>
      <c r="BG27" s="176">
        <v>151.38274441948752</v>
      </c>
      <c r="BH27" s="176">
        <v>151.48843026891808</v>
      </c>
      <c r="BI27" s="176">
        <v>151.1</v>
      </c>
      <c r="BJ27" s="176">
        <v>150.87645487851404</v>
      </c>
      <c r="BK27" s="176">
        <v>123.4</v>
      </c>
      <c r="BL27" s="176">
        <v>123.7</v>
      </c>
      <c r="BM27" s="176">
        <v>119.6</v>
      </c>
      <c r="BN27" s="176">
        <v>119</v>
      </c>
      <c r="BO27" s="176">
        <v>118.7</v>
      </c>
      <c r="BP27" s="176">
        <v>118.4</v>
      </c>
      <c r="BQ27" s="176">
        <v>118.6</v>
      </c>
      <c r="BR27" s="176">
        <v>119</v>
      </c>
      <c r="BS27" s="176">
        <v>118.7</v>
      </c>
      <c r="BT27" s="176">
        <v>118.4</v>
      </c>
      <c r="BU27" s="176">
        <v>118.3</v>
      </c>
      <c r="BV27" s="176">
        <v>117.8</v>
      </c>
      <c r="BW27" s="176">
        <v>116.6</v>
      </c>
      <c r="BX27" s="176">
        <v>114.7</v>
      </c>
      <c r="BY27" s="176">
        <v>116.4</v>
      </c>
      <c r="BZ27" s="176">
        <v>116.6</v>
      </c>
      <c r="CA27" s="176">
        <v>116.7</v>
      </c>
      <c r="CB27" s="176">
        <v>116.2</v>
      </c>
      <c r="CC27" s="176">
        <v>116.5</v>
      </c>
      <c r="CD27" s="176">
        <v>116</v>
      </c>
      <c r="CE27" s="176">
        <v>115.8</v>
      </c>
      <c r="CF27" s="176">
        <v>115.8</v>
      </c>
      <c r="CG27" s="176">
        <v>115.8</v>
      </c>
      <c r="CH27" s="176">
        <v>115.2</v>
      </c>
      <c r="CI27" s="176">
        <v>113.3</v>
      </c>
      <c r="CJ27" s="176">
        <v>114.6</v>
      </c>
      <c r="CK27" s="176">
        <v>111</v>
      </c>
      <c r="CL27" s="176">
        <v>108.4</v>
      </c>
      <c r="CM27" s="176">
        <v>106.7</v>
      </c>
      <c r="CN27" s="176">
        <v>106.9</v>
      </c>
      <c r="CO27" s="176">
        <v>106.4</v>
      </c>
      <c r="CP27" s="176">
        <v>107</v>
      </c>
      <c r="CQ27" s="176">
        <v>107.6</v>
      </c>
      <c r="CR27" s="176">
        <v>108.2</v>
      </c>
      <c r="CS27" s="176">
        <v>109</v>
      </c>
      <c r="CT27" s="176">
        <v>109.3</v>
      </c>
      <c r="CU27" s="176">
        <v>122.6</v>
      </c>
      <c r="CV27" s="176">
        <v>128.19999999999999</v>
      </c>
      <c r="CW27" s="176">
        <v>128.69999999999999</v>
      </c>
      <c r="CX27" s="176">
        <v>129.5</v>
      </c>
      <c r="CY27" s="176">
        <v>132.1</v>
      </c>
      <c r="CZ27" s="176">
        <v>133.19999999999999</v>
      </c>
      <c r="DA27" s="176">
        <v>133.9</v>
      </c>
      <c r="DB27" s="176">
        <v>134.30000000000001</v>
      </c>
      <c r="DC27" s="176">
        <v>133.80000000000001</v>
      </c>
      <c r="DD27" s="176">
        <v>133</v>
      </c>
      <c r="DE27" s="176">
        <v>131.80000000000001</v>
      </c>
      <c r="DF27" s="176">
        <v>132.1</v>
      </c>
      <c r="DG27" s="176">
        <v>112.4</v>
      </c>
    </row>
    <row r="28" spans="1:111" ht="30" customHeight="1">
      <c r="A28" s="238"/>
      <c r="B28" s="19" t="str">
        <f>IF('0'!A1=1,"функціювання бібліотек, архівів, музеїв та інших закладів культури","Libraries, archives, museums and other cultural activities")</f>
        <v>функціювання бібліотек, архівів, музеїв та інших закладів культури</v>
      </c>
      <c r="C28" s="47" t="s">
        <v>0</v>
      </c>
      <c r="D28" s="47" t="s">
        <v>0</v>
      </c>
      <c r="E28" s="216" t="s">
        <v>0</v>
      </c>
      <c r="F28" s="47" t="s">
        <v>0</v>
      </c>
      <c r="G28" s="47">
        <v>109.8</v>
      </c>
      <c r="H28" s="175">
        <v>109.4</v>
      </c>
      <c r="I28" s="175">
        <v>109.4</v>
      </c>
      <c r="J28" s="175">
        <v>109.3</v>
      </c>
      <c r="K28" s="175">
        <v>109.2</v>
      </c>
      <c r="L28" s="175">
        <v>108.6</v>
      </c>
      <c r="M28" s="175">
        <v>107.7</v>
      </c>
      <c r="N28" s="175">
        <v>107</v>
      </c>
      <c r="O28" s="47">
        <v>99.6</v>
      </c>
      <c r="P28" s="47">
        <v>100.7</v>
      </c>
      <c r="Q28" s="47">
        <v>101.5</v>
      </c>
      <c r="R28" s="210">
        <v>101.7</v>
      </c>
      <c r="S28" s="210">
        <v>101.3</v>
      </c>
      <c r="T28" s="210">
        <v>101.1</v>
      </c>
      <c r="U28" s="210">
        <v>101</v>
      </c>
      <c r="V28" s="210">
        <v>100.9</v>
      </c>
      <c r="W28" s="220">
        <v>101.2</v>
      </c>
      <c r="X28" s="210">
        <v>101.4</v>
      </c>
      <c r="Y28" s="210">
        <v>101.5</v>
      </c>
      <c r="Z28" s="220">
        <v>101.2</v>
      </c>
      <c r="AA28" s="210">
        <v>100.2</v>
      </c>
      <c r="AB28" s="211">
        <v>99.4</v>
      </c>
      <c r="AC28" s="212">
        <v>99.5</v>
      </c>
      <c r="AD28" s="211">
        <v>100.1</v>
      </c>
      <c r="AE28" s="212">
        <v>102</v>
      </c>
      <c r="AF28" s="212">
        <v>102.5</v>
      </c>
      <c r="AG28" s="212">
        <v>103.2</v>
      </c>
      <c r="AH28" s="212">
        <v>103.65862642561024</v>
      </c>
      <c r="AI28" s="212">
        <v>104</v>
      </c>
      <c r="AJ28" s="212">
        <v>106</v>
      </c>
      <c r="AK28" s="213">
        <v>107.8</v>
      </c>
      <c r="AL28" s="204">
        <v>110.1</v>
      </c>
      <c r="AM28" s="214">
        <v>126.5</v>
      </c>
      <c r="AN28" s="214">
        <v>126.4</v>
      </c>
      <c r="AO28" s="176">
        <v>126.4</v>
      </c>
      <c r="AP28" s="214">
        <v>126</v>
      </c>
      <c r="AQ28" s="214">
        <v>125.7</v>
      </c>
      <c r="AR28" s="176">
        <v>126.1</v>
      </c>
      <c r="AS28" s="214">
        <v>126.4</v>
      </c>
      <c r="AT28" s="214">
        <v>126.6</v>
      </c>
      <c r="AU28" s="204">
        <v>126.7</v>
      </c>
      <c r="AV28" s="214">
        <v>124.4</v>
      </c>
      <c r="AW28" s="214">
        <v>122.3</v>
      </c>
      <c r="AX28" s="214">
        <v>121.5</v>
      </c>
      <c r="AY28" s="176">
        <v>147.5</v>
      </c>
      <c r="AZ28" s="176">
        <v>150</v>
      </c>
      <c r="BA28" s="176">
        <v>151.69999999999999</v>
      </c>
      <c r="BB28" s="176">
        <v>151.9</v>
      </c>
      <c r="BC28" s="176">
        <v>150.4</v>
      </c>
      <c r="BD28" s="176">
        <v>149.1</v>
      </c>
      <c r="BE28" s="176">
        <v>148.69999999999999</v>
      </c>
      <c r="BF28" s="176">
        <v>148</v>
      </c>
      <c r="BG28" s="176">
        <v>147.96180570118415</v>
      </c>
      <c r="BH28" s="176">
        <v>147.90670722874114</v>
      </c>
      <c r="BI28" s="176">
        <v>148.19999999999999</v>
      </c>
      <c r="BJ28" s="176">
        <v>147.48255032470161</v>
      </c>
      <c r="BK28" s="176">
        <v>119.5</v>
      </c>
      <c r="BL28" s="176">
        <v>120.2</v>
      </c>
      <c r="BM28" s="176">
        <v>118.5</v>
      </c>
      <c r="BN28" s="176">
        <v>117.8</v>
      </c>
      <c r="BO28" s="176">
        <v>117.5</v>
      </c>
      <c r="BP28" s="176">
        <v>117.5</v>
      </c>
      <c r="BQ28" s="176">
        <v>117.4</v>
      </c>
      <c r="BR28" s="176">
        <v>117.4</v>
      </c>
      <c r="BS28" s="176">
        <v>117.1</v>
      </c>
      <c r="BT28" s="176">
        <v>117.1</v>
      </c>
      <c r="BU28" s="176">
        <v>117</v>
      </c>
      <c r="BV28" s="176">
        <v>116.8</v>
      </c>
      <c r="BW28" s="176">
        <v>115.7</v>
      </c>
      <c r="BX28" s="176">
        <v>114.9</v>
      </c>
      <c r="BY28" s="176">
        <v>116.2</v>
      </c>
      <c r="BZ28" s="176">
        <v>117.1</v>
      </c>
      <c r="CA28" s="176">
        <v>117.3</v>
      </c>
      <c r="CB28" s="176">
        <v>117.4</v>
      </c>
      <c r="CC28" s="176">
        <v>117.7</v>
      </c>
      <c r="CD28" s="176">
        <v>117.9</v>
      </c>
      <c r="CE28" s="176">
        <v>117.8</v>
      </c>
      <c r="CF28" s="176">
        <v>117.8</v>
      </c>
      <c r="CG28" s="176">
        <v>117.7</v>
      </c>
      <c r="CH28" s="176">
        <v>117.8</v>
      </c>
      <c r="CI28" s="176">
        <v>109.6</v>
      </c>
      <c r="CJ28" s="176">
        <v>109.4</v>
      </c>
      <c r="CK28" s="176">
        <v>108.1</v>
      </c>
      <c r="CL28" s="176">
        <v>105.6</v>
      </c>
      <c r="CM28" s="176">
        <v>104.1</v>
      </c>
      <c r="CN28" s="176">
        <v>104.3</v>
      </c>
      <c r="CO28" s="176">
        <v>104.2</v>
      </c>
      <c r="CP28" s="176">
        <v>104.2</v>
      </c>
      <c r="CQ28" s="176">
        <v>105</v>
      </c>
      <c r="CR28" s="176">
        <v>105.8</v>
      </c>
      <c r="CS28" s="176">
        <v>106.2</v>
      </c>
      <c r="CT28" s="176">
        <v>106.7</v>
      </c>
      <c r="CU28" s="176">
        <v>128</v>
      </c>
      <c r="CV28" s="176">
        <v>128.1</v>
      </c>
      <c r="CW28" s="176">
        <v>129.4</v>
      </c>
      <c r="CX28" s="176">
        <v>130.4</v>
      </c>
      <c r="CY28" s="176">
        <v>132.6</v>
      </c>
      <c r="CZ28" s="176">
        <v>133.1</v>
      </c>
      <c r="DA28" s="176">
        <v>133.1</v>
      </c>
      <c r="DB28" s="176">
        <v>133.4</v>
      </c>
      <c r="DC28" s="176">
        <v>132.5</v>
      </c>
      <c r="DD28" s="176">
        <v>131.19999999999999</v>
      </c>
      <c r="DE28" s="176">
        <v>130.5</v>
      </c>
      <c r="DF28" s="176">
        <v>130.4</v>
      </c>
      <c r="DG28" s="176">
        <v>109.8</v>
      </c>
    </row>
    <row r="29" spans="1:111" ht="30" customHeight="1">
      <c r="A29" s="239"/>
      <c r="B29" s="20" t="str">
        <f>IF('0'!A1=1,"Надання інших видів послуг","Other service activities")</f>
        <v>Надання інших видів послуг</v>
      </c>
      <c r="C29" s="47" t="s">
        <v>0</v>
      </c>
      <c r="D29" s="47" t="s">
        <v>0</v>
      </c>
      <c r="E29" s="221" t="s">
        <v>0</v>
      </c>
      <c r="F29" s="47" t="s">
        <v>0</v>
      </c>
      <c r="G29" s="47">
        <v>106.9</v>
      </c>
      <c r="H29" s="175">
        <v>106.7</v>
      </c>
      <c r="I29" s="175">
        <v>106.1</v>
      </c>
      <c r="J29" s="175">
        <v>105.4</v>
      </c>
      <c r="K29" s="175">
        <v>105.2</v>
      </c>
      <c r="L29" s="175">
        <v>105.1</v>
      </c>
      <c r="M29" s="175">
        <v>104.2</v>
      </c>
      <c r="N29" s="175">
        <v>103.4</v>
      </c>
      <c r="O29" s="47">
        <v>122.2</v>
      </c>
      <c r="P29" s="47">
        <v>123.8</v>
      </c>
      <c r="Q29" s="47">
        <v>122.1</v>
      </c>
      <c r="R29" s="210">
        <v>123</v>
      </c>
      <c r="S29" s="210">
        <v>122</v>
      </c>
      <c r="T29" s="210">
        <v>121.6</v>
      </c>
      <c r="U29" s="210">
        <v>121.6</v>
      </c>
      <c r="V29" s="210">
        <v>119.6</v>
      </c>
      <c r="W29" s="220">
        <v>120.5</v>
      </c>
      <c r="X29" s="210">
        <v>120.3</v>
      </c>
      <c r="Y29" s="210">
        <v>121.5</v>
      </c>
      <c r="Z29" s="220">
        <v>122.8</v>
      </c>
      <c r="AA29" s="210">
        <v>97.9</v>
      </c>
      <c r="AB29" s="211">
        <v>101.1</v>
      </c>
      <c r="AC29" s="212">
        <v>103.3</v>
      </c>
      <c r="AD29" s="211">
        <v>104.1</v>
      </c>
      <c r="AE29" s="212">
        <v>106</v>
      </c>
      <c r="AF29" s="212">
        <v>104</v>
      </c>
      <c r="AG29" s="212">
        <v>106.9</v>
      </c>
      <c r="AH29" s="212">
        <v>107.86769887615509</v>
      </c>
      <c r="AI29" s="212">
        <v>107.7</v>
      </c>
      <c r="AJ29" s="212">
        <v>109</v>
      </c>
      <c r="AK29" s="213">
        <v>108.3</v>
      </c>
      <c r="AL29" s="204">
        <v>108.1</v>
      </c>
      <c r="AM29" s="214">
        <v>129.80000000000001</v>
      </c>
      <c r="AN29" s="214">
        <v>130.69999999999999</v>
      </c>
      <c r="AO29" s="176">
        <v>132.6</v>
      </c>
      <c r="AP29" s="214">
        <v>133.4</v>
      </c>
      <c r="AQ29" s="214">
        <v>131.5</v>
      </c>
      <c r="AR29" s="176">
        <v>131.1</v>
      </c>
      <c r="AS29" s="214">
        <v>130.80000000000001</v>
      </c>
      <c r="AT29" s="214">
        <v>130.1</v>
      </c>
      <c r="AU29" s="204">
        <v>129.1</v>
      </c>
      <c r="AV29" s="214">
        <v>126.9</v>
      </c>
      <c r="AW29" s="214">
        <v>127.3</v>
      </c>
      <c r="AX29" s="214">
        <v>127</v>
      </c>
      <c r="AY29" s="176">
        <v>138.19999999999999</v>
      </c>
      <c r="AZ29" s="176">
        <v>137.69999999999999</v>
      </c>
      <c r="BA29" s="176">
        <v>135.80000000000001</v>
      </c>
      <c r="BB29" s="176">
        <v>135.80000000000001</v>
      </c>
      <c r="BC29" s="176">
        <v>136.5</v>
      </c>
      <c r="BD29" s="176">
        <v>137</v>
      </c>
      <c r="BE29" s="176">
        <v>137.5</v>
      </c>
      <c r="BF29" s="176">
        <v>138.69999999999999</v>
      </c>
      <c r="BG29" s="176">
        <v>139.62513630804958</v>
      </c>
      <c r="BH29" s="176">
        <v>141.32773980339954</v>
      </c>
      <c r="BI29" s="176">
        <v>141.30000000000001</v>
      </c>
      <c r="BJ29" s="176">
        <v>141.60092732019632</v>
      </c>
      <c r="BK29" s="176">
        <v>135.6</v>
      </c>
      <c r="BL29" s="176">
        <v>130.4</v>
      </c>
      <c r="BM29" s="176">
        <v>129.1</v>
      </c>
      <c r="BN29" s="176">
        <v>127.9</v>
      </c>
      <c r="BO29" s="176">
        <v>127.9</v>
      </c>
      <c r="BP29" s="176">
        <v>127.2</v>
      </c>
      <c r="BQ29" s="176">
        <v>126.5</v>
      </c>
      <c r="BR29" s="176">
        <v>126.4</v>
      </c>
      <c r="BS29" s="176">
        <v>125.5</v>
      </c>
      <c r="BT29" s="176">
        <v>125.3</v>
      </c>
      <c r="BU29" s="176">
        <v>124.9</v>
      </c>
      <c r="BV29" s="176">
        <v>124.4</v>
      </c>
      <c r="BW29" s="176">
        <v>112.4</v>
      </c>
      <c r="BX29" s="176">
        <v>113.2</v>
      </c>
      <c r="BY29" s="176">
        <v>116.3</v>
      </c>
      <c r="BZ29" s="176">
        <v>115.1</v>
      </c>
      <c r="CA29" s="176">
        <v>114.3</v>
      </c>
      <c r="CB29" s="176">
        <v>114.1</v>
      </c>
      <c r="CC29" s="176">
        <v>113.1</v>
      </c>
      <c r="CD29" s="176">
        <v>113.1</v>
      </c>
      <c r="CE29" s="176">
        <v>112.8</v>
      </c>
      <c r="CF29" s="176">
        <v>111.9</v>
      </c>
      <c r="CG29" s="176">
        <v>111.8</v>
      </c>
      <c r="CH29" s="176">
        <v>111.8</v>
      </c>
      <c r="CI29" s="176">
        <v>127.4</v>
      </c>
      <c r="CJ29" s="176">
        <v>127.6</v>
      </c>
      <c r="CK29" s="176">
        <v>133.1</v>
      </c>
      <c r="CL29" s="176">
        <v>129.6</v>
      </c>
      <c r="CM29" s="176">
        <v>127.4</v>
      </c>
      <c r="CN29" s="176">
        <v>127.4</v>
      </c>
      <c r="CO29" s="176">
        <v>128.30000000000001</v>
      </c>
      <c r="CP29" s="176">
        <v>128.1</v>
      </c>
      <c r="CQ29" s="176">
        <v>129.19999999999999</v>
      </c>
      <c r="CR29" s="176">
        <v>130.4</v>
      </c>
      <c r="CS29" s="176">
        <v>131.6</v>
      </c>
      <c r="CT29" s="176">
        <v>131.9</v>
      </c>
      <c r="CU29" s="176">
        <v>109.5</v>
      </c>
      <c r="CV29" s="176">
        <v>108.6</v>
      </c>
      <c r="CW29" s="176">
        <v>104</v>
      </c>
      <c r="CX29" s="176">
        <v>106.9</v>
      </c>
      <c r="CY29" s="176">
        <v>108.8</v>
      </c>
      <c r="CZ29" s="176">
        <v>111.2</v>
      </c>
      <c r="DA29" s="176">
        <v>113.8</v>
      </c>
      <c r="DB29" s="176">
        <v>113.3</v>
      </c>
      <c r="DC29" s="176">
        <v>112.6</v>
      </c>
      <c r="DD29" s="176">
        <v>111.6</v>
      </c>
      <c r="DE29" s="176">
        <v>110.6</v>
      </c>
      <c r="DF29" s="176">
        <v>110.7</v>
      </c>
      <c r="DG29" s="176">
        <v>114.7</v>
      </c>
    </row>
    <row r="31" spans="1:111">
      <c r="A31" s="22" t="str">
        <f>IF('0'!A1=1,"Примітка:","Note")</f>
        <v>Примітка:</v>
      </c>
    </row>
    <row r="32" spans="1:111">
      <c r="A32" s="22" t="str">
        <f>IF('0'!A1=1,"Починаючи з січня 2013 року Державна служба статистики України представляє інформацію про кількість, робочий час та оплату праці найманих працівників відповідно до Класифікації видів економічної діяльності (ДК 009:2010)","Starting with January 2013, the State Statistics Service of Ukraine has been presenting information on the staff number, working hours and labor remuneration according to the Classification of Economic Activities (SC 009:2010)")</f>
        <v>Починаючи з січня 2013 року Державна служба статистики України представляє інформацію про кількість, робочий час та оплату праці найманих працівників відповідно до Класифікації видів економічної діяльності (ДК 009:2010)</v>
      </c>
      <c r="B32" s="23"/>
    </row>
    <row r="33" spans="1:2">
      <c r="A33" s="24" t="str">
        <f>IF('0'!A1=1,"Починаючи з квітня 2014 року дані наведено без урахування тимчасово окупованої території Автономної Республіки Крим, м. Севастополя,  а з липня 2015 року також без частини зони проведення антитерористичної операції.","Since April 2014 excluding the temporarily occupied territory of the Autonomous Republic of Crimea and the city of Sevastopol, since July 2015 excluding part of the anti-terrorist operation zone.")</f>
        <v>Починаючи з квітня 2014 року дані наведено без урахування тимчасово окупованої території Автономної Республіки Крим, м. Севастополя,  а з липня 2015 року також без частини зони проведення антитерористичної операції.</v>
      </c>
      <c r="B33" s="25"/>
    </row>
    <row r="34" spans="1:2">
      <c r="A34" s="24" t="str">
        <f>IF('0'!A1=1,"Починаючи з липня 2014 року дані можуть бути уточнені.","Since July 2014 the data can be corrected .")</f>
        <v>Починаючи з липня 2014 року дані можуть бути уточнені.</v>
      </c>
      <c r="B34" s="25"/>
    </row>
  </sheetData>
  <mergeCells count="2">
    <mergeCell ref="A3:B3"/>
    <mergeCell ref="A4:A29"/>
  </mergeCells>
  <hyperlinks>
    <hyperlink ref="A1" location="'0'!A1" display="'0'!A1"/>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5"/>
  <dimension ref="A1:FE26"/>
  <sheetViews>
    <sheetView showGridLines="0" zoomScale="81" zoomScaleNormal="81" workbookViewId="0">
      <pane xSplit="2" topLeftCell="AC1" activePane="topRight" state="frozen"/>
      <selection activeCell="K8" sqref="K8"/>
      <selection pane="topRight" activeCell="AL3" sqref="AL3"/>
    </sheetView>
  </sheetViews>
  <sheetFormatPr defaultColWidth="9.33203125" defaultRowHeight="13.2"/>
  <cols>
    <col min="1" max="1" width="9.33203125" style="21"/>
    <col min="2" max="2" width="45.77734375" style="21" customWidth="1"/>
    <col min="3" max="63" width="10.77734375" style="52" customWidth="1"/>
    <col min="64" max="161" width="9.33203125" style="52"/>
    <col min="162" max="16384" width="9.33203125" style="1"/>
  </cols>
  <sheetData>
    <row r="1" spans="1:161" ht="14.4">
      <c r="A1" s="14" t="str">
        <f>IF('0'!A1=1,"до змісту","to title")</f>
        <v>до змісту</v>
      </c>
      <c r="B1" s="15"/>
    </row>
    <row r="2" spans="1:161" s="3" customFormat="1" ht="16.2">
      <c r="A2" s="16"/>
      <c r="B2" s="17"/>
      <c r="C2" s="26">
        <v>40179</v>
      </c>
      <c r="D2" s="26">
        <v>40210</v>
      </c>
      <c r="E2" s="26">
        <v>40238</v>
      </c>
      <c r="F2" s="26">
        <v>40269</v>
      </c>
      <c r="G2" s="26">
        <v>40299</v>
      </c>
      <c r="H2" s="26">
        <v>40330</v>
      </c>
      <c r="I2" s="26">
        <v>40360</v>
      </c>
      <c r="J2" s="26">
        <v>40391</v>
      </c>
      <c r="K2" s="26">
        <v>40422</v>
      </c>
      <c r="L2" s="26">
        <v>40452</v>
      </c>
      <c r="M2" s="26">
        <v>40483</v>
      </c>
      <c r="N2" s="26">
        <v>40513</v>
      </c>
      <c r="O2" s="26">
        <v>40544</v>
      </c>
      <c r="P2" s="26">
        <v>40575</v>
      </c>
      <c r="Q2" s="26">
        <v>40603</v>
      </c>
      <c r="R2" s="26">
        <v>40634</v>
      </c>
      <c r="S2" s="26">
        <v>40664</v>
      </c>
      <c r="T2" s="26">
        <v>40695</v>
      </c>
      <c r="U2" s="26">
        <v>40725</v>
      </c>
      <c r="V2" s="26">
        <v>40756</v>
      </c>
      <c r="W2" s="26">
        <v>40787</v>
      </c>
      <c r="X2" s="26">
        <v>40817</v>
      </c>
      <c r="Y2" s="26">
        <v>40848</v>
      </c>
      <c r="Z2" s="26">
        <v>40878</v>
      </c>
      <c r="AA2" s="26">
        <v>40909</v>
      </c>
      <c r="AB2" s="26">
        <v>40940</v>
      </c>
      <c r="AC2" s="26">
        <v>40969</v>
      </c>
      <c r="AD2" s="26">
        <v>41000</v>
      </c>
      <c r="AE2" s="26">
        <v>41030</v>
      </c>
      <c r="AF2" s="26">
        <v>41061</v>
      </c>
      <c r="AG2" s="26">
        <v>41091</v>
      </c>
      <c r="AH2" s="26">
        <v>41122</v>
      </c>
      <c r="AI2" s="26">
        <v>41153</v>
      </c>
      <c r="AJ2" s="26">
        <v>41183</v>
      </c>
      <c r="AK2" s="26">
        <v>41214</v>
      </c>
      <c r="AL2" s="26">
        <v>41244</v>
      </c>
      <c r="AM2" s="56"/>
      <c r="AN2" s="56"/>
      <c r="AO2" s="56"/>
      <c r="AP2" s="56"/>
      <c r="AQ2" s="56"/>
      <c r="AR2" s="56"/>
      <c r="AS2" s="56"/>
      <c r="AT2" s="56"/>
      <c r="AU2" s="56"/>
      <c r="AV2" s="56"/>
      <c r="AW2" s="56"/>
      <c r="AX2" s="56"/>
      <c r="AY2" s="56"/>
      <c r="AZ2" s="56"/>
      <c r="BA2" s="56"/>
      <c r="BB2" s="56"/>
      <c r="BC2" s="56"/>
      <c r="BD2" s="56"/>
      <c r="BE2" s="56"/>
      <c r="BF2" s="56"/>
      <c r="BG2" s="56"/>
      <c r="BH2" s="56"/>
      <c r="BI2" s="56"/>
      <c r="BJ2" s="56"/>
      <c r="BK2" s="56"/>
      <c r="BL2" s="56"/>
      <c r="BM2" s="56"/>
      <c r="BN2" s="56"/>
      <c r="BO2" s="56"/>
      <c r="BP2" s="56"/>
      <c r="BQ2" s="56"/>
      <c r="BR2" s="56"/>
      <c r="BS2" s="56"/>
      <c r="BT2" s="56"/>
      <c r="BU2" s="56"/>
      <c r="BV2" s="56"/>
      <c r="BW2" s="56"/>
      <c r="BX2" s="56"/>
      <c r="BY2" s="56"/>
      <c r="BZ2" s="56"/>
      <c r="CA2" s="56"/>
      <c r="CB2" s="56"/>
      <c r="CC2" s="56"/>
      <c r="CD2" s="56"/>
      <c r="CE2" s="56"/>
      <c r="CF2" s="56"/>
      <c r="CG2" s="56"/>
      <c r="CH2" s="56"/>
      <c r="CI2" s="56"/>
      <c r="CJ2" s="56"/>
      <c r="CK2" s="56"/>
      <c r="CL2" s="56"/>
      <c r="CM2" s="56"/>
      <c r="CN2" s="56"/>
      <c r="CO2" s="56"/>
      <c r="CP2" s="56"/>
      <c r="CQ2" s="56"/>
      <c r="CR2" s="56"/>
      <c r="CS2" s="56"/>
      <c r="CT2" s="56"/>
      <c r="CU2" s="56"/>
      <c r="CV2" s="56"/>
      <c r="CW2" s="56"/>
      <c r="CX2" s="56"/>
      <c r="CY2" s="56"/>
      <c r="CZ2" s="56"/>
      <c r="DA2" s="56"/>
      <c r="DB2" s="56"/>
      <c r="DC2" s="56"/>
      <c r="DD2" s="56"/>
      <c r="DE2" s="56"/>
      <c r="DF2" s="56"/>
      <c r="DG2" s="56"/>
      <c r="DH2" s="56"/>
      <c r="DI2" s="56"/>
      <c r="DJ2" s="56"/>
      <c r="DK2" s="56"/>
      <c r="DL2" s="56"/>
      <c r="DM2" s="56"/>
      <c r="DN2" s="56"/>
      <c r="DO2" s="56"/>
      <c r="DP2" s="56"/>
      <c r="DQ2" s="56"/>
      <c r="DR2" s="56"/>
      <c r="DS2" s="56"/>
      <c r="DT2" s="56"/>
      <c r="DU2" s="56"/>
      <c r="DV2" s="56"/>
      <c r="DW2" s="56"/>
      <c r="DX2" s="56"/>
      <c r="DY2" s="56"/>
      <c r="DZ2" s="56"/>
      <c r="EA2" s="56"/>
      <c r="EB2" s="56"/>
      <c r="EC2" s="56"/>
      <c r="ED2" s="56"/>
      <c r="EE2" s="56"/>
      <c r="EF2" s="56"/>
      <c r="EG2" s="56"/>
      <c r="EH2" s="56"/>
      <c r="EI2" s="56"/>
      <c r="EJ2" s="56"/>
      <c r="EK2" s="56"/>
      <c r="EL2" s="56"/>
      <c r="EM2" s="56"/>
      <c r="EN2" s="56"/>
      <c r="EO2" s="56"/>
      <c r="EP2" s="56"/>
      <c r="EQ2" s="56"/>
      <c r="ER2" s="56"/>
      <c r="ES2" s="56"/>
      <c r="ET2" s="56"/>
      <c r="EU2" s="56"/>
      <c r="EV2" s="56"/>
      <c r="EW2" s="56"/>
      <c r="EX2" s="56"/>
      <c r="EY2" s="56"/>
      <c r="EZ2" s="56"/>
      <c r="FA2" s="56"/>
      <c r="FB2" s="56"/>
      <c r="FC2" s="56"/>
      <c r="FD2" s="56"/>
      <c r="FE2" s="56"/>
    </row>
    <row r="3" spans="1:161" ht="54" customHeight="1">
      <c r="A3" s="235" t="str">
        <f>IF('0'!A1=1,"Середньомісячна заробітна плата 1 штатного працівника кумулятивно (до відповідного періоду попереднього року, %) КВЕД 2005","Average monthly salary per staff member cumulative (to соrresponding month of the previous year, %) CTEA 2005")</f>
        <v>Середньомісячна заробітна плата 1 штатного працівника кумулятивно (до відповідного періоду попереднього року, %) КВЕД 2005</v>
      </c>
      <c r="B3" s="236"/>
      <c r="C3" s="42">
        <v>117.5</v>
      </c>
      <c r="D3" s="59">
        <v>116.6</v>
      </c>
      <c r="E3" s="43">
        <v>117.2</v>
      </c>
      <c r="F3" s="43">
        <v>117</v>
      </c>
      <c r="G3" s="59">
        <v>117.9</v>
      </c>
      <c r="H3" s="59">
        <v>118.7</v>
      </c>
      <c r="I3" s="59">
        <v>118.9</v>
      </c>
      <c r="J3" s="59">
        <v>119.2</v>
      </c>
      <c r="K3" s="59">
        <v>119.5</v>
      </c>
      <c r="L3" s="59">
        <v>119.7</v>
      </c>
      <c r="M3" s="43">
        <v>120</v>
      </c>
      <c r="N3" s="43">
        <v>120</v>
      </c>
      <c r="O3" s="59">
        <v>119.9</v>
      </c>
      <c r="P3" s="59">
        <v>119.7</v>
      </c>
      <c r="Q3" s="59">
        <v>119.9</v>
      </c>
      <c r="R3" s="59">
        <v>119.9</v>
      </c>
      <c r="S3" s="59">
        <v>119.3</v>
      </c>
      <c r="T3" s="59">
        <v>118.4</v>
      </c>
      <c r="U3" s="43">
        <v>118</v>
      </c>
      <c r="V3" s="43">
        <v>118.1</v>
      </c>
      <c r="W3" s="43">
        <v>118.2</v>
      </c>
      <c r="X3" s="43">
        <v>118.1</v>
      </c>
      <c r="Y3" s="43">
        <v>117.9</v>
      </c>
      <c r="Z3" s="43">
        <v>117.6</v>
      </c>
      <c r="AA3" s="43">
        <v>118.5</v>
      </c>
      <c r="AB3" s="43">
        <v>119.1</v>
      </c>
      <c r="AC3" s="43">
        <v>117.7</v>
      </c>
      <c r="AD3" s="43">
        <v>117.4</v>
      </c>
      <c r="AE3" s="43">
        <v>117.4</v>
      </c>
      <c r="AF3" s="43">
        <v>116.9</v>
      </c>
      <c r="AG3" s="43">
        <v>116.6</v>
      </c>
      <c r="AH3" s="43">
        <v>116.3</v>
      </c>
      <c r="AI3" s="43">
        <v>115.7</v>
      </c>
      <c r="AJ3" s="43">
        <v>115.5</v>
      </c>
      <c r="AK3" s="43">
        <v>115.4</v>
      </c>
      <c r="AL3" s="43">
        <v>114.9</v>
      </c>
    </row>
    <row r="4" spans="1:161" ht="30" customHeight="1">
      <c r="A4" s="237" t="str">
        <f>IF('0'!A1=1,"За видами економічної діяльності КВЕД 2005","By types of economic activity CTEA 2005")</f>
        <v>За видами економічної діяльності КВЕД 2005</v>
      </c>
      <c r="B4" s="32" t="str">
        <f>IF('0'!A1=1,"Сільське господарство, мисливство та пов'язані з ними послуги","Agriculture, hunting and related services")</f>
        <v>Сільське господарство, мисливство та пов'язані з ними послуги</v>
      </c>
      <c r="C4" s="40" t="s">
        <v>0</v>
      </c>
      <c r="D4" s="29">
        <v>113.8</v>
      </c>
      <c r="E4" s="44">
        <v>115.3</v>
      </c>
      <c r="F4" s="44">
        <v>117</v>
      </c>
      <c r="G4" s="29">
        <v>117.9</v>
      </c>
      <c r="H4" s="29">
        <v>118.2</v>
      </c>
      <c r="I4" s="29">
        <v>118.1</v>
      </c>
      <c r="J4" s="29">
        <v>117.8</v>
      </c>
      <c r="K4" s="29">
        <v>118.4</v>
      </c>
      <c r="L4" s="29">
        <v>118.7</v>
      </c>
      <c r="M4" s="29">
        <v>119.3</v>
      </c>
      <c r="N4" s="29">
        <v>119.4</v>
      </c>
      <c r="O4" s="44">
        <v>124.9</v>
      </c>
      <c r="P4" s="29">
        <v>125.2</v>
      </c>
      <c r="Q4" s="29">
        <v>125.9</v>
      </c>
      <c r="R4" s="29">
        <v>123.9</v>
      </c>
      <c r="S4" s="29">
        <v>124.9</v>
      </c>
      <c r="T4" s="29">
        <v>124.5</v>
      </c>
      <c r="U4" s="29">
        <v>124.5</v>
      </c>
      <c r="V4" s="29">
        <v>124.7</v>
      </c>
      <c r="W4" s="29">
        <v>125.3</v>
      </c>
      <c r="X4" s="29">
        <v>125.7</v>
      </c>
      <c r="Y4" s="29">
        <v>125.7</v>
      </c>
      <c r="Z4" s="29">
        <v>125.9</v>
      </c>
      <c r="AA4" s="44">
        <v>120.6</v>
      </c>
      <c r="AB4" s="44">
        <v>119.9</v>
      </c>
      <c r="AC4" s="44">
        <v>117.6</v>
      </c>
      <c r="AD4" s="44">
        <v>117</v>
      </c>
      <c r="AE4" s="44">
        <v>117.5</v>
      </c>
      <c r="AF4" s="44">
        <v>117</v>
      </c>
      <c r="AG4" s="44">
        <v>115.8</v>
      </c>
      <c r="AH4" s="44">
        <v>114.3</v>
      </c>
      <c r="AI4" s="44">
        <v>113.6</v>
      </c>
      <c r="AJ4" s="44">
        <v>113.1</v>
      </c>
      <c r="AK4" s="44">
        <v>112.9</v>
      </c>
      <c r="AL4" s="44">
        <v>112.4</v>
      </c>
    </row>
    <row r="5" spans="1:161" ht="30" customHeight="1">
      <c r="A5" s="238"/>
      <c r="B5" s="33" t="str">
        <f>IF('0'!A1=1,"Лісове господарство та пов'язані з ним послуги","forestry and related services")</f>
        <v>Лісове господарство та пов'язані з ним послуги</v>
      </c>
      <c r="C5" s="40" t="s">
        <v>0</v>
      </c>
      <c r="D5" s="44">
        <v>127</v>
      </c>
      <c r="E5" s="44">
        <v>130.9</v>
      </c>
      <c r="F5" s="44">
        <v>129.6</v>
      </c>
      <c r="G5" s="29">
        <v>129.9</v>
      </c>
      <c r="H5" s="29">
        <v>131.69999999999999</v>
      </c>
      <c r="I5" s="29">
        <v>132.1</v>
      </c>
      <c r="J5" s="29">
        <v>132.5</v>
      </c>
      <c r="K5" s="29">
        <v>132.69999999999999</v>
      </c>
      <c r="L5" s="44">
        <v>133</v>
      </c>
      <c r="M5" s="44">
        <v>133.4</v>
      </c>
      <c r="N5" s="44">
        <v>133.30000000000001</v>
      </c>
      <c r="O5" s="44">
        <v>144.4</v>
      </c>
      <c r="P5" s="44">
        <v>141.1</v>
      </c>
      <c r="Q5" s="44">
        <v>139.6</v>
      </c>
      <c r="R5" s="44">
        <v>137.4</v>
      </c>
      <c r="S5" s="44">
        <v>136.5</v>
      </c>
      <c r="T5" s="44">
        <v>133.9</v>
      </c>
      <c r="U5" s="44">
        <v>131.80000000000001</v>
      </c>
      <c r="V5" s="44">
        <v>131</v>
      </c>
      <c r="W5" s="44">
        <v>130.4</v>
      </c>
      <c r="X5" s="44">
        <v>129.4</v>
      </c>
      <c r="Y5" s="44">
        <v>128.5</v>
      </c>
      <c r="Z5" s="44">
        <v>128.69999999999999</v>
      </c>
      <c r="AA5" s="44">
        <v>114.6</v>
      </c>
      <c r="AB5" s="44">
        <v>112.6</v>
      </c>
      <c r="AC5" s="44">
        <v>113</v>
      </c>
      <c r="AD5" s="44">
        <v>113.4</v>
      </c>
      <c r="AE5" s="44">
        <v>113.5</v>
      </c>
      <c r="AF5" s="44">
        <v>112.9</v>
      </c>
      <c r="AG5" s="44">
        <v>113.3</v>
      </c>
      <c r="AH5" s="44">
        <v>112.9</v>
      </c>
      <c r="AI5" s="44">
        <v>112.1</v>
      </c>
      <c r="AJ5" s="44">
        <v>112.3</v>
      </c>
      <c r="AK5" s="44">
        <v>111.8</v>
      </c>
      <c r="AL5" s="44">
        <v>110.2</v>
      </c>
    </row>
    <row r="6" spans="1:161" ht="30" customHeight="1">
      <c r="A6" s="238"/>
      <c r="B6" s="33" t="str">
        <f>IF('0'!A1=1,"Рибальство, рибництво","Fishing, fishery")</f>
        <v>Рибальство, рибництво</v>
      </c>
      <c r="C6" s="40" t="s">
        <v>0</v>
      </c>
      <c r="D6" s="29">
        <v>101.1</v>
      </c>
      <c r="E6" s="44">
        <v>103.4</v>
      </c>
      <c r="F6" s="44">
        <v>106.4</v>
      </c>
      <c r="G6" s="29">
        <v>106.9</v>
      </c>
      <c r="H6" s="29">
        <v>108.7</v>
      </c>
      <c r="I6" s="29">
        <v>110.2</v>
      </c>
      <c r="J6" s="29">
        <v>110.8</v>
      </c>
      <c r="K6" s="29">
        <v>111.1</v>
      </c>
      <c r="L6" s="29">
        <v>111.6</v>
      </c>
      <c r="M6" s="29">
        <v>110.3</v>
      </c>
      <c r="N6" s="29">
        <v>110.7</v>
      </c>
      <c r="O6" s="44">
        <v>137.1</v>
      </c>
      <c r="P6" s="29">
        <v>127.9</v>
      </c>
      <c r="Q6" s="29">
        <v>125.2</v>
      </c>
      <c r="R6" s="29">
        <v>121.3</v>
      </c>
      <c r="S6" s="29">
        <v>120.3</v>
      </c>
      <c r="T6" s="29">
        <v>119.2</v>
      </c>
      <c r="U6" s="29">
        <v>117.8</v>
      </c>
      <c r="V6" s="29">
        <v>116.8</v>
      </c>
      <c r="W6" s="29">
        <v>116.4</v>
      </c>
      <c r="X6" s="29">
        <v>115.7</v>
      </c>
      <c r="Y6" s="29">
        <v>115.6</v>
      </c>
      <c r="Z6" s="29">
        <v>114.9</v>
      </c>
      <c r="AA6" s="44">
        <v>103</v>
      </c>
      <c r="AB6" s="44">
        <v>103</v>
      </c>
      <c r="AC6" s="44">
        <v>103.4</v>
      </c>
      <c r="AD6" s="44">
        <v>105.3</v>
      </c>
      <c r="AE6" s="44">
        <v>107.7</v>
      </c>
      <c r="AF6" s="44">
        <v>109.5</v>
      </c>
      <c r="AG6" s="44">
        <v>111.3</v>
      </c>
      <c r="AH6" s="44">
        <v>112.7</v>
      </c>
      <c r="AI6" s="44">
        <v>113.5</v>
      </c>
      <c r="AJ6" s="44">
        <v>113.5</v>
      </c>
      <c r="AK6" s="44">
        <v>113.4</v>
      </c>
      <c r="AL6" s="44">
        <v>113.4</v>
      </c>
    </row>
    <row r="7" spans="1:161" ht="30" customHeight="1">
      <c r="A7" s="238"/>
      <c r="B7" s="33" t="str">
        <f>IF('0'!A1=1,"Промисловість","Industrial production")</f>
        <v>Промисловість</v>
      </c>
      <c r="C7" s="40" t="s">
        <v>0</v>
      </c>
      <c r="D7" s="29">
        <v>119.8</v>
      </c>
      <c r="E7" s="44">
        <v>121.7</v>
      </c>
      <c r="F7" s="44">
        <v>122.4</v>
      </c>
      <c r="G7" s="29">
        <v>123.1</v>
      </c>
      <c r="H7" s="29">
        <v>123.3</v>
      </c>
      <c r="I7" s="29">
        <v>123.8</v>
      </c>
      <c r="J7" s="44">
        <v>124</v>
      </c>
      <c r="K7" s="44">
        <v>124.3</v>
      </c>
      <c r="L7" s="44">
        <v>124.4</v>
      </c>
      <c r="M7" s="44">
        <v>124.6</v>
      </c>
      <c r="N7" s="44">
        <v>124.6</v>
      </c>
      <c r="O7" s="29">
        <v>124.8</v>
      </c>
      <c r="P7" s="44">
        <v>124.1</v>
      </c>
      <c r="Q7" s="44">
        <v>123.9</v>
      </c>
      <c r="R7" s="44">
        <v>122.9</v>
      </c>
      <c r="S7" s="44">
        <v>122.8</v>
      </c>
      <c r="T7" s="44">
        <v>122.5</v>
      </c>
      <c r="U7" s="44">
        <v>121.9</v>
      </c>
      <c r="V7" s="44">
        <v>121.9</v>
      </c>
      <c r="W7" s="29">
        <v>122</v>
      </c>
      <c r="X7" s="44">
        <v>121.8</v>
      </c>
      <c r="Y7" s="44">
        <v>121.2</v>
      </c>
      <c r="Z7" s="44">
        <v>121</v>
      </c>
      <c r="AA7" s="44">
        <v>117.2</v>
      </c>
      <c r="AB7" s="44">
        <v>118.4</v>
      </c>
      <c r="AC7" s="44">
        <v>114.9</v>
      </c>
      <c r="AD7" s="44">
        <v>114.4</v>
      </c>
      <c r="AE7" s="44">
        <v>114.4</v>
      </c>
      <c r="AF7" s="44">
        <v>114</v>
      </c>
      <c r="AG7" s="44">
        <v>113.8</v>
      </c>
      <c r="AH7" s="44">
        <v>113.7</v>
      </c>
      <c r="AI7" s="44">
        <v>112.9</v>
      </c>
      <c r="AJ7" s="44">
        <v>112.7</v>
      </c>
      <c r="AK7" s="44">
        <v>112.6</v>
      </c>
      <c r="AL7" s="44">
        <v>112.2</v>
      </c>
    </row>
    <row r="8" spans="1:161" ht="30" customHeight="1">
      <c r="A8" s="238"/>
      <c r="B8" s="33" t="str">
        <f>IF('0'!A1=1,"Будівництво","Construction")</f>
        <v>Будівництво</v>
      </c>
      <c r="C8" s="40" t="s">
        <v>0</v>
      </c>
      <c r="D8" s="29">
        <v>112.4</v>
      </c>
      <c r="E8" s="44">
        <v>114.8</v>
      </c>
      <c r="F8" s="44">
        <v>115.2</v>
      </c>
      <c r="G8" s="29">
        <v>116.4</v>
      </c>
      <c r="H8" s="29">
        <v>117.4</v>
      </c>
      <c r="I8" s="29">
        <v>118.3</v>
      </c>
      <c r="J8" s="29">
        <v>119.5</v>
      </c>
      <c r="K8" s="29">
        <v>120.3</v>
      </c>
      <c r="L8" s="29">
        <v>121.1</v>
      </c>
      <c r="M8" s="29">
        <v>121.9</v>
      </c>
      <c r="N8" s="29">
        <v>122.3</v>
      </c>
      <c r="O8" s="44">
        <v>138.6</v>
      </c>
      <c r="P8" s="29">
        <v>134.69999999999999</v>
      </c>
      <c r="Q8" s="29">
        <v>133.4</v>
      </c>
      <c r="R8" s="29">
        <v>131.9</v>
      </c>
      <c r="S8" s="29">
        <v>130.69999999999999</v>
      </c>
      <c r="T8" s="29">
        <v>131.1</v>
      </c>
      <c r="U8" s="29">
        <v>130.5</v>
      </c>
      <c r="V8" s="29">
        <v>130.19999999999999</v>
      </c>
      <c r="W8" s="29">
        <v>131.4</v>
      </c>
      <c r="X8" s="29">
        <v>129.69999999999999</v>
      </c>
      <c r="Y8" s="29">
        <v>129.4</v>
      </c>
      <c r="Z8" s="29">
        <v>128.30000000000001</v>
      </c>
      <c r="AA8" s="44">
        <v>119.8</v>
      </c>
      <c r="AB8" s="44">
        <v>117.7</v>
      </c>
      <c r="AC8" s="44">
        <v>116.5</v>
      </c>
      <c r="AD8" s="44">
        <v>116.2</v>
      </c>
      <c r="AE8" s="44">
        <v>116.1</v>
      </c>
      <c r="AF8" s="44">
        <v>115.3</v>
      </c>
      <c r="AG8" s="44">
        <v>114.6</v>
      </c>
      <c r="AH8" s="44">
        <v>113.6</v>
      </c>
      <c r="AI8" s="44">
        <v>112.5</v>
      </c>
      <c r="AJ8" s="44">
        <v>112.3</v>
      </c>
      <c r="AK8" s="44">
        <v>111.6</v>
      </c>
      <c r="AL8" s="44">
        <v>110.7</v>
      </c>
    </row>
    <row r="9" spans="1:161" ht="30" customHeight="1">
      <c r="A9" s="238"/>
      <c r="B9" s="33" t="str">
        <f>IF('0'!A1=1,"Торгівля; ремонт автомобілів, побутових виробів та предметів особистого вжитку ","Trade; repair of motor vehicles, household appliances and personal demand items")</f>
        <v xml:space="preserve">Торгівля; ремонт автомобілів, побутових виробів та предметів особистого вжитку </v>
      </c>
      <c r="C9" s="40" t="s">
        <v>0</v>
      </c>
      <c r="D9" s="29">
        <v>117.3</v>
      </c>
      <c r="E9" s="44">
        <v>118.2</v>
      </c>
      <c r="F9" s="44">
        <v>120.2</v>
      </c>
      <c r="G9" s="29">
        <v>120.6</v>
      </c>
      <c r="H9" s="29">
        <v>120.7</v>
      </c>
      <c r="I9" s="29">
        <v>120.8</v>
      </c>
      <c r="J9" s="29">
        <v>121.2</v>
      </c>
      <c r="K9" s="29">
        <v>121.3</v>
      </c>
      <c r="L9" s="29">
        <v>121.7</v>
      </c>
      <c r="M9" s="29">
        <v>121.9</v>
      </c>
      <c r="N9" s="29">
        <v>122.4</v>
      </c>
      <c r="O9" s="29">
        <v>121.3</v>
      </c>
      <c r="P9" s="29">
        <v>122.6</v>
      </c>
      <c r="Q9" s="29">
        <v>121.5</v>
      </c>
      <c r="R9" s="29">
        <v>123.2</v>
      </c>
      <c r="S9" s="29">
        <v>124.2</v>
      </c>
      <c r="T9" s="29">
        <v>124.2</v>
      </c>
      <c r="U9" s="29">
        <v>124.5</v>
      </c>
      <c r="V9" s="29">
        <v>124.9</v>
      </c>
      <c r="W9" s="29">
        <v>125.2</v>
      </c>
      <c r="X9" s="29">
        <v>125.1</v>
      </c>
      <c r="Y9" s="29">
        <v>125.1</v>
      </c>
      <c r="Z9" s="29">
        <v>124.8</v>
      </c>
      <c r="AA9" s="44">
        <v>122.3</v>
      </c>
      <c r="AB9" s="44">
        <v>124.1</v>
      </c>
      <c r="AC9" s="44">
        <v>122</v>
      </c>
      <c r="AD9" s="44">
        <v>121.1</v>
      </c>
      <c r="AE9" s="44">
        <v>120.4</v>
      </c>
      <c r="AF9" s="44">
        <v>119.6</v>
      </c>
      <c r="AG9" s="44">
        <v>118.4</v>
      </c>
      <c r="AH9" s="44">
        <v>117.5</v>
      </c>
      <c r="AI9" s="44">
        <v>117.1</v>
      </c>
      <c r="AJ9" s="44">
        <v>116.3</v>
      </c>
      <c r="AK9" s="44">
        <v>115.9</v>
      </c>
      <c r="AL9" s="44">
        <v>115.2</v>
      </c>
    </row>
    <row r="10" spans="1:161" ht="30" customHeight="1">
      <c r="A10" s="238"/>
      <c r="B10" s="33" t="str">
        <f>IF('0'!A1=1,"Діяльність готелів та ресторанів","Activity of hotels and restaurants")</f>
        <v>Діяльність готелів та ресторанів</v>
      </c>
      <c r="C10" s="40" t="s">
        <v>0</v>
      </c>
      <c r="D10" s="29">
        <v>114.5</v>
      </c>
      <c r="E10" s="44">
        <v>113.7</v>
      </c>
      <c r="F10" s="44">
        <v>113.9</v>
      </c>
      <c r="G10" s="29">
        <v>113.8</v>
      </c>
      <c r="H10" s="29">
        <v>114.2</v>
      </c>
      <c r="I10" s="29">
        <v>114.7</v>
      </c>
      <c r="J10" s="29">
        <v>115.1</v>
      </c>
      <c r="K10" s="29">
        <v>115.2</v>
      </c>
      <c r="L10" s="29">
        <v>115.4</v>
      </c>
      <c r="M10" s="29">
        <v>116.3</v>
      </c>
      <c r="N10" s="29">
        <v>116.1</v>
      </c>
      <c r="O10" s="29">
        <v>119.6</v>
      </c>
      <c r="P10" s="29">
        <v>120.6</v>
      </c>
      <c r="Q10" s="29">
        <v>121.3</v>
      </c>
      <c r="R10" s="44">
        <v>121</v>
      </c>
      <c r="S10" s="44">
        <v>121.1</v>
      </c>
      <c r="T10" s="44">
        <v>121.8</v>
      </c>
      <c r="U10" s="44">
        <v>120.9</v>
      </c>
      <c r="V10" s="44">
        <v>120.9</v>
      </c>
      <c r="W10" s="44">
        <v>121.9</v>
      </c>
      <c r="X10" s="44">
        <v>121.8</v>
      </c>
      <c r="Y10" s="44">
        <v>121.5</v>
      </c>
      <c r="Z10" s="29">
        <v>122.1</v>
      </c>
      <c r="AA10" s="44">
        <v>119.6</v>
      </c>
      <c r="AB10" s="44">
        <v>117.5</v>
      </c>
      <c r="AC10" s="44">
        <v>117.7</v>
      </c>
      <c r="AD10" s="44">
        <v>116.8</v>
      </c>
      <c r="AE10" s="44">
        <v>116.1</v>
      </c>
      <c r="AF10" s="44">
        <v>116.8</v>
      </c>
      <c r="AG10" s="44">
        <v>116.7</v>
      </c>
      <c r="AH10" s="44">
        <v>116.7</v>
      </c>
      <c r="AI10" s="44">
        <v>116.3</v>
      </c>
      <c r="AJ10" s="44">
        <v>116.2</v>
      </c>
      <c r="AK10" s="44">
        <v>116.1</v>
      </c>
      <c r="AL10" s="44">
        <v>115.8</v>
      </c>
    </row>
    <row r="11" spans="1:161" ht="30" customHeight="1">
      <c r="A11" s="238"/>
      <c r="B11" s="33" t="str">
        <f>IF('0'!A1=1,"Діяльність транспорту та зв'язку","Activity of transport and communications")</f>
        <v>Діяльність транспорту та зв'язку</v>
      </c>
      <c r="C11" s="40" t="s">
        <v>0</v>
      </c>
      <c r="D11" s="29">
        <v>116.1</v>
      </c>
      <c r="E11" s="44">
        <v>117.1</v>
      </c>
      <c r="F11" s="44">
        <v>114.3</v>
      </c>
      <c r="G11" s="29">
        <v>114.6</v>
      </c>
      <c r="H11" s="29">
        <v>115.1</v>
      </c>
      <c r="I11" s="29">
        <v>115.4</v>
      </c>
      <c r="J11" s="44">
        <v>116</v>
      </c>
      <c r="K11" s="44">
        <v>116.6</v>
      </c>
      <c r="L11" s="44">
        <v>116.3</v>
      </c>
      <c r="M11" s="44">
        <v>116.2</v>
      </c>
      <c r="N11" s="44">
        <v>114.9</v>
      </c>
      <c r="O11" s="29">
        <v>113.6</v>
      </c>
      <c r="P11" s="44">
        <v>115.3</v>
      </c>
      <c r="Q11" s="44">
        <v>116.5</v>
      </c>
      <c r="R11" s="44">
        <v>117.4</v>
      </c>
      <c r="S11" s="44">
        <v>117</v>
      </c>
      <c r="T11" s="44">
        <v>116.6</v>
      </c>
      <c r="U11" s="44">
        <v>116</v>
      </c>
      <c r="V11" s="44">
        <v>115.8</v>
      </c>
      <c r="W11" s="44">
        <v>115.1</v>
      </c>
      <c r="X11" s="44">
        <v>115.1</v>
      </c>
      <c r="Y11" s="44">
        <v>115</v>
      </c>
      <c r="Z11" s="44">
        <v>115.1</v>
      </c>
      <c r="AA11" s="44">
        <v>111.2</v>
      </c>
      <c r="AB11" s="44">
        <v>112.1</v>
      </c>
      <c r="AC11" s="44">
        <v>112.6</v>
      </c>
      <c r="AD11" s="44">
        <v>112.3</v>
      </c>
      <c r="AE11" s="44">
        <v>112.3</v>
      </c>
      <c r="AF11" s="44">
        <v>112.1</v>
      </c>
      <c r="AG11" s="44">
        <v>112</v>
      </c>
      <c r="AH11" s="44">
        <v>111.7</v>
      </c>
      <c r="AI11" s="44">
        <v>111.5</v>
      </c>
      <c r="AJ11" s="44">
        <v>111.5</v>
      </c>
      <c r="AK11" s="44">
        <v>111.3</v>
      </c>
      <c r="AL11" s="44">
        <v>110.7</v>
      </c>
    </row>
    <row r="12" spans="1:161" ht="30" customHeight="1">
      <c r="A12" s="238"/>
      <c r="B12" s="33" t="str">
        <f>IF('0'!A1=1,"діяльність наземного транспорту","аctivity of surface transport")</f>
        <v>діяльність наземного транспорту</v>
      </c>
      <c r="C12" s="40" t="s">
        <v>0</v>
      </c>
      <c r="D12" s="40" t="s">
        <v>0</v>
      </c>
      <c r="E12" s="44">
        <v>112.1</v>
      </c>
      <c r="F12" s="44">
        <v>111.3</v>
      </c>
      <c r="G12" s="29">
        <v>111.7</v>
      </c>
      <c r="H12" s="29">
        <v>112.3</v>
      </c>
      <c r="I12" s="29">
        <v>113.1</v>
      </c>
      <c r="J12" s="29">
        <v>113.7</v>
      </c>
      <c r="K12" s="29">
        <v>114.6</v>
      </c>
      <c r="L12" s="29">
        <v>114.6</v>
      </c>
      <c r="M12" s="29">
        <v>114.7</v>
      </c>
      <c r="N12" s="29">
        <v>114.1</v>
      </c>
      <c r="O12" s="29">
        <v>118.4</v>
      </c>
      <c r="P12" s="29">
        <v>118.9</v>
      </c>
      <c r="Q12" s="29">
        <v>116.1</v>
      </c>
      <c r="R12" s="29">
        <v>116.4</v>
      </c>
      <c r="S12" s="29">
        <v>116.7</v>
      </c>
      <c r="T12" s="29">
        <v>116.9</v>
      </c>
      <c r="U12" s="29">
        <v>115.8</v>
      </c>
      <c r="V12" s="29">
        <v>115.8</v>
      </c>
      <c r="W12" s="29">
        <v>115.8</v>
      </c>
      <c r="X12" s="29">
        <v>115.2</v>
      </c>
      <c r="Y12" s="29">
        <v>114.7</v>
      </c>
      <c r="Z12" s="29">
        <v>114.6</v>
      </c>
      <c r="AA12" s="44">
        <v>112.1</v>
      </c>
      <c r="AB12" s="44">
        <v>114.2</v>
      </c>
      <c r="AC12" s="44">
        <v>111.6</v>
      </c>
      <c r="AD12" s="44">
        <v>111.6</v>
      </c>
      <c r="AE12" s="44">
        <v>111.2</v>
      </c>
      <c r="AF12" s="44">
        <v>111.4</v>
      </c>
      <c r="AG12" s="44">
        <v>111.7</v>
      </c>
      <c r="AH12" s="44">
        <v>111.2</v>
      </c>
      <c r="AI12" s="44">
        <v>111.1</v>
      </c>
      <c r="AJ12" s="44">
        <v>110.9</v>
      </c>
      <c r="AK12" s="44">
        <v>110.6</v>
      </c>
      <c r="AL12" s="44">
        <v>110</v>
      </c>
    </row>
    <row r="13" spans="1:161" ht="30" customHeight="1">
      <c r="A13" s="238"/>
      <c r="B13" s="33" t="str">
        <f>IF('0'!A1=1,"діяльність водного транспорту","аctivity of water transport")</f>
        <v>діяльність водного транспорту</v>
      </c>
      <c r="C13" s="40" t="s">
        <v>0</v>
      </c>
      <c r="D13" s="40" t="s">
        <v>0</v>
      </c>
      <c r="E13" s="44">
        <v>130.30000000000001</v>
      </c>
      <c r="F13" s="44">
        <v>133.80000000000001</v>
      </c>
      <c r="G13" s="29">
        <v>137.19999999999999</v>
      </c>
      <c r="H13" s="29">
        <v>136.9</v>
      </c>
      <c r="I13" s="29">
        <v>136.4</v>
      </c>
      <c r="J13" s="29">
        <v>135.19999999999999</v>
      </c>
      <c r="K13" s="29">
        <v>131.6</v>
      </c>
      <c r="L13" s="29">
        <v>129.69999999999999</v>
      </c>
      <c r="M13" s="29">
        <v>126.8</v>
      </c>
      <c r="N13" s="29">
        <v>124.7</v>
      </c>
      <c r="O13" s="44">
        <v>121.3</v>
      </c>
      <c r="P13" s="29">
        <v>125.5</v>
      </c>
      <c r="Q13" s="29">
        <v>122.8</v>
      </c>
      <c r="R13" s="29">
        <v>120.1</v>
      </c>
      <c r="S13" s="29">
        <v>117.2</v>
      </c>
      <c r="T13" s="29">
        <v>116.9</v>
      </c>
      <c r="U13" s="29">
        <v>116.2</v>
      </c>
      <c r="V13" s="29">
        <v>115.6</v>
      </c>
      <c r="W13" s="29">
        <v>115.5</v>
      </c>
      <c r="X13" s="29">
        <v>115.4</v>
      </c>
      <c r="Y13" s="29">
        <v>115.6</v>
      </c>
      <c r="Z13" s="29">
        <v>114.8</v>
      </c>
      <c r="AA13" s="44">
        <v>105</v>
      </c>
      <c r="AB13" s="44">
        <v>103.5</v>
      </c>
      <c r="AC13" s="44">
        <v>101.8</v>
      </c>
      <c r="AD13" s="44">
        <v>101.6</v>
      </c>
      <c r="AE13" s="44">
        <v>101.9</v>
      </c>
      <c r="AF13" s="44">
        <v>101.3</v>
      </c>
      <c r="AG13" s="44">
        <v>99.6</v>
      </c>
      <c r="AH13" s="44">
        <v>99.6</v>
      </c>
      <c r="AI13" s="44">
        <v>98.8</v>
      </c>
      <c r="AJ13" s="44">
        <v>98.4</v>
      </c>
      <c r="AK13" s="44">
        <v>94</v>
      </c>
      <c r="AL13" s="44">
        <v>94</v>
      </c>
    </row>
    <row r="14" spans="1:161" ht="30" customHeight="1">
      <c r="A14" s="238"/>
      <c r="B14" s="33" t="str">
        <f>IF('0'!A1=1,"діяльність авіаційного транспорту","аctivity of air transport")</f>
        <v>діяльність авіаційного транспорту</v>
      </c>
      <c r="C14" s="40" t="s">
        <v>0</v>
      </c>
      <c r="D14" s="40" t="s">
        <v>0</v>
      </c>
      <c r="E14" s="44">
        <v>133.6</v>
      </c>
      <c r="F14" s="44">
        <v>133.5</v>
      </c>
      <c r="G14" s="29">
        <v>133.1</v>
      </c>
      <c r="H14" s="29">
        <v>133.19999999999999</v>
      </c>
      <c r="I14" s="29">
        <v>135.30000000000001</v>
      </c>
      <c r="J14" s="29">
        <v>134.69999999999999</v>
      </c>
      <c r="K14" s="29">
        <v>133.80000000000001</v>
      </c>
      <c r="L14" s="29">
        <v>133.6</v>
      </c>
      <c r="M14" s="44">
        <v>133</v>
      </c>
      <c r="N14" s="44">
        <v>133.19999999999999</v>
      </c>
      <c r="O14" s="29">
        <v>139.69999999999999</v>
      </c>
      <c r="P14" s="29">
        <v>139.6</v>
      </c>
      <c r="Q14" s="29">
        <v>135.69999999999999</v>
      </c>
      <c r="R14" s="29">
        <v>133.9</v>
      </c>
      <c r="S14" s="29">
        <v>130.4</v>
      </c>
      <c r="T14" s="29">
        <v>132.19999999999999</v>
      </c>
      <c r="U14" s="29">
        <v>131.30000000000001</v>
      </c>
      <c r="V14" s="29">
        <v>130.30000000000001</v>
      </c>
      <c r="W14" s="29">
        <v>130.69999999999999</v>
      </c>
      <c r="X14" s="29">
        <v>130.4</v>
      </c>
      <c r="Y14" s="29">
        <v>129.80000000000001</v>
      </c>
      <c r="Z14" s="44">
        <v>129</v>
      </c>
      <c r="AA14" s="44">
        <v>109.3</v>
      </c>
      <c r="AB14" s="44">
        <v>115.5</v>
      </c>
      <c r="AC14" s="44">
        <v>117.1</v>
      </c>
      <c r="AD14" s="44">
        <v>116.2</v>
      </c>
      <c r="AE14" s="44">
        <v>115.8</v>
      </c>
      <c r="AF14" s="44">
        <v>113.7</v>
      </c>
      <c r="AG14" s="44">
        <v>113.2</v>
      </c>
      <c r="AH14" s="44">
        <v>113</v>
      </c>
      <c r="AI14" s="44">
        <v>112.9</v>
      </c>
      <c r="AJ14" s="44">
        <v>112.9</v>
      </c>
      <c r="AK14" s="44">
        <v>113</v>
      </c>
      <c r="AL14" s="44">
        <v>112.3</v>
      </c>
    </row>
    <row r="15" spans="1:161" ht="30" customHeight="1">
      <c r="A15" s="238"/>
      <c r="B15" s="33" t="str">
        <f>IF('0'!A1=1,"додаткові транспортні  послуги та допоміжні операції","аdditional transport services and auxiliary operations")</f>
        <v>додаткові транспортні  послуги та допоміжні операції</v>
      </c>
      <c r="C15" s="40" t="s">
        <v>0</v>
      </c>
      <c r="D15" s="40" t="s">
        <v>0</v>
      </c>
      <c r="E15" s="44">
        <v>118.4</v>
      </c>
      <c r="F15" s="44">
        <v>117.6</v>
      </c>
      <c r="G15" s="29">
        <v>117.7</v>
      </c>
      <c r="H15" s="29">
        <v>117.8</v>
      </c>
      <c r="I15" s="29">
        <v>117.6</v>
      </c>
      <c r="J15" s="29">
        <v>117.6</v>
      </c>
      <c r="K15" s="29">
        <v>118.2</v>
      </c>
      <c r="L15" s="29">
        <v>117.5</v>
      </c>
      <c r="M15" s="44">
        <v>117</v>
      </c>
      <c r="N15" s="44">
        <v>114.6</v>
      </c>
      <c r="O15" s="44">
        <v>111.2</v>
      </c>
      <c r="P15" s="29">
        <v>112.9</v>
      </c>
      <c r="Q15" s="29">
        <v>119.6</v>
      </c>
      <c r="R15" s="29">
        <v>118.2</v>
      </c>
      <c r="S15" s="29">
        <v>117.4</v>
      </c>
      <c r="T15" s="29">
        <v>116.7</v>
      </c>
      <c r="U15" s="29">
        <v>116.4</v>
      </c>
      <c r="V15" s="44">
        <v>116</v>
      </c>
      <c r="W15" s="29">
        <v>114.9</v>
      </c>
      <c r="X15" s="44">
        <v>115</v>
      </c>
      <c r="Y15" s="44">
        <v>115.2</v>
      </c>
      <c r="Z15" s="44">
        <v>115.3</v>
      </c>
      <c r="AA15" s="44">
        <v>111.4</v>
      </c>
      <c r="AB15" s="44">
        <v>110.8</v>
      </c>
      <c r="AC15" s="44">
        <v>114</v>
      </c>
      <c r="AD15" s="44">
        <v>114.4</v>
      </c>
      <c r="AE15" s="44">
        <v>114.4</v>
      </c>
      <c r="AF15" s="44">
        <v>114.1</v>
      </c>
      <c r="AG15" s="44">
        <v>113.8</v>
      </c>
      <c r="AH15" s="44">
        <v>113.5</v>
      </c>
      <c r="AI15" s="44">
        <v>113</v>
      </c>
      <c r="AJ15" s="44">
        <v>113.1</v>
      </c>
      <c r="AK15" s="44">
        <v>113</v>
      </c>
      <c r="AL15" s="44">
        <v>112.3</v>
      </c>
    </row>
    <row r="16" spans="1:161" ht="30" customHeight="1">
      <c r="A16" s="238"/>
      <c r="B16" s="33" t="str">
        <f>IF('0'!A1=1,"діяльність пошти та зв’язку","аctivity of mail and communications")</f>
        <v>діяльність пошти та зв’язку</v>
      </c>
      <c r="C16" s="40" t="s">
        <v>0</v>
      </c>
      <c r="D16" s="29">
        <v>107.1</v>
      </c>
      <c r="E16" s="44">
        <v>115.8</v>
      </c>
      <c r="F16" s="44">
        <v>106.1</v>
      </c>
      <c r="G16" s="44">
        <v>106</v>
      </c>
      <c r="H16" s="29">
        <v>106.3</v>
      </c>
      <c r="I16" s="44">
        <v>107</v>
      </c>
      <c r="J16" s="44">
        <v>108</v>
      </c>
      <c r="K16" s="44">
        <v>108.5</v>
      </c>
      <c r="L16" s="44">
        <v>108.7</v>
      </c>
      <c r="M16" s="44">
        <v>109</v>
      </c>
      <c r="N16" s="44">
        <v>109</v>
      </c>
      <c r="O16" s="29">
        <v>109.4</v>
      </c>
      <c r="P16" s="44">
        <v>112.3</v>
      </c>
      <c r="Q16" s="44">
        <v>105.2</v>
      </c>
      <c r="R16" s="44">
        <v>112.8</v>
      </c>
      <c r="S16" s="44">
        <v>112.8</v>
      </c>
      <c r="T16" s="44">
        <v>112.3</v>
      </c>
      <c r="U16" s="44">
        <v>111.5</v>
      </c>
      <c r="V16" s="44">
        <v>111.3</v>
      </c>
      <c r="W16" s="44">
        <v>110.8</v>
      </c>
      <c r="X16" s="44">
        <v>110.7</v>
      </c>
      <c r="Y16" s="44">
        <v>110.4</v>
      </c>
      <c r="Z16" s="44">
        <v>111.2</v>
      </c>
      <c r="AA16" s="44">
        <v>108.4</v>
      </c>
      <c r="AB16" s="44">
        <v>111.9</v>
      </c>
      <c r="AC16" s="44">
        <v>109.6</v>
      </c>
      <c r="AD16" s="44">
        <v>107.7</v>
      </c>
      <c r="AE16" s="44">
        <v>108.2</v>
      </c>
      <c r="AF16" s="44">
        <v>108.1</v>
      </c>
      <c r="AG16" s="44">
        <v>107.9</v>
      </c>
      <c r="AH16" s="44">
        <v>108</v>
      </c>
      <c r="AI16" s="44">
        <v>108.4</v>
      </c>
      <c r="AJ16" s="44">
        <v>108.3</v>
      </c>
      <c r="AK16" s="44">
        <v>108.4</v>
      </c>
      <c r="AL16" s="44">
        <v>108</v>
      </c>
    </row>
    <row r="17" spans="1:38" ht="30" customHeight="1">
      <c r="A17" s="238"/>
      <c r="B17" s="33" t="str">
        <f>IF('0'!A1=1,"Фінансова діяльність","Financial activity")</f>
        <v>Фінансова діяльність</v>
      </c>
      <c r="C17" s="40" t="s">
        <v>0</v>
      </c>
      <c r="D17" s="29">
        <v>107.9</v>
      </c>
      <c r="E17" s="44">
        <v>107.6</v>
      </c>
      <c r="F17" s="44">
        <v>108.1</v>
      </c>
      <c r="G17" s="29">
        <v>109.3</v>
      </c>
      <c r="H17" s="29">
        <v>109.6</v>
      </c>
      <c r="I17" s="29">
        <v>109.5</v>
      </c>
      <c r="J17" s="44">
        <v>110</v>
      </c>
      <c r="K17" s="44">
        <v>109.7</v>
      </c>
      <c r="L17" s="44">
        <v>110.1</v>
      </c>
      <c r="M17" s="44">
        <v>110.7</v>
      </c>
      <c r="N17" s="44">
        <v>111.2</v>
      </c>
      <c r="O17" s="29">
        <v>115.4</v>
      </c>
      <c r="P17" s="44">
        <v>118.2</v>
      </c>
      <c r="Q17" s="44">
        <v>119.5</v>
      </c>
      <c r="R17" s="44">
        <v>118.7</v>
      </c>
      <c r="S17" s="44">
        <v>117.6</v>
      </c>
      <c r="T17" s="44">
        <v>117.2</v>
      </c>
      <c r="U17" s="44">
        <v>117</v>
      </c>
      <c r="V17" s="44">
        <v>116.8</v>
      </c>
      <c r="W17" s="44">
        <v>117.2</v>
      </c>
      <c r="X17" s="44">
        <v>117.3</v>
      </c>
      <c r="Y17" s="44">
        <v>116.9</v>
      </c>
      <c r="Z17" s="44">
        <v>116</v>
      </c>
      <c r="AA17" s="44">
        <v>116.7</v>
      </c>
      <c r="AB17" s="44">
        <v>114.4</v>
      </c>
      <c r="AC17" s="44">
        <v>117</v>
      </c>
      <c r="AD17" s="44">
        <v>117.1</v>
      </c>
      <c r="AE17" s="44">
        <v>114.7</v>
      </c>
      <c r="AF17" s="44">
        <v>114.3</v>
      </c>
      <c r="AG17" s="44">
        <v>113.9</v>
      </c>
      <c r="AH17" s="44">
        <v>113.5</v>
      </c>
      <c r="AI17" s="44">
        <v>112.5</v>
      </c>
      <c r="AJ17" s="44">
        <v>112.5</v>
      </c>
      <c r="AK17" s="44">
        <v>112.3</v>
      </c>
      <c r="AL17" s="44">
        <v>111.5</v>
      </c>
    </row>
    <row r="18" spans="1:38" ht="30" customHeight="1">
      <c r="A18" s="238"/>
      <c r="B18" s="33" t="str">
        <f>IF('0'!A1=1,"Операції з нерухомим майном, оренда, інжиніринг та надання послуг підприємцям","Real estate activities, renting, engineering and provision of services to businessmen")</f>
        <v>Операції з нерухомим майном, оренда, інжиніринг та надання послуг підприємцям</v>
      </c>
      <c r="C18" s="40" t="s">
        <v>0</v>
      </c>
      <c r="D18" s="29">
        <v>107.6</v>
      </c>
      <c r="E18" s="44">
        <v>107.3</v>
      </c>
      <c r="F18" s="44">
        <v>107.6</v>
      </c>
      <c r="G18" s="29">
        <v>108.1</v>
      </c>
      <c r="H18" s="29">
        <v>108.2</v>
      </c>
      <c r="I18" s="29">
        <v>108.6</v>
      </c>
      <c r="J18" s="29">
        <v>109.3</v>
      </c>
      <c r="K18" s="29">
        <v>109.3</v>
      </c>
      <c r="L18" s="29">
        <v>109.6</v>
      </c>
      <c r="M18" s="29">
        <v>109.8</v>
      </c>
      <c r="N18" s="29">
        <v>109.5</v>
      </c>
      <c r="O18" s="44">
        <v>125</v>
      </c>
      <c r="P18" s="29">
        <v>123.5</v>
      </c>
      <c r="Q18" s="29">
        <v>123.9</v>
      </c>
      <c r="R18" s="29">
        <v>123.2</v>
      </c>
      <c r="S18" s="29">
        <v>122.9</v>
      </c>
      <c r="T18" s="44">
        <v>123</v>
      </c>
      <c r="U18" s="44">
        <v>123.1</v>
      </c>
      <c r="V18" s="44">
        <v>122.8</v>
      </c>
      <c r="W18" s="44">
        <v>123.3</v>
      </c>
      <c r="X18" s="44">
        <v>122.8</v>
      </c>
      <c r="Y18" s="44">
        <v>122.3</v>
      </c>
      <c r="Z18" s="29">
        <v>120.5</v>
      </c>
      <c r="AA18" s="44">
        <v>120.6</v>
      </c>
      <c r="AB18" s="44">
        <v>120.8</v>
      </c>
      <c r="AC18" s="44">
        <v>119.3</v>
      </c>
      <c r="AD18" s="44">
        <v>120</v>
      </c>
      <c r="AE18" s="44">
        <v>119.6</v>
      </c>
      <c r="AF18" s="44">
        <v>118.4</v>
      </c>
      <c r="AG18" s="44">
        <v>117.7</v>
      </c>
      <c r="AH18" s="44">
        <v>117.3</v>
      </c>
      <c r="AI18" s="44">
        <v>116.9</v>
      </c>
      <c r="AJ18" s="44">
        <v>117</v>
      </c>
      <c r="AK18" s="44">
        <v>117.3</v>
      </c>
      <c r="AL18" s="44">
        <v>117.1</v>
      </c>
    </row>
    <row r="19" spans="1:38" ht="30" customHeight="1">
      <c r="A19" s="238"/>
      <c r="B19" s="33" t="str">
        <f>IF('0'!A1=1,"з них дослідження і розробки","of which research and developments")</f>
        <v>з них дослідження і розробки</v>
      </c>
      <c r="C19" s="40" t="s">
        <v>0</v>
      </c>
      <c r="D19" s="29">
        <v>115.9</v>
      </c>
      <c r="E19" s="44">
        <v>114.1</v>
      </c>
      <c r="F19" s="44">
        <v>113.5</v>
      </c>
      <c r="G19" s="29">
        <v>112.5</v>
      </c>
      <c r="H19" s="41">
        <v>112.4</v>
      </c>
      <c r="I19" s="29">
        <v>112.9</v>
      </c>
      <c r="J19" s="29">
        <v>113.1</v>
      </c>
      <c r="K19" s="29">
        <v>112.7</v>
      </c>
      <c r="L19" s="29">
        <v>112.8</v>
      </c>
      <c r="M19" s="29">
        <v>113.3</v>
      </c>
      <c r="N19" s="29">
        <v>112.8</v>
      </c>
      <c r="O19" s="29">
        <v>115.6</v>
      </c>
      <c r="P19" s="29">
        <v>116.7</v>
      </c>
      <c r="Q19" s="29">
        <v>116.2</v>
      </c>
      <c r="R19" s="29">
        <v>115.7</v>
      </c>
      <c r="S19" s="29">
        <v>116.2</v>
      </c>
      <c r="T19" s="29">
        <v>115.4</v>
      </c>
      <c r="U19" s="29">
        <v>114.9</v>
      </c>
      <c r="V19" s="29">
        <v>115.1</v>
      </c>
      <c r="W19" s="29">
        <v>115.4</v>
      </c>
      <c r="X19" s="29">
        <v>115.1</v>
      </c>
      <c r="Y19" s="29">
        <v>114.7</v>
      </c>
      <c r="Z19" s="29">
        <v>113.8</v>
      </c>
      <c r="AA19" s="44">
        <v>113</v>
      </c>
      <c r="AB19" s="44">
        <v>113.7</v>
      </c>
      <c r="AC19" s="44">
        <v>113</v>
      </c>
      <c r="AD19" s="44">
        <v>114.4</v>
      </c>
      <c r="AE19" s="44">
        <v>114.8</v>
      </c>
      <c r="AF19" s="44">
        <v>114.5</v>
      </c>
      <c r="AG19" s="44">
        <v>114.7</v>
      </c>
      <c r="AH19" s="44">
        <v>114.6</v>
      </c>
      <c r="AI19" s="44">
        <v>114.5</v>
      </c>
      <c r="AJ19" s="44">
        <v>115.1</v>
      </c>
      <c r="AK19" s="44">
        <v>115.5</v>
      </c>
      <c r="AL19" s="44">
        <v>115.9</v>
      </c>
    </row>
    <row r="20" spans="1:38" ht="30" customHeight="1">
      <c r="A20" s="238"/>
      <c r="B20" s="33" t="str">
        <f>IF('0'!A1=1,"Державне управління","Public administration")</f>
        <v>Державне управління</v>
      </c>
      <c r="C20" s="40" t="s">
        <v>0</v>
      </c>
      <c r="D20" s="29">
        <v>111.9</v>
      </c>
      <c r="E20" s="44">
        <v>110.2</v>
      </c>
      <c r="F20" s="44">
        <v>107.8</v>
      </c>
      <c r="G20" s="29">
        <v>106.9</v>
      </c>
      <c r="H20" s="29">
        <v>107.8</v>
      </c>
      <c r="I20" s="29">
        <v>107.5</v>
      </c>
      <c r="J20" s="29">
        <v>107.6</v>
      </c>
      <c r="K20" s="29">
        <v>107.3</v>
      </c>
      <c r="L20" s="44">
        <v>107</v>
      </c>
      <c r="M20" s="44">
        <v>107.2</v>
      </c>
      <c r="N20" s="44">
        <v>107.3</v>
      </c>
      <c r="O20" s="44">
        <v>110.4</v>
      </c>
      <c r="P20" s="44">
        <v>110.1</v>
      </c>
      <c r="Q20" s="44">
        <v>110.1</v>
      </c>
      <c r="R20" s="44">
        <v>111</v>
      </c>
      <c r="S20" s="44">
        <v>110.9</v>
      </c>
      <c r="T20" s="44">
        <v>109.6</v>
      </c>
      <c r="U20" s="44">
        <v>109.2</v>
      </c>
      <c r="V20" s="44">
        <v>109.6</v>
      </c>
      <c r="W20" s="44">
        <v>109.6</v>
      </c>
      <c r="X20" s="44">
        <v>109.8</v>
      </c>
      <c r="Y20" s="44">
        <v>110.3</v>
      </c>
      <c r="Z20" s="44">
        <v>111.2</v>
      </c>
      <c r="AA20" s="44">
        <v>112</v>
      </c>
      <c r="AB20" s="44">
        <v>111.8</v>
      </c>
      <c r="AC20" s="44">
        <v>112.4</v>
      </c>
      <c r="AD20" s="44">
        <v>113</v>
      </c>
      <c r="AE20" s="44">
        <v>113.5</v>
      </c>
      <c r="AF20" s="44">
        <v>113.8</v>
      </c>
      <c r="AG20" s="44">
        <v>113.9</v>
      </c>
      <c r="AH20" s="44">
        <v>113.5</v>
      </c>
      <c r="AI20" s="44">
        <v>113.1</v>
      </c>
      <c r="AJ20" s="44">
        <v>113.2</v>
      </c>
      <c r="AK20" s="44">
        <v>113.1</v>
      </c>
      <c r="AL20" s="44">
        <v>112.7</v>
      </c>
    </row>
    <row r="21" spans="1:38" ht="30" customHeight="1">
      <c r="A21" s="238"/>
      <c r="B21" s="33" t="str">
        <f>IF('0'!A1=1,"Освіта","Education")</f>
        <v>Освіта</v>
      </c>
      <c r="C21" s="40" t="s">
        <v>0</v>
      </c>
      <c r="D21" s="29">
        <v>112.6</v>
      </c>
      <c r="E21" s="44">
        <v>112.4</v>
      </c>
      <c r="F21" s="44">
        <v>111.8</v>
      </c>
      <c r="G21" s="29">
        <v>113.8</v>
      </c>
      <c r="H21" s="44">
        <v>116</v>
      </c>
      <c r="I21" s="29">
        <v>115.8</v>
      </c>
      <c r="J21" s="29">
        <v>115.8</v>
      </c>
      <c r="K21" s="29">
        <v>116.5</v>
      </c>
      <c r="L21" s="29">
        <v>116.8</v>
      </c>
      <c r="M21" s="29">
        <v>117.4</v>
      </c>
      <c r="N21" s="29">
        <v>117.5</v>
      </c>
      <c r="O21" s="29">
        <v>114.9</v>
      </c>
      <c r="P21" s="44">
        <v>114</v>
      </c>
      <c r="Q21" s="44">
        <v>113.6</v>
      </c>
      <c r="R21" s="44">
        <v>114.3</v>
      </c>
      <c r="S21" s="44">
        <v>112.2</v>
      </c>
      <c r="T21" s="44">
        <v>110</v>
      </c>
      <c r="U21" s="44">
        <v>110.2</v>
      </c>
      <c r="V21" s="44">
        <v>110.3</v>
      </c>
      <c r="W21" s="44">
        <v>110</v>
      </c>
      <c r="X21" s="44">
        <v>110.2</v>
      </c>
      <c r="Y21" s="44">
        <v>110.2</v>
      </c>
      <c r="Z21" s="29">
        <v>110.2</v>
      </c>
      <c r="AA21" s="44">
        <v>123.5</v>
      </c>
      <c r="AB21" s="44">
        <v>124.4</v>
      </c>
      <c r="AC21" s="44">
        <v>124</v>
      </c>
      <c r="AD21" s="44">
        <v>124</v>
      </c>
      <c r="AE21" s="44">
        <v>124.5</v>
      </c>
      <c r="AF21" s="44">
        <v>123.7</v>
      </c>
      <c r="AG21" s="44">
        <v>123</v>
      </c>
      <c r="AH21" s="44">
        <v>123</v>
      </c>
      <c r="AI21" s="44">
        <v>122.6</v>
      </c>
      <c r="AJ21" s="44">
        <v>122.5</v>
      </c>
      <c r="AK21" s="44">
        <v>122.1</v>
      </c>
      <c r="AL21" s="44">
        <v>121.4</v>
      </c>
    </row>
    <row r="22" spans="1:38" ht="30" customHeight="1">
      <c r="A22" s="238"/>
      <c r="B22" s="33" t="str">
        <f>IF('0'!A1=1,"Охорона здоров’я та надання соціальної допомоги","Health care and provision of social aid")</f>
        <v>Охорона здоров’я та надання соціальної допомоги</v>
      </c>
      <c r="C22" s="40" t="s">
        <v>0</v>
      </c>
      <c r="D22" s="29">
        <v>121.7</v>
      </c>
      <c r="E22" s="44">
        <v>120.4</v>
      </c>
      <c r="F22" s="44">
        <v>119.3</v>
      </c>
      <c r="G22" s="29">
        <v>121.7</v>
      </c>
      <c r="H22" s="29">
        <v>124.1</v>
      </c>
      <c r="I22" s="29">
        <v>124.6</v>
      </c>
      <c r="J22" s="29">
        <v>124.5</v>
      </c>
      <c r="K22" s="29">
        <v>124.9</v>
      </c>
      <c r="L22" s="29">
        <v>125.4</v>
      </c>
      <c r="M22" s="29">
        <v>125.7</v>
      </c>
      <c r="N22" s="29">
        <v>125.9</v>
      </c>
      <c r="O22" s="44">
        <v>116</v>
      </c>
      <c r="P22" s="29">
        <v>114.9</v>
      </c>
      <c r="Q22" s="29">
        <v>114.3</v>
      </c>
      <c r="R22" s="44">
        <v>115</v>
      </c>
      <c r="S22" s="44">
        <v>112.1</v>
      </c>
      <c r="T22" s="44">
        <v>109.4</v>
      </c>
      <c r="U22" s="44">
        <v>109.1</v>
      </c>
      <c r="V22" s="44">
        <v>109.1</v>
      </c>
      <c r="W22" s="44">
        <v>109.2</v>
      </c>
      <c r="X22" s="44">
        <v>109.2</v>
      </c>
      <c r="Y22" s="44">
        <v>109.2</v>
      </c>
      <c r="Z22" s="44">
        <v>109</v>
      </c>
      <c r="AA22" s="44">
        <v>120.3</v>
      </c>
      <c r="AB22" s="44">
        <v>122.2</v>
      </c>
      <c r="AC22" s="44">
        <v>122.9</v>
      </c>
      <c r="AD22" s="44">
        <v>123</v>
      </c>
      <c r="AE22" s="44">
        <v>123.5</v>
      </c>
      <c r="AF22" s="44">
        <v>123.8</v>
      </c>
      <c r="AG22" s="44">
        <v>124.6</v>
      </c>
      <c r="AH22" s="44">
        <v>124.9</v>
      </c>
      <c r="AI22" s="44">
        <v>124.5</v>
      </c>
      <c r="AJ22" s="44">
        <v>124.1</v>
      </c>
      <c r="AK22" s="44">
        <v>123.9</v>
      </c>
      <c r="AL22" s="44">
        <v>123.8</v>
      </c>
    </row>
    <row r="23" spans="1:38" ht="30" customHeight="1">
      <c r="A23" s="238"/>
      <c r="B23" s="33" t="str">
        <f>IF('0'!A1=1,"Надання комунальних та індивідуальниї послуг; діяльність у сфері культури та спорту","Provision of communal and individual services; cultural and sporting activity")</f>
        <v>Надання комунальних та індивідуальниї послуг; діяльність у сфері культури та спорту</v>
      </c>
      <c r="C23" s="40" t="s">
        <v>0</v>
      </c>
      <c r="D23" s="29">
        <v>116.5</v>
      </c>
      <c r="E23" s="44">
        <v>115.9</v>
      </c>
      <c r="F23" s="44">
        <v>115.5</v>
      </c>
      <c r="G23" s="29">
        <v>116.8</v>
      </c>
      <c r="H23" s="29">
        <v>117.7</v>
      </c>
      <c r="I23" s="29">
        <v>117.8</v>
      </c>
      <c r="J23" s="29">
        <v>117.8</v>
      </c>
      <c r="K23" s="29">
        <v>118.2</v>
      </c>
      <c r="L23" s="29">
        <v>118.4</v>
      </c>
      <c r="M23" s="29">
        <v>118.3</v>
      </c>
      <c r="N23" s="29">
        <v>118.3</v>
      </c>
      <c r="O23" s="44">
        <v>116</v>
      </c>
      <c r="P23" s="29">
        <v>115.8</v>
      </c>
      <c r="Q23" s="29">
        <v>118.1</v>
      </c>
      <c r="R23" s="29">
        <v>118.3</v>
      </c>
      <c r="S23" s="29">
        <v>117.7</v>
      </c>
      <c r="T23" s="29">
        <v>116.3</v>
      </c>
      <c r="U23" s="44">
        <v>116</v>
      </c>
      <c r="V23" s="44">
        <v>115.7</v>
      </c>
      <c r="W23" s="44">
        <v>115.7</v>
      </c>
      <c r="X23" s="44">
        <v>115.8</v>
      </c>
      <c r="Y23" s="44">
        <v>115.6</v>
      </c>
      <c r="Z23" s="29">
        <v>115.2</v>
      </c>
      <c r="AA23" s="44">
        <v>126.8</v>
      </c>
      <c r="AB23" s="44">
        <v>125.8</v>
      </c>
      <c r="AC23" s="44">
        <v>123.1</v>
      </c>
      <c r="AD23" s="44">
        <v>123.1</v>
      </c>
      <c r="AE23" s="44">
        <v>123.1</v>
      </c>
      <c r="AF23" s="44">
        <v>123.1</v>
      </c>
      <c r="AG23" s="44">
        <v>122.9</v>
      </c>
      <c r="AH23" s="44">
        <v>123.1</v>
      </c>
      <c r="AI23" s="44">
        <v>123</v>
      </c>
      <c r="AJ23" s="44">
        <v>123</v>
      </c>
      <c r="AK23" s="44">
        <v>124.4</v>
      </c>
      <c r="AL23" s="44">
        <v>124.6</v>
      </c>
    </row>
    <row r="24" spans="1:38" ht="30" customHeight="1">
      <c r="A24" s="239"/>
      <c r="B24" s="34" t="str">
        <f>IF('0'!A1=1," з них діяльність у сфері культури, спорту, відпочинку та розваг","of which culture, sport, leisure and entertainment")</f>
        <v xml:space="preserve"> з них діяльність у сфері культури, спорту, відпочинку та розваг</v>
      </c>
      <c r="C24" s="40" t="s">
        <v>0</v>
      </c>
      <c r="D24" s="29">
        <v>117.4</v>
      </c>
      <c r="E24" s="44">
        <v>116</v>
      </c>
      <c r="F24" s="44">
        <v>115.4</v>
      </c>
      <c r="G24" s="29">
        <v>117.1</v>
      </c>
      <c r="H24" s="29">
        <v>118.1</v>
      </c>
      <c r="I24" s="29">
        <v>118.3</v>
      </c>
      <c r="J24" s="29">
        <v>118.1</v>
      </c>
      <c r="K24" s="29">
        <v>118.5</v>
      </c>
      <c r="L24" s="29">
        <v>118.8</v>
      </c>
      <c r="M24" s="29">
        <v>118.5</v>
      </c>
      <c r="N24" s="29">
        <v>118.5</v>
      </c>
      <c r="O24" s="44">
        <v>114.4</v>
      </c>
      <c r="P24" s="29">
        <v>114.4</v>
      </c>
      <c r="Q24" s="29">
        <v>117.9</v>
      </c>
      <c r="R24" s="29">
        <v>118.5</v>
      </c>
      <c r="S24" s="29">
        <v>117.8</v>
      </c>
      <c r="T24" s="29">
        <v>115.8</v>
      </c>
      <c r="U24" s="29">
        <v>115.5</v>
      </c>
      <c r="V24" s="29">
        <v>115.1</v>
      </c>
      <c r="W24" s="44">
        <v>115</v>
      </c>
      <c r="X24" s="44">
        <v>114.7</v>
      </c>
      <c r="Y24" s="44">
        <v>114.3</v>
      </c>
      <c r="Z24" s="29">
        <v>113.9</v>
      </c>
      <c r="AA24" s="44">
        <v>128.4</v>
      </c>
      <c r="AB24" s="44">
        <v>127.2</v>
      </c>
      <c r="AC24" s="44">
        <v>124</v>
      </c>
      <c r="AD24" s="44">
        <v>124.3</v>
      </c>
      <c r="AE24" s="44">
        <v>124.3</v>
      </c>
      <c r="AF24" s="44">
        <v>124.4</v>
      </c>
      <c r="AG24" s="44">
        <v>123.8</v>
      </c>
      <c r="AH24" s="44">
        <v>124.2</v>
      </c>
      <c r="AI24" s="44">
        <v>124</v>
      </c>
      <c r="AJ24" s="44">
        <v>124.4</v>
      </c>
      <c r="AK24" s="44">
        <v>126.4</v>
      </c>
      <c r="AL24" s="44">
        <v>126.5</v>
      </c>
    </row>
    <row r="25" spans="1:38">
      <c r="A25" s="35"/>
    </row>
    <row r="26" spans="1:38">
      <c r="A26" s="22" t="str">
        <f>IF('0'!A1=1,"Починаючи з січня 2013 року Державна служба статистики України представляє інформацію про кількість, робочий час та оплату праці найманих працівників відповідно до Класифікації видів економічної діяльності (ДК 009:2010)","Starting with January 2013, the State Statistics Service of Ukraine has been presenting information on the staff number, working hours and labor remuneration according to the Classification of Economic Activities (SC 009:2010)")</f>
        <v>Починаючи з січня 2013 року Державна служба статистики України представляє інформацію про кількість, робочий час та оплату праці найманих працівників відповідно до Класифікації видів економічної діяльності (ДК 009:2010)</v>
      </c>
      <c r="B26" s="23"/>
    </row>
  </sheetData>
  <sheetProtection algorithmName="SHA-512" hashValue="Om27KmFWIU2fObRPCzoFjNARfZJvuCMozwytRuq0SCLfHcwuIXMzecRwKrYWuxYeI6VpgCc4QzCdXjtx5wLjOA==" saltValue="QoxG4o1NYIQRBIpZtYuMxg==" spinCount="100000" sheet="1" objects="1" scenarios="1"/>
  <mergeCells count="2">
    <mergeCell ref="A3:B3"/>
    <mergeCell ref="A4:A24"/>
  </mergeCells>
  <hyperlinks>
    <hyperlink ref="A1" location="'0'!A1" display="'0'!A1"/>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6"/>
  <dimension ref="A1:ES34"/>
  <sheetViews>
    <sheetView showGridLines="0" showRowColHeaders="0" zoomScale="81" zoomScaleNormal="81" workbookViewId="0">
      <pane xSplit="2" topLeftCell="BC1" activePane="topRight" state="frozen"/>
      <selection activeCell="K8" sqref="K8"/>
      <selection pane="topRight" activeCell="BI3" sqref="BI3"/>
    </sheetView>
  </sheetViews>
  <sheetFormatPr defaultColWidth="9.33203125" defaultRowHeight="13.2"/>
  <cols>
    <col min="1" max="1" width="9.33203125" style="21"/>
    <col min="2" max="2" width="45.77734375" style="21" customWidth="1"/>
    <col min="3" max="82" width="10.77734375" style="52" customWidth="1"/>
    <col min="83" max="149" width="9.33203125" style="52"/>
    <col min="150" max="16384" width="9.33203125" style="1"/>
  </cols>
  <sheetData>
    <row r="1" spans="1:62" ht="20.100000000000001" customHeight="1">
      <c r="A1" s="14" t="str">
        <f>IF('0'!A1=1,"до змісту","to title")</f>
        <v>до змісту</v>
      </c>
      <c r="B1" s="15"/>
    </row>
    <row r="2" spans="1:62" ht="16.350000000000001" customHeight="1">
      <c r="A2" s="16"/>
      <c r="B2" s="17"/>
      <c r="C2" s="26">
        <v>41275</v>
      </c>
      <c r="D2" s="26">
        <v>41306</v>
      </c>
      <c r="E2" s="26">
        <v>41334</v>
      </c>
      <c r="F2" s="26">
        <v>41365</v>
      </c>
      <c r="G2" s="26">
        <v>41395</v>
      </c>
      <c r="H2" s="26">
        <v>41426</v>
      </c>
      <c r="I2" s="26">
        <v>41456</v>
      </c>
      <c r="J2" s="26">
        <v>41487</v>
      </c>
      <c r="K2" s="26">
        <v>41518</v>
      </c>
      <c r="L2" s="26">
        <v>41548</v>
      </c>
      <c r="M2" s="26">
        <v>41579</v>
      </c>
      <c r="N2" s="26">
        <v>41609</v>
      </c>
      <c r="O2" s="26">
        <v>41640</v>
      </c>
      <c r="P2" s="26">
        <v>41671</v>
      </c>
      <c r="Q2" s="26">
        <v>41699</v>
      </c>
      <c r="R2" s="26">
        <v>41730</v>
      </c>
      <c r="S2" s="26">
        <v>41760</v>
      </c>
      <c r="T2" s="26">
        <v>41791</v>
      </c>
      <c r="U2" s="26">
        <v>41821</v>
      </c>
      <c r="V2" s="26">
        <v>41852</v>
      </c>
      <c r="W2" s="26">
        <v>41883</v>
      </c>
      <c r="X2" s="26">
        <v>41913</v>
      </c>
      <c r="Y2" s="26">
        <v>41944</v>
      </c>
      <c r="Z2" s="26">
        <v>41974</v>
      </c>
      <c r="AA2" s="26">
        <v>42005</v>
      </c>
      <c r="AB2" s="26">
        <v>42036</v>
      </c>
      <c r="AC2" s="26">
        <v>42064</v>
      </c>
      <c r="AD2" s="26">
        <v>42095</v>
      </c>
      <c r="AE2" s="26">
        <v>42125</v>
      </c>
      <c r="AF2" s="26">
        <v>42156</v>
      </c>
      <c r="AG2" s="26">
        <v>42186</v>
      </c>
      <c r="AH2" s="26">
        <v>42217</v>
      </c>
      <c r="AI2" s="26">
        <v>42248</v>
      </c>
      <c r="AJ2" s="26">
        <v>42278</v>
      </c>
      <c r="AK2" s="26">
        <v>42309</v>
      </c>
      <c r="AL2" s="26">
        <v>42339</v>
      </c>
      <c r="AM2" s="26">
        <v>42370</v>
      </c>
      <c r="AN2" s="26">
        <v>42401</v>
      </c>
      <c r="AO2" s="26">
        <v>42430</v>
      </c>
      <c r="AP2" s="26">
        <v>42461</v>
      </c>
      <c r="AQ2" s="26">
        <v>42491</v>
      </c>
      <c r="AR2" s="26">
        <v>42522</v>
      </c>
      <c r="AS2" s="26">
        <v>42552</v>
      </c>
      <c r="AT2" s="26">
        <v>42583</v>
      </c>
      <c r="AU2" s="26">
        <v>42614</v>
      </c>
      <c r="AV2" s="26">
        <v>42644</v>
      </c>
      <c r="AW2" s="26">
        <v>42675</v>
      </c>
      <c r="AX2" s="26">
        <v>42705</v>
      </c>
      <c r="AY2" s="26">
        <v>42736</v>
      </c>
      <c r="AZ2" s="26">
        <v>42767</v>
      </c>
      <c r="BA2" s="26">
        <v>42795</v>
      </c>
      <c r="BB2" s="26">
        <v>42826</v>
      </c>
      <c r="BC2" s="26">
        <v>42856</v>
      </c>
      <c r="BD2" s="26">
        <v>42887</v>
      </c>
      <c r="BE2" s="26">
        <v>42917</v>
      </c>
      <c r="BF2" s="26">
        <v>42948</v>
      </c>
      <c r="BG2" s="26">
        <v>42979</v>
      </c>
      <c r="BH2" s="26">
        <v>43009</v>
      </c>
      <c r="BI2" s="26">
        <v>43040</v>
      </c>
    </row>
    <row r="3" spans="1:62" ht="58.35" customHeight="1">
      <c r="A3" s="235" t="str">
        <f>IF('0'!A1=1,"Середньомісячна заробітна плата 1 штатного працівника (до середнього рівня по економіці, %) КВЕД 2010","Average monthly salary per staff member (to the average level in the economy, %) CTEA 2010")</f>
        <v>Середньомісячна заробітна плата 1 штатного працівника (до середнього рівня по економіці, %) КВЕД 2010</v>
      </c>
      <c r="B3" s="236"/>
      <c r="C3" s="43">
        <v>100</v>
      </c>
      <c r="D3" s="43">
        <v>100</v>
      </c>
      <c r="E3" s="43">
        <v>100</v>
      </c>
      <c r="F3" s="43">
        <v>100</v>
      </c>
      <c r="G3" s="43">
        <v>100</v>
      </c>
      <c r="H3" s="43">
        <v>100</v>
      </c>
      <c r="I3" s="43">
        <v>100</v>
      </c>
      <c r="J3" s="43">
        <v>100</v>
      </c>
      <c r="K3" s="43">
        <v>100</v>
      </c>
      <c r="L3" s="43">
        <v>100</v>
      </c>
      <c r="M3" s="43">
        <v>100</v>
      </c>
      <c r="N3" s="43">
        <v>100</v>
      </c>
      <c r="O3" s="43">
        <v>100</v>
      </c>
      <c r="P3" s="43">
        <v>100</v>
      </c>
      <c r="Q3" s="43">
        <v>100</v>
      </c>
      <c r="R3" s="43">
        <v>100</v>
      </c>
      <c r="S3" s="43">
        <v>100</v>
      </c>
      <c r="T3" s="43">
        <v>100</v>
      </c>
      <c r="U3" s="43">
        <v>100</v>
      </c>
      <c r="V3" s="43">
        <v>100</v>
      </c>
      <c r="W3" s="43">
        <v>100</v>
      </c>
      <c r="X3" s="43">
        <v>100</v>
      </c>
      <c r="Y3" s="43">
        <v>100</v>
      </c>
      <c r="Z3" s="43">
        <v>100</v>
      </c>
      <c r="AA3" s="43">
        <v>100</v>
      </c>
      <c r="AB3" s="43">
        <v>100</v>
      </c>
      <c r="AC3" s="43">
        <v>100</v>
      </c>
      <c r="AD3" s="43">
        <v>100</v>
      </c>
      <c r="AE3" s="43">
        <v>100</v>
      </c>
      <c r="AF3" s="43">
        <v>100</v>
      </c>
      <c r="AG3" s="43">
        <v>100</v>
      </c>
      <c r="AH3" s="43">
        <v>100</v>
      </c>
      <c r="AI3" s="43">
        <v>100</v>
      </c>
      <c r="AJ3" s="43">
        <v>100</v>
      </c>
      <c r="AK3" s="43">
        <v>100</v>
      </c>
      <c r="AL3" s="43">
        <v>100</v>
      </c>
      <c r="AM3" s="43">
        <v>100</v>
      </c>
      <c r="AN3" s="43">
        <v>100</v>
      </c>
      <c r="AO3" s="43">
        <v>100</v>
      </c>
      <c r="AP3" s="43">
        <v>100</v>
      </c>
      <c r="AQ3" s="43">
        <v>100</v>
      </c>
      <c r="AR3" s="43">
        <v>100</v>
      </c>
      <c r="AS3" s="43">
        <v>100</v>
      </c>
      <c r="AT3" s="43">
        <v>100</v>
      </c>
      <c r="AU3" s="43">
        <v>100</v>
      </c>
      <c r="AV3" s="43">
        <v>100</v>
      </c>
      <c r="AW3" s="43">
        <v>100</v>
      </c>
      <c r="AX3" s="43">
        <v>100</v>
      </c>
      <c r="AY3" s="43">
        <v>100</v>
      </c>
      <c r="AZ3" s="43">
        <v>100</v>
      </c>
      <c r="BA3" s="43">
        <v>100</v>
      </c>
      <c r="BB3" s="43">
        <v>100</v>
      </c>
      <c r="BC3" s="43">
        <v>100</v>
      </c>
      <c r="BD3" s="43">
        <v>100</v>
      </c>
      <c r="BE3" s="43">
        <v>100</v>
      </c>
      <c r="BF3" s="43">
        <v>100</v>
      </c>
      <c r="BG3" s="43">
        <v>100</v>
      </c>
      <c r="BH3" s="43">
        <v>100</v>
      </c>
      <c r="BI3" s="43">
        <v>100</v>
      </c>
      <c r="BJ3" s="243" t="s">
        <v>5</v>
      </c>
    </row>
    <row r="4" spans="1:62" ht="30" customHeight="1">
      <c r="A4" s="237" t="str">
        <f>IF('0'!A1=1,"За видами економічної діяльності КВЕД 2010","By types of economic activity CTEA 2010")</f>
        <v>За видами економічної діяльності КВЕД 2010</v>
      </c>
      <c r="B4" s="18" t="str">
        <f>IF('0'!A1=1,"Сільське господарство, лісове господарство та рибне господарство","Agriculture, forestry and fishing")</f>
        <v>Сільське господарство, лісове господарство та рибне господарство</v>
      </c>
      <c r="C4" s="44">
        <v>67.5</v>
      </c>
      <c r="D4" s="44">
        <v>66.7</v>
      </c>
      <c r="E4" s="44">
        <v>66</v>
      </c>
      <c r="F4" s="44">
        <v>67.599999999999994</v>
      </c>
      <c r="G4" s="44">
        <v>69.2</v>
      </c>
      <c r="H4" s="44">
        <v>69.3</v>
      </c>
      <c r="I4" s="44">
        <v>70.3</v>
      </c>
      <c r="J4" s="44">
        <v>70.5</v>
      </c>
      <c r="K4" s="44">
        <v>70.5</v>
      </c>
      <c r="L4" s="44">
        <v>71.400000000000006</v>
      </c>
      <c r="M4" s="44">
        <v>71.900000000000006</v>
      </c>
      <c r="N4" s="44">
        <v>71.7</v>
      </c>
      <c r="O4" s="44">
        <v>69</v>
      </c>
      <c r="P4" s="44">
        <v>67.7</v>
      </c>
      <c r="Q4" s="44">
        <v>68.400000000000006</v>
      </c>
      <c r="R4" s="44">
        <v>69.3</v>
      </c>
      <c r="S4" s="44">
        <v>70.3</v>
      </c>
      <c r="T4" s="44">
        <v>70</v>
      </c>
      <c r="U4" s="44">
        <v>71.599999999999994</v>
      </c>
      <c r="V4" s="44">
        <v>72.2</v>
      </c>
      <c r="W4" s="54" t="s">
        <v>0</v>
      </c>
      <c r="X4" s="44">
        <v>73.900000000000006</v>
      </c>
      <c r="Y4" s="44">
        <v>73.8</v>
      </c>
      <c r="Z4" s="44">
        <v>73.400000000000006</v>
      </c>
      <c r="AA4" s="44">
        <v>71.900000000000006</v>
      </c>
      <c r="AB4" s="44">
        <v>71.7</v>
      </c>
      <c r="AC4" s="44">
        <v>73.3</v>
      </c>
      <c r="AD4" s="44">
        <v>75.099999999999994</v>
      </c>
      <c r="AE4" s="44">
        <v>77.400000000000006</v>
      </c>
      <c r="AF4" s="44">
        <v>77</v>
      </c>
      <c r="AG4" s="44">
        <v>78.2</v>
      </c>
      <c r="AH4" s="44">
        <v>78.5</v>
      </c>
      <c r="AI4" s="44">
        <v>79.3</v>
      </c>
      <c r="AJ4" s="44">
        <v>79.7</v>
      </c>
      <c r="AK4" s="70">
        <v>79.7</v>
      </c>
      <c r="AL4" s="161">
        <v>78.900000000000006</v>
      </c>
      <c r="AM4" s="71">
        <v>75.3</v>
      </c>
      <c r="AN4" s="71">
        <v>74.5</v>
      </c>
      <c r="AO4" s="45">
        <v>76.2</v>
      </c>
      <c r="AP4" s="71">
        <v>77.900000000000006</v>
      </c>
      <c r="AQ4" s="71">
        <v>78.3</v>
      </c>
      <c r="AR4" s="71">
        <v>78.599999999999994</v>
      </c>
      <c r="AS4" s="71">
        <v>80</v>
      </c>
      <c r="AT4" s="71">
        <v>80.099999999999994</v>
      </c>
      <c r="AU4" s="161">
        <v>81.400000000000006</v>
      </c>
      <c r="AV4" s="71">
        <v>81.5</v>
      </c>
      <c r="AW4" s="71">
        <v>81.5</v>
      </c>
      <c r="AX4" s="45">
        <v>80.900000000000006</v>
      </c>
      <c r="AY4" s="45">
        <v>81.5</v>
      </c>
      <c r="AZ4" s="45">
        <v>80.099999999999994</v>
      </c>
      <c r="BA4" s="45">
        <v>81.099999999999994</v>
      </c>
      <c r="BB4" s="45">
        <v>83.1</v>
      </c>
      <c r="BC4" s="45">
        <v>84.4</v>
      </c>
      <c r="BD4" s="45">
        <v>83.9</v>
      </c>
      <c r="BE4" s="45">
        <v>84.8</v>
      </c>
      <c r="BF4" s="45">
        <v>85</v>
      </c>
      <c r="BG4" s="45">
        <v>85.6</v>
      </c>
      <c r="BH4" s="45">
        <v>85.8</v>
      </c>
      <c r="BI4" s="45">
        <v>85.8</v>
      </c>
      <c r="BJ4" s="243"/>
    </row>
    <row r="5" spans="1:62" ht="30" customHeight="1">
      <c r="A5" s="238"/>
      <c r="B5" s="19" t="str">
        <f>IF('0'!A1=1,"з них сільське господарство","of which agriculture")</f>
        <v>з них сільське господарство</v>
      </c>
      <c r="C5" s="44">
        <v>65.099999999999994</v>
      </c>
      <c r="D5" s="44">
        <v>63.9</v>
      </c>
      <c r="E5" s="44">
        <v>63</v>
      </c>
      <c r="F5" s="44">
        <v>64.900000000000006</v>
      </c>
      <c r="G5" s="44">
        <v>66.8</v>
      </c>
      <c r="H5" s="44">
        <v>67</v>
      </c>
      <c r="I5" s="44">
        <v>68.2</v>
      </c>
      <c r="J5" s="44">
        <v>68.400000000000006</v>
      </c>
      <c r="K5" s="44">
        <v>68.3</v>
      </c>
      <c r="L5" s="44">
        <v>69.3</v>
      </c>
      <c r="M5" s="44">
        <v>69.8</v>
      </c>
      <c r="N5" s="44">
        <v>69.5</v>
      </c>
      <c r="O5" s="44">
        <v>67</v>
      </c>
      <c r="P5" s="44">
        <v>65.3</v>
      </c>
      <c r="Q5" s="44">
        <v>65.900000000000006</v>
      </c>
      <c r="R5" s="44">
        <v>67</v>
      </c>
      <c r="S5" s="44">
        <v>68.099999999999994</v>
      </c>
      <c r="T5" s="44">
        <v>67.900000000000006</v>
      </c>
      <c r="U5" s="44">
        <v>69.599999999999994</v>
      </c>
      <c r="V5" s="44">
        <v>70.2</v>
      </c>
      <c r="W5" s="54" t="s">
        <v>0</v>
      </c>
      <c r="X5" s="44">
        <v>71.900000000000006</v>
      </c>
      <c r="Y5" s="44">
        <v>71.8</v>
      </c>
      <c r="Z5" s="44">
        <v>71.2</v>
      </c>
      <c r="AA5" s="44">
        <v>69.099999999999994</v>
      </c>
      <c r="AB5" s="44">
        <v>68.2</v>
      </c>
      <c r="AC5" s="44">
        <v>69.3</v>
      </c>
      <c r="AD5" s="44">
        <v>71.5</v>
      </c>
      <c r="AE5" s="44">
        <v>74.2</v>
      </c>
      <c r="AF5" s="44">
        <v>73.5</v>
      </c>
      <c r="AG5" s="44">
        <v>74.900000000000006</v>
      </c>
      <c r="AH5" s="44">
        <v>75.099999999999994</v>
      </c>
      <c r="AI5" s="44">
        <v>75.7</v>
      </c>
      <c r="AJ5" s="44">
        <v>76.2</v>
      </c>
      <c r="AK5" s="70">
        <v>76.2</v>
      </c>
      <c r="AL5" s="161">
        <v>74.8</v>
      </c>
      <c r="AM5" s="71">
        <v>70</v>
      </c>
      <c r="AN5" s="71">
        <v>68.599999999999994</v>
      </c>
      <c r="AO5" s="45">
        <v>69.3</v>
      </c>
      <c r="AP5" s="71">
        <v>71.8</v>
      </c>
      <c r="AQ5" s="71">
        <v>72.599999999999994</v>
      </c>
      <c r="AR5" s="71">
        <v>72.900000000000006</v>
      </c>
      <c r="AS5" s="71">
        <v>74.7</v>
      </c>
      <c r="AT5" s="71">
        <v>74.8</v>
      </c>
      <c r="AU5" s="161">
        <v>76</v>
      </c>
      <c r="AV5" s="71">
        <v>76.3</v>
      </c>
      <c r="AW5" s="71">
        <v>76.400000000000006</v>
      </c>
      <c r="AX5" s="71">
        <v>75.599999999999994</v>
      </c>
      <c r="AY5" s="45">
        <v>78.099999999999994</v>
      </c>
      <c r="AZ5" s="45">
        <v>76</v>
      </c>
      <c r="BA5" s="45">
        <v>76.2</v>
      </c>
      <c r="BB5" s="45">
        <v>79</v>
      </c>
      <c r="BC5" s="45">
        <v>80.7</v>
      </c>
      <c r="BD5" s="45">
        <v>79.8</v>
      </c>
      <c r="BE5" s="45">
        <v>81</v>
      </c>
      <c r="BF5" s="45">
        <v>81.099999999999994</v>
      </c>
      <c r="BG5" s="45">
        <v>81.599999999999994</v>
      </c>
      <c r="BH5" s="45">
        <v>81.8</v>
      </c>
      <c r="BI5" s="45">
        <v>81.8</v>
      </c>
      <c r="BJ5" s="243"/>
    </row>
    <row r="6" spans="1:62" ht="30" customHeight="1">
      <c r="A6" s="238"/>
      <c r="B6" s="19" t="str">
        <f>IF('0'!A1=1,"Промисловість","Manufacturing")</f>
        <v>Промисловість</v>
      </c>
      <c r="C6" s="44">
        <v>118</v>
      </c>
      <c r="D6" s="44">
        <v>118.2</v>
      </c>
      <c r="E6" s="44">
        <v>117</v>
      </c>
      <c r="F6" s="44">
        <v>116.6</v>
      </c>
      <c r="G6" s="44">
        <v>116.2</v>
      </c>
      <c r="H6" s="44">
        <v>115.2</v>
      </c>
      <c r="I6" s="44">
        <v>115</v>
      </c>
      <c r="J6" s="44">
        <v>115.2</v>
      </c>
      <c r="K6" s="44">
        <v>115.2</v>
      </c>
      <c r="L6" s="44">
        <v>115.4</v>
      </c>
      <c r="M6" s="44">
        <v>115.4</v>
      </c>
      <c r="N6" s="44">
        <v>115.2</v>
      </c>
      <c r="O6" s="44">
        <v>117.6</v>
      </c>
      <c r="P6" s="44">
        <v>116.7</v>
      </c>
      <c r="Q6" s="44">
        <v>116.1</v>
      </c>
      <c r="R6" s="44">
        <v>115.9</v>
      </c>
      <c r="S6" s="44">
        <v>115.8</v>
      </c>
      <c r="T6" s="44">
        <v>115.2</v>
      </c>
      <c r="U6" s="44">
        <v>114.7</v>
      </c>
      <c r="V6" s="44">
        <v>114.9</v>
      </c>
      <c r="W6" s="54" t="s">
        <v>0</v>
      </c>
      <c r="X6" s="44">
        <v>114.6</v>
      </c>
      <c r="Y6" s="44">
        <v>114.8</v>
      </c>
      <c r="Z6" s="44">
        <v>114.6</v>
      </c>
      <c r="AA6" s="44">
        <v>116.8</v>
      </c>
      <c r="AB6" s="44">
        <v>114.3</v>
      </c>
      <c r="AC6" s="44">
        <v>116.3</v>
      </c>
      <c r="AD6" s="44">
        <v>115.9</v>
      </c>
      <c r="AE6" s="44">
        <v>115.5</v>
      </c>
      <c r="AF6" s="44">
        <v>114.8</v>
      </c>
      <c r="AG6" s="44">
        <v>115.1</v>
      </c>
      <c r="AH6" s="44">
        <v>115.4</v>
      </c>
      <c r="AI6" s="44">
        <v>115.4</v>
      </c>
      <c r="AJ6" s="44">
        <v>115.1</v>
      </c>
      <c r="AK6" s="70">
        <v>114.9</v>
      </c>
      <c r="AL6" s="161">
        <v>114.2</v>
      </c>
      <c r="AM6" s="71">
        <v>114.7</v>
      </c>
      <c r="AN6" s="71">
        <v>114.7</v>
      </c>
      <c r="AO6" s="45">
        <v>115.8</v>
      </c>
      <c r="AP6" s="71">
        <v>115.8</v>
      </c>
      <c r="AQ6" s="71">
        <v>115.3</v>
      </c>
      <c r="AR6" s="71">
        <v>114.2</v>
      </c>
      <c r="AS6" s="71">
        <v>114</v>
      </c>
      <c r="AT6" s="71">
        <v>114.2</v>
      </c>
      <c r="AU6" s="161">
        <v>113.8</v>
      </c>
      <c r="AV6" s="71">
        <v>114.2</v>
      </c>
      <c r="AW6" s="71">
        <v>114.2</v>
      </c>
      <c r="AX6" s="71">
        <v>113.9</v>
      </c>
      <c r="AY6" s="45">
        <v>108.6</v>
      </c>
      <c r="AZ6" s="45">
        <v>108.2</v>
      </c>
      <c r="BA6" s="45">
        <v>108.2</v>
      </c>
      <c r="BB6" s="45">
        <v>107.8</v>
      </c>
      <c r="BC6" s="45">
        <v>107.5</v>
      </c>
      <c r="BD6" s="45">
        <v>106.8</v>
      </c>
      <c r="BE6" s="45">
        <v>106.7</v>
      </c>
      <c r="BF6" s="45">
        <v>107.1</v>
      </c>
      <c r="BG6" s="45">
        <v>107.2</v>
      </c>
      <c r="BH6" s="45">
        <v>107.4</v>
      </c>
      <c r="BI6" s="45">
        <v>107.6</v>
      </c>
      <c r="BJ6" s="243"/>
    </row>
    <row r="7" spans="1:62" ht="30" customHeight="1">
      <c r="A7" s="238"/>
      <c r="B7" s="19" t="str">
        <f>IF('0'!A1=1,"Будівництво","Construction")</f>
        <v>Будівництво</v>
      </c>
      <c r="C7" s="44">
        <v>77.400000000000006</v>
      </c>
      <c r="D7" s="44">
        <v>78.2</v>
      </c>
      <c r="E7" s="44">
        <v>79.3</v>
      </c>
      <c r="F7" s="44">
        <v>80</v>
      </c>
      <c r="G7" s="44">
        <v>80.400000000000006</v>
      </c>
      <c r="H7" s="44">
        <v>80.5</v>
      </c>
      <c r="I7" s="44">
        <v>80.8</v>
      </c>
      <c r="J7" s="44">
        <v>81.599999999999994</v>
      </c>
      <c r="K7" s="44">
        <v>82.2</v>
      </c>
      <c r="L7" s="44">
        <v>82.7</v>
      </c>
      <c r="M7" s="44">
        <v>82.9</v>
      </c>
      <c r="N7" s="44">
        <v>82.8</v>
      </c>
      <c r="O7" s="44">
        <v>77.7</v>
      </c>
      <c r="P7" s="44">
        <v>80.099999999999994</v>
      </c>
      <c r="Q7" s="44">
        <v>79.8</v>
      </c>
      <c r="R7" s="44">
        <v>80.5</v>
      </c>
      <c r="S7" s="44">
        <v>80.5</v>
      </c>
      <c r="T7" s="44">
        <v>79.8</v>
      </c>
      <c r="U7" s="44">
        <v>80.099999999999994</v>
      </c>
      <c r="V7" s="44">
        <v>80.7</v>
      </c>
      <c r="W7" s="54" t="s">
        <v>0</v>
      </c>
      <c r="X7" s="44">
        <v>81.8</v>
      </c>
      <c r="Y7" s="44">
        <v>82</v>
      </c>
      <c r="Z7" s="44">
        <v>82.2</v>
      </c>
      <c r="AA7" s="44">
        <v>78.7</v>
      </c>
      <c r="AB7" s="44">
        <v>80</v>
      </c>
      <c r="AC7" s="44">
        <v>81.2</v>
      </c>
      <c r="AD7" s="44">
        <v>81.400000000000006</v>
      </c>
      <c r="AE7" s="44">
        <v>82.4</v>
      </c>
      <c r="AF7" s="44">
        <v>82.6</v>
      </c>
      <c r="AG7" s="44">
        <v>83.1</v>
      </c>
      <c r="AH7" s="44">
        <v>83.9</v>
      </c>
      <c r="AI7" s="44">
        <v>84.8</v>
      </c>
      <c r="AJ7" s="44">
        <v>84.7</v>
      </c>
      <c r="AK7" s="70">
        <v>84.9</v>
      </c>
      <c r="AL7" s="161">
        <v>84.6</v>
      </c>
      <c r="AM7" s="71">
        <v>86.5</v>
      </c>
      <c r="AN7" s="71">
        <v>88.7</v>
      </c>
      <c r="AO7" s="45">
        <v>88.5</v>
      </c>
      <c r="AP7" s="71">
        <v>89.2</v>
      </c>
      <c r="AQ7" s="71">
        <v>89.2</v>
      </c>
      <c r="AR7" s="71">
        <v>88.8</v>
      </c>
      <c r="AS7" s="71">
        <v>89.1</v>
      </c>
      <c r="AT7" s="71">
        <v>90.1</v>
      </c>
      <c r="AU7" s="161">
        <v>90.8</v>
      </c>
      <c r="AV7" s="71">
        <v>90.7</v>
      </c>
      <c r="AW7" s="71">
        <v>90.6</v>
      </c>
      <c r="AX7" s="71">
        <v>91.3</v>
      </c>
      <c r="AY7" s="45">
        <v>88.6</v>
      </c>
      <c r="AZ7" s="45">
        <v>90.1</v>
      </c>
      <c r="BA7" s="45">
        <v>89.2</v>
      </c>
      <c r="BB7" s="45">
        <v>89</v>
      </c>
      <c r="BC7" s="45">
        <v>88.6</v>
      </c>
      <c r="BD7" s="45">
        <v>87.4</v>
      </c>
      <c r="BE7" s="45">
        <v>87.1</v>
      </c>
      <c r="BF7" s="45">
        <v>87.8</v>
      </c>
      <c r="BG7" s="45">
        <v>88.3</v>
      </c>
      <c r="BH7" s="45">
        <v>88.3</v>
      </c>
      <c r="BI7" s="45">
        <v>88.3</v>
      </c>
      <c r="BJ7" s="243"/>
    </row>
    <row r="8" spans="1:62" ht="30" customHeight="1">
      <c r="A8" s="238"/>
      <c r="B8" s="19" t="str">
        <f>IF('0'!A1=1,"Оптова та роздрібна торгівля; ремонт  автотранспортних засобів і мотоциклів","Wholesale and retail trade; repair of motor vehicles and motorcycles")</f>
        <v>Оптова та роздрібна торгівля; ремонт  автотранспортних засобів і мотоциклів</v>
      </c>
      <c r="C8" s="44">
        <v>93.4</v>
      </c>
      <c r="D8" s="44">
        <v>93.6</v>
      </c>
      <c r="E8" s="44">
        <v>93.5</v>
      </c>
      <c r="F8" s="44">
        <v>94.9</v>
      </c>
      <c r="G8" s="44">
        <v>94.3</v>
      </c>
      <c r="H8" s="44">
        <v>93.3</v>
      </c>
      <c r="I8" s="44">
        <v>92.9</v>
      </c>
      <c r="J8" s="44">
        <v>92.7</v>
      </c>
      <c r="K8" s="44">
        <v>92.5</v>
      </c>
      <c r="L8" s="44">
        <v>92.4</v>
      </c>
      <c r="M8" s="44">
        <v>92.2</v>
      </c>
      <c r="N8" s="44">
        <v>92.2</v>
      </c>
      <c r="O8" s="44">
        <v>96.1</v>
      </c>
      <c r="P8" s="44">
        <v>96.8</v>
      </c>
      <c r="Q8" s="44">
        <v>97.9</v>
      </c>
      <c r="R8" s="44">
        <v>98.7</v>
      </c>
      <c r="S8" s="44">
        <v>97.9</v>
      </c>
      <c r="T8" s="44">
        <v>96.8</v>
      </c>
      <c r="U8" s="44">
        <v>96.8</v>
      </c>
      <c r="V8" s="44">
        <v>97.3</v>
      </c>
      <c r="W8" s="54" t="s">
        <v>0</v>
      </c>
      <c r="X8" s="44">
        <v>98.6</v>
      </c>
      <c r="Y8" s="44">
        <v>98.4</v>
      </c>
      <c r="Z8" s="44">
        <v>98.8</v>
      </c>
      <c r="AA8" s="44">
        <v>109.3</v>
      </c>
      <c r="AB8" s="44">
        <v>111.4</v>
      </c>
      <c r="AC8" s="44">
        <v>110.6</v>
      </c>
      <c r="AD8" s="44">
        <v>111.2</v>
      </c>
      <c r="AE8" s="44">
        <v>111.4</v>
      </c>
      <c r="AF8" s="44">
        <v>111.2</v>
      </c>
      <c r="AG8" s="44">
        <v>111.6</v>
      </c>
      <c r="AH8" s="44">
        <v>111.5</v>
      </c>
      <c r="AI8" s="44">
        <v>111.2</v>
      </c>
      <c r="AJ8" s="44">
        <v>111.9</v>
      </c>
      <c r="AK8" s="70">
        <v>110.8</v>
      </c>
      <c r="AL8" s="161">
        <v>111.9</v>
      </c>
      <c r="AM8" s="71">
        <v>116.6</v>
      </c>
      <c r="AN8" s="71">
        <v>115.8</v>
      </c>
      <c r="AO8" s="45">
        <v>116.8</v>
      </c>
      <c r="AP8" s="71">
        <v>116.4</v>
      </c>
      <c r="AQ8" s="71">
        <v>116.6</v>
      </c>
      <c r="AR8" s="71">
        <v>113.7</v>
      </c>
      <c r="AS8" s="71">
        <v>113.3</v>
      </c>
      <c r="AT8" s="71">
        <v>113.1</v>
      </c>
      <c r="AU8" s="161">
        <v>112.9</v>
      </c>
      <c r="AV8" s="71">
        <v>112.9</v>
      </c>
      <c r="AW8" s="71">
        <v>113.8</v>
      </c>
      <c r="AX8" s="71">
        <v>112.1</v>
      </c>
      <c r="AY8" s="45">
        <v>111.5</v>
      </c>
      <c r="AZ8" s="45">
        <v>111</v>
      </c>
      <c r="BA8" s="45">
        <v>110.8</v>
      </c>
      <c r="BB8" s="45">
        <v>111.3</v>
      </c>
      <c r="BC8" s="45">
        <v>110.3</v>
      </c>
      <c r="BD8" s="45">
        <v>109.2</v>
      </c>
      <c r="BE8" s="45">
        <v>108.8</v>
      </c>
      <c r="BF8" s="45">
        <v>108.5</v>
      </c>
      <c r="BG8" s="45">
        <v>108</v>
      </c>
      <c r="BH8" s="45">
        <v>107.9</v>
      </c>
      <c r="BI8" s="45">
        <v>108</v>
      </c>
      <c r="BJ8" s="243"/>
    </row>
    <row r="9" spans="1:62" ht="30" customHeight="1">
      <c r="A9" s="238"/>
      <c r="B9" s="19" t="str">
        <f>IF('0'!A1=1,"Транспорт, складське господарство,  поштова та кур’єрська діяльність","Transportation and warehousing, postal and courier activities")</f>
        <v>Транспорт, складське господарство,  поштова та кур’єрська діяльність</v>
      </c>
      <c r="C9" s="44">
        <v>107.8</v>
      </c>
      <c r="D9" s="44">
        <v>107.1</v>
      </c>
      <c r="E9" s="44">
        <v>112.6</v>
      </c>
      <c r="F9" s="44">
        <v>112.1</v>
      </c>
      <c r="G9" s="44">
        <v>111.5</v>
      </c>
      <c r="H9" s="44">
        <v>110.8</v>
      </c>
      <c r="I9" s="44">
        <v>110.3</v>
      </c>
      <c r="J9" s="44">
        <v>110.7</v>
      </c>
      <c r="K9" s="44">
        <v>110.5</v>
      </c>
      <c r="L9" s="44">
        <v>110.5</v>
      </c>
      <c r="M9" s="44">
        <v>110.5</v>
      </c>
      <c r="N9" s="44">
        <v>109.9</v>
      </c>
      <c r="O9" s="44">
        <v>110.4</v>
      </c>
      <c r="P9" s="44">
        <v>109</v>
      </c>
      <c r="Q9" s="44">
        <v>110.8</v>
      </c>
      <c r="R9" s="44">
        <v>109.6</v>
      </c>
      <c r="S9" s="44">
        <v>109</v>
      </c>
      <c r="T9" s="44">
        <v>108.2</v>
      </c>
      <c r="U9" s="44">
        <v>108.5</v>
      </c>
      <c r="V9" s="44">
        <v>108.8</v>
      </c>
      <c r="W9" s="54" t="s">
        <v>0</v>
      </c>
      <c r="X9" s="44">
        <v>109.5</v>
      </c>
      <c r="Y9" s="44">
        <v>109</v>
      </c>
      <c r="Z9" s="44">
        <v>108.3</v>
      </c>
      <c r="AA9" s="44">
        <v>110.7</v>
      </c>
      <c r="AB9" s="44">
        <v>109.9</v>
      </c>
      <c r="AC9" s="44">
        <v>109.4</v>
      </c>
      <c r="AD9" s="44">
        <v>108.6</v>
      </c>
      <c r="AE9" s="44">
        <v>108.7</v>
      </c>
      <c r="AF9" s="44">
        <v>108.8</v>
      </c>
      <c r="AG9" s="44">
        <v>109.4</v>
      </c>
      <c r="AH9" s="44">
        <v>110.8</v>
      </c>
      <c r="AI9" s="44">
        <v>111.7</v>
      </c>
      <c r="AJ9" s="44">
        <v>111.7</v>
      </c>
      <c r="AK9" s="70">
        <v>111.8</v>
      </c>
      <c r="AL9" s="161">
        <v>110.9</v>
      </c>
      <c r="AM9" s="71">
        <v>114.8</v>
      </c>
      <c r="AN9" s="71">
        <v>112.3</v>
      </c>
      <c r="AO9" s="45">
        <v>110.8</v>
      </c>
      <c r="AP9" s="71">
        <v>110.4</v>
      </c>
      <c r="AQ9" s="71">
        <v>110.3</v>
      </c>
      <c r="AR9" s="71">
        <v>109.8</v>
      </c>
      <c r="AS9" s="71">
        <v>110.3</v>
      </c>
      <c r="AT9" s="71">
        <v>111.4</v>
      </c>
      <c r="AU9" s="161">
        <v>112.7</v>
      </c>
      <c r="AV9" s="71">
        <v>112.6</v>
      </c>
      <c r="AW9" s="71">
        <v>112.7</v>
      </c>
      <c r="AX9" s="71">
        <v>112.1</v>
      </c>
      <c r="AY9" s="45">
        <v>108.2</v>
      </c>
      <c r="AZ9" s="45">
        <v>104.9</v>
      </c>
      <c r="BA9" s="45">
        <v>107.5</v>
      </c>
      <c r="BB9" s="45">
        <v>107.5</v>
      </c>
      <c r="BC9" s="45">
        <v>107.5</v>
      </c>
      <c r="BD9" s="45">
        <v>106.7</v>
      </c>
      <c r="BE9" s="45">
        <v>107.9</v>
      </c>
      <c r="BF9" s="45">
        <v>108.9</v>
      </c>
      <c r="BG9" s="45">
        <v>108.9</v>
      </c>
      <c r="BH9" s="45">
        <v>109.2</v>
      </c>
      <c r="BI9" s="45">
        <v>109</v>
      </c>
      <c r="BJ9" s="243"/>
    </row>
    <row r="10" spans="1:62" ht="30" customHeight="1">
      <c r="A10" s="238"/>
      <c r="B10" s="19" t="str">
        <f>IF('0'!A1=1,"наземний і трубопровідний транспорт","surface and pipeline transport")</f>
        <v>наземний і трубопровідний транспорт</v>
      </c>
      <c r="C10" s="44">
        <v>97.3</v>
      </c>
      <c r="D10" s="44">
        <v>96.5</v>
      </c>
      <c r="E10" s="44">
        <v>102.4</v>
      </c>
      <c r="F10" s="44">
        <v>100.5</v>
      </c>
      <c r="G10" s="44">
        <v>99.8</v>
      </c>
      <c r="H10" s="44">
        <v>98.5</v>
      </c>
      <c r="I10" s="44">
        <v>97.9</v>
      </c>
      <c r="J10" s="44">
        <v>98</v>
      </c>
      <c r="K10" s="44">
        <v>97.9</v>
      </c>
      <c r="L10" s="44">
        <v>97.7</v>
      </c>
      <c r="M10" s="44">
        <v>97.5</v>
      </c>
      <c r="N10" s="44">
        <v>96.9</v>
      </c>
      <c r="O10" s="44">
        <v>104.1</v>
      </c>
      <c r="P10" s="44">
        <v>102.5</v>
      </c>
      <c r="Q10" s="44">
        <v>106.7</v>
      </c>
      <c r="R10" s="44">
        <v>104.9</v>
      </c>
      <c r="S10" s="44">
        <v>104</v>
      </c>
      <c r="T10" s="44">
        <v>103</v>
      </c>
      <c r="U10" s="44">
        <v>102.6</v>
      </c>
      <c r="V10" s="44">
        <v>102.5</v>
      </c>
      <c r="W10" s="54" t="s">
        <v>0</v>
      </c>
      <c r="X10" s="44">
        <v>103.1</v>
      </c>
      <c r="Y10" s="44">
        <v>102.7</v>
      </c>
      <c r="Z10" s="44">
        <v>101.9</v>
      </c>
      <c r="AA10" s="44">
        <v>99.9</v>
      </c>
      <c r="AB10" s="44">
        <v>98.8</v>
      </c>
      <c r="AC10" s="44">
        <v>97.6</v>
      </c>
      <c r="AD10" s="44">
        <v>97</v>
      </c>
      <c r="AE10" s="44">
        <v>97.2</v>
      </c>
      <c r="AF10" s="44">
        <v>96.9</v>
      </c>
      <c r="AG10" s="44">
        <v>97.7</v>
      </c>
      <c r="AH10" s="44">
        <v>98.7</v>
      </c>
      <c r="AI10" s="44">
        <v>100.5</v>
      </c>
      <c r="AJ10" s="44">
        <v>100.5</v>
      </c>
      <c r="AK10" s="72">
        <v>100.6</v>
      </c>
      <c r="AL10" s="71">
        <v>99.5</v>
      </c>
      <c r="AM10" s="71">
        <v>104</v>
      </c>
      <c r="AN10" s="71">
        <v>102.2</v>
      </c>
      <c r="AO10" s="71">
        <v>100.1</v>
      </c>
      <c r="AP10" s="71">
        <v>100.1</v>
      </c>
      <c r="AQ10" s="71">
        <v>100</v>
      </c>
      <c r="AR10" s="71">
        <v>99.3</v>
      </c>
      <c r="AS10" s="71">
        <v>99.9</v>
      </c>
      <c r="AT10" s="71">
        <v>100.6</v>
      </c>
      <c r="AU10" s="71">
        <v>102.7</v>
      </c>
      <c r="AV10" s="71">
        <v>102.9</v>
      </c>
      <c r="AW10" s="71">
        <v>102.8</v>
      </c>
      <c r="AX10" s="71">
        <v>101.6</v>
      </c>
      <c r="AY10" s="45">
        <v>102.7</v>
      </c>
      <c r="AZ10" s="45">
        <v>98.6</v>
      </c>
      <c r="BA10" s="45">
        <v>102.4</v>
      </c>
      <c r="BB10" s="45">
        <v>102.6</v>
      </c>
      <c r="BC10" s="45">
        <v>101.6</v>
      </c>
      <c r="BD10" s="45">
        <v>99.6</v>
      </c>
      <c r="BE10" s="45">
        <v>100.5</v>
      </c>
      <c r="BF10" s="45">
        <v>101.9</v>
      </c>
      <c r="BG10" s="45">
        <v>101.8</v>
      </c>
      <c r="BH10" s="45">
        <v>102.4</v>
      </c>
      <c r="BI10" s="45">
        <v>102.1</v>
      </c>
      <c r="BJ10" s="243"/>
    </row>
    <row r="11" spans="1:62" ht="30" customHeight="1">
      <c r="A11" s="238"/>
      <c r="B11" s="19" t="str">
        <f>IF('0'!A1=1,"водний транспорт","water transport")</f>
        <v>водний транспорт</v>
      </c>
      <c r="C11" s="44">
        <v>109.5</v>
      </c>
      <c r="D11" s="44">
        <v>109.5</v>
      </c>
      <c r="E11" s="44">
        <v>105.9</v>
      </c>
      <c r="F11" s="44">
        <v>105.6</v>
      </c>
      <c r="G11" s="44">
        <v>105.5</v>
      </c>
      <c r="H11" s="44">
        <v>105.8</v>
      </c>
      <c r="I11" s="44">
        <v>105.3</v>
      </c>
      <c r="J11" s="44">
        <v>105.3</v>
      </c>
      <c r="K11" s="44">
        <v>106.1</v>
      </c>
      <c r="L11" s="44">
        <v>106.6</v>
      </c>
      <c r="M11" s="44">
        <v>106.3</v>
      </c>
      <c r="N11" s="44">
        <v>105.5</v>
      </c>
      <c r="O11" s="44">
        <v>107.3</v>
      </c>
      <c r="P11" s="44">
        <v>104.7</v>
      </c>
      <c r="Q11" s="44">
        <v>102.6</v>
      </c>
      <c r="R11" s="44">
        <v>90.4</v>
      </c>
      <c r="S11" s="44">
        <v>91.1</v>
      </c>
      <c r="T11" s="44">
        <v>91.7</v>
      </c>
      <c r="U11" s="44">
        <v>92.6</v>
      </c>
      <c r="V11" s="44">
        <v>93.3</v>
      </c>
      <c r="W11" s="54" t="s">
        <v>0</v>
      </c>
      <c r="X11" s="44">
        <v>98.7</v>
      </c>
      <c r="Y11" s="44">
        <v>100.4</v>
      </c>
      <c r="Z11" s="44">
        <v>104.2</v>
      </c>
      <c r="AA11" s="44">
        <v>109.2</v>
      </c>
      <c r="AB11" s="44">
        <v>109.9</v>
      </c>
      <c r="AC11" s="44">
        <v>113.1</v>
      </c>
      <c r="AD11" s="44">
        <v>113.4</v>
      </c>
      <c r="AE11" s="44">
        <v>112.4</v>
      </c>
      <c r="AF11" s="44">
        <v>116.4</v>
      </c>
      <c r="AG11" s="44">
        <v>116.1</v>
      </c>
      <c r="AH11" s="44">
        <v>119.3</v>
      </c>
      <c r="AI11" s="44">
        <v>117.9</v>
      </c>
      <c r="AJ11" s="44">
        <v>116</v>
      </c>
      <c r="AK11" s="72">
        <v>116.1</v>
      </c>
      <c r="AL11" s="71">
        <v>121</v>
      </c>
      <c r="AM11" s="71">
        <v>106.1</v>
      </c>
      <c r="AN11" s="71">
        <v>105.7</v>
      </c>
      <c r="AO11" s="71">
        <v>115.8</v>
      </c>
      <c r="AP11" s="71">
        <v>118.9</v>
      </c>
      <c r="AQ11" s="71">
        <v>121.8</v>
      </c>
      <c r="AR11" s="71">
        <v>120.8</v>
      </c>
      <c r="AS11" s="71">
        <v>123.3</v>
      </c>
      <c r="AT11" s="71">
        <v>129.69999999999999</v>
      </c>
      <c r="AU11" s="71">
        <v>130.19999999999999</v>
      </c>
      <c r="AV11" s="71">
        <v>132.80000000000001</v>
      </c>
      <c r="AW11" s="71">
        <v>134.80000000000001</v>
      </c>
      <c r="AX11" s="71">
        <v>134.6</v>
      </c>
      <c r="AY11" s="45">
        <v>87.1</v>
      </c>
      <c r="AZ11" s="45">
        <v>89.2</v>
      </c>
      <c r="BA11" s="45">
        <v>93.1</v>
      </c>
      <c r="BB11" s="45">
        <v>97.8</v>
      </c>
      <c r="BC11" s="45">
        <v>99.8</v>
      </c>
      <c r="BD11" s="45">
        <v>102.9</v>
      </c>
      <c r="BE11" s="45">
        <v>104.7</v>
      </c>
      <c r="BF11" s="45">
        <v>105.7</v>
      </c>
      <c r="BG11" s="45">
        <v>106.5</v>
      </c>
      <c r="BH11" s="45">
        <v>107.1</v>
      </c>
      <c r="BI11" s="45">
        <v>107.7</v>
      </c>
      <c r="BJ11" s="243"/>
    </row>
    <row r="12" spans="1:62" ht="30" customHeight="1">
      <c r="A12" s="238"/>
      <c r="B12" s="19" t="str">
        <f>IF('0'!A1=1,"авіаційний транспорт","air transport")</f>
        <v>авіаційний транспорт</v>
      </c>
      <c r="C12" s="44">
        <v>347.7</v>
      </c>
      <c r="D12" s="44">
        <v>355.6</v>
      </c>
      <c r="E12" s="44">
        <v>371.9</v>
      </c>
      <c r="F12" s="44">
        <v>363.9</v>
      </c>
      <c r="G12" s="44">
        <v>356.4</v>
      </c>
      <c r="H12" s="44">
        <v>349.8</v>
      </c>
      <c r="I12" s="44">
        <v>343.8</v>
      </c>
      <c r="J12" s="44">
        <v>342.8</v>
      </c>
      <c r="K12" s="44">
        <v>324.60000000000002</v>
      </c>
      <c r="L12" s="44">
        <v>323.5</v>
      </c>
      <c r="M12" s="44">
        <v>321.10000000000002</v>
      </c>
      <c r="N12" s="44">
        <v>316.7</v>
      </c>
      <c r="O12" s="44">
        <v>294.2</v>
      </c>
      <c r="P12" s="44">
        <v>306.3</v>
      </c>
      <c r="Q12" s="44">
        <v>305.8</v>
      </c>
      <c r="R12" s="44">
        <v>315.89999999999998</v>
      </c>
      <c r="S12" s="44">
        <v>324.3</v>
      </c>
      <c r="T12" s="44">
        <v>324.8</v>
      </c>
      <c r="U12" s="44">
        <v>330.9</v>
      </c>
      <c r="V12" s="44">
        <v>337.9</v>
      </c>
      <c r="W12" s="54" t="s">
        <v>0</v>
      </c>
      <c r="X12" s="44">
        <v>342.7</v>
      </c>
      <c r="Y12" s="44">
        <v>342.5</v>
      </c>
      <c r="Z12" s="44">
        <v>344.3</v>
      </c>
      <c r="AA12" s="44">
        <v>397.2</v>
      </c>
      <c r="AB12" s="44">
        <v>425.7</v>
      </c>
      <c r="AC12" s="44">
        <v>442.6</v>
      </c>
      <c r="AD12" s="44">
        <v>443.3</v>
      </c>
      <c r="AE12" s="44">
        <v>447.4</v>
      </c>
      <c r="AF12" s="44">
        <v>445.6</v>
      </c>
      <c r="AG12" s="44">
        <v>442.8</v>
      </c>
      <c r="AH12" s="44">
        <v>444</v>
      </c>
      <c r="AI12" s="44">
        <v>445.3</v>
      </c>
      <c r="AJ12" s="44">
        <v>445.7</v>
      </c>
      <c r="AK12" s="72">
        <v>444.1</v>
      </c>
      <c r="AL12" s="71">
        <v>440.3</v>
      </c>
      <c r="AM12" s="71">
        <v>470</v>
      </c>
      <c r="AN12" s="71">
        <v>462.9</v>
      </c>
      <c r="AO12" s="71">
        <v>450.9</v>
      </c>
      <c r="AP12" s="71">
        <v>443.8</v>
      </c>
      <c r="AQ12" s="71">
        <v>460.3</v>
      </c>
      <c r="AR12" s="71">
        <v>466.2</v>
      </c>
      <c r="AS12" s="71">
        <v>418.8</v>
      </c>
      <c r="AT12" s="71">
        <v>431.7</v>
      </c>
      <c r="AU12" s="71">
        <v>480.3</v>
      </c>
      <c r="AV12" s="71">
        <v>482.3</v>
      </c>
      <c r="AW12" s="71">
        <v>481.4</v>
      </c>
      <c r="AX12" s="71">
        <v>476.7</v>
      </c>
      <c r="AY12" s="45">
        <v>453.6</v>
      </c>
      <c r="AZ12" s="45">
        <v>436.8</v>
      </c>
      <c r="BA12" s="45">
        <v>432.4</v>
      </c>
      <c r="BB12" s="45">
        <v>419.4</v>
      </c>
      <c r="BC12" s="45">
        <v>421.9</v>
      </c>
      <c r="BD12" s="45">
        <v>421.7</v>
      </c>
      <c r="BE12" s="45">
        <v>427.2</v>
      </c>
      <c r="BF12" s="45">
        <v>436.5</v>
      </c>
      <c r="BG12" s="45">
        <v>447</v>
      </c>
      <c r="BH12" s="45">
        <v>448.2</v>
      </c>
      <c r="BI12" s="45">
        <v>444.1</v>
      </c>
      <c r="BJ12" s="243"/>
    </row>
    <row r="13" spans="1:62" ht="30" customHeight="1">
      <c r="A13" s="238"/>
      <c r="B13" s="19" t="str">
        <f>IF('0'!A1=1,"складське господарство та допоміжна діяльність у сфері транспорту","warehousing and support activities for transportation")</f>
        <v>складське господарство та допоміжна діяльність у сфері транспорту</v>
      </c>
      <c r="C13" s="44">
        <v>118.2</v>
      </c>
      <c r="D13" s="44">
        <v>117.5</v>
      </c>
      <c r="E13" s="44">
        <v>124.3</v>
      </c>
      <c r="F13" s="44">
        <v>124.8</v>
      </c>
      <c r="G13" s="44">
        <v>124.5</v>
      </c>
      <c r="H13" s="44">
        <v>124.3</v>
      </c>
      <c r="I13" s="44">
        <v>124</v>
      </c>
      <c r="J13" s="44">
        <v>124.7</v>
      </c>
      <c r="K13" s="44">
        <v>124.7</v>
      </c>
      <c r="L13" s="44">
        <v>124.8</v>
      </c>
      <c r="M13" s="44">
        <v>124.8</v>
      </c>
      <c r="N13" s="44">
        <v>124.4</v>
      </c>
      <c r="O13" s="44">
        <v>124</v>
      </c>
      <c r="P13" s="44">
        <v>122.4</v>
      </c>
      <c r="Q13" s="44">
        <v>123.1</v>
      </c>
      <c r="R13" s="44">
        <v>122.1</v>
      </c>
      <c r="S13" s="44">
        <v>121.5</v>
      </c>
      <c r="T13" s="44">
        <v>120.8</v>
      </c>
      <c r="U13" s="44">
        <v>121.7</v>
      </c>
      <c r="V13" s="44">
        <v>121.9</v>
      </c>
      <c r="W13" s="54" t="s">
        <v>0</v>
      </c>
      <c r="X13" s="44">
        <v>122.9</v>
      </c>
      <c r="Y13" s="44">
        <v>122.3</v>
      </c>
      <c r="Z13" s="44">
        <v>121.6</v>
      </c>
      <c r="AA13" s="44">
        <v>127.1</v>
      </c>
      <c r="AB13" s="44">
        <v>125.6</v>
      </c>
      <c r="AC13" s="44">
        <v>125.7</v>
      </c>
      <c r="AD13" s="44">
        <v>124.5</v>
      </c>
      <c r="AE13" s="44">
        <v>124.6</v>
      </c>
      <c r="AF13" s="44">
        <v>125.2</v>
      </c>
      <c r="AG13" s="44">
        <v>125.7</v>
      </c>
      <c r="AH13" s="44">
        <v>127.6</v>
      </c>
      <c r="AI13" s="44">
        <v>128.1</v>
      </c>
      <c r="AJ13" s="44">
        <v>128.30000000000001</v>
      </c>
      <c r="AK13" s="72">
        <v>128.5</v>
      </c>
      <c r="AL13" s="161">
        <v>127.7</v>
      </c>
      <c r="AM13" s="71">
        <v>132</v>
      </c>
      <c r="AN13" s="71">
        <v>128.4</v>
      </c>
      <c r="AO13" s="45">
        <v>127.2</v>
      </c>
      <c r="AP13" s="71">
        <v>126.3</v>
      </c>
      <c r="AQ13" s="71">
        <v>125.7</v>
      </c>
      <c r="AR13" s="71">
        <v>125.1</v>
      </c>
      <c r="AS13" s="71">
        <v>125.5</v>
      </c>
      <c r="AT13" s="71">
        <v>126.9</v>
      </c>
      <c r="AU13" s="161">
        <v>127.9</v>
      </c>
      <c r="AV13" s="71">
        <v>127.3</v>
      </c>
      <c r="AW13" s="71">
        <v>127.5</v>
      </c>
      <c r="AX13" s="71">
        <v>127.4</v>
      </c>
      <c r="AY13" s="45">
        <v>117.8</v>
      </c>
      <c r="AZ13" s="45">
        <v>114.8</v>
      </c>
      <c r="BA13" s="45">
        <v>117.4</v>
      </c>
      <c r="BB13" s="45">
        <v>117.5</v>
      </c>
      <c r="BC13" s="45">
        <v>118.3</v>
      </c>
      <c r="BD13" s="45">
        <v>118.5</v>
      </c>
      <c r="BE13" s="45">
        <v>120.3</v>
      </c>
      <c r="BF13" s="45">
        <v>120.8</v>
      </c>
      <c r="BG13" s="45">
        <v>120.5</v>
      </c>
      <c r="BH13" s="45">
        <v>120.3</v>
      </c>
      <c r="BI13" s="45">
        <v>120</v>
      </c>
      <c r="BJ13" s="243"/>
    </row>
    <row r="14" spans="1:62" ht="30" customHeight="1">
      <c r="A14" s="238"/>
      <c r="B14" s="19" t="str">
        <f>IF('0'!A1=1,"поштова та кур’єрська діяльність","postal and courier activities")</f>
        <v>поштова та кур’єрська діяльність</v>
      </c>
      <c r="C14" s="44">
        <v>61.1</v>
      </c>
      <c r="D14" s="44">
        <v>60.6</v>
      </c>
      <c r="E14" s="44">
        <v>59.3</v>
      </c>
      <c r="F14" s="44">
        <v>59.3</v>
      </c>
      <c r="G14" s="44">
        <v>59.5</v>
      </c>
      <c r="H14" s="44">
        <v>58.9</v>
      </c>
      <c r="I14" s="44">
        <v>58.6</v>
      </c>
      <c r="J14" s="44">
        <v>58.7</v>
      </c>
      <c r="K14" s="44">
        <v>58.6</v>
      </c>
      <c r="L14" s="44">
        <v>58.7</v>
      </c>
      <c r="M14" s="44">
        <v>58.9</v>
      </c>
      <c r="N14" s="44">
        <v>58.7</v>
      </c>
      <c r="O14" s="44">
        <v>59.7</v>
      </c>
      <c r="P14" s="44">
        <v>58.5</v>
      </c>
      <c r="Q14" s="44">
        <v>57.2</v>
      </c>
      <c r="R14" s="44">
        <v>56.5</v>
      </c>
      <c r="S14" s="44">
        <v>56.7</v>
      </c>
      <c r="T14" s="44">
        <v>56.4</v>
      </c>
      <c r="U14" s="44">
        <v>56</v>
      </c>
      <c r="V14" s="44">
        <v>55.9</v>
      </c>
      <c r="W14" s="54" t="s">
        <v>0</v>
      </c>
      <c r="X14" s="44">
        <v>55.9</v>
      </c>
      <c r="Y14" s="44">
        <v>55.8</v>
      </c>
      <c r="Z14" s="44">
        <v>55.6</v>
      </c>
      <c r="AA14" s="44">
        <v>56</v>
      </c>
      <c r="AB14" s="44">
        <v>54.8</v>
      </c>
      <c r="AC14" s="44">
        <v>54.5</v>
      </c>
      <c r="AD14" s="44">
        <v>54.1</v>
      </c>
      <c r="AE14" s="44">
        <v>53.9</v>
      </c>
      <c r="AF14" s="44">
        <v>53.3</v>
      </c>
      <c r="AG14" s="44">
        <v>52.9</v>
      </c>
      <c r="AH14" s="44">
        <v>53</v>
      </c>
      <c r="AI14" s="44">
        <v>52.8</v>
      </c>
      <c r="AJ14" s="44">
        <v>52.5</v>
      </c>
      <c r="AK14" s="70">
        <v>52.5</v>
      </c>
      <c r="AL14" s="161">
        <v>52</v>
      </c>
      <c r="AM14" s="71">
        <v>54.3</v>
      </c>
      <c r="AN14" s="71">
        <v>53.1</v>
      </c>
      <c r="AO14" s="45">
        <v>53</v>
      </c>
      <c r="AP14" s="71">
        <v>53.6</v>
      </c>
      <c r="AQ14" s="71">
        <v>53.8</v>
      </c>
      <c r="AR14" s="71">
        <v>53.6</v>
      </c>
      <c r="AS14" s="71">
        <v>53.6</v>
      </c>
      <c r="AT14" s="71">
        <v>54</v>
      </c>
      <c r="AU14" s="161">
        <v>54</v>
      </c>
      <c r="AV14" s="71">
        <v>54.3</v>
      </c>
      <c r="AW14" s="71">
        <v>54.5</v>
      </c>
      <c r="AX14" s="71">
        <v>54.4</v>
      </c>
      <c r="AY14" s="45">
        <v>55.4</v>
      </c>
      <c r="AZ14" s="45">
        <v>54.8</v>
      </c>
      <c r="BA14" s="45">
        <v>53.7</v>
      </c>
      <c r="BB14" s="45">
        <v>53.4</v>
      </c>
      <c r="BC14" s="45">
        <v>53.7</v>
      </c>
      <c r="BD14" s="45">
        <v>52.9</v>
      </c>
      <c r="BE14" s="45">
        <v>52.7</v>
      </c>
      <c r="BF14" s="45">
        <v>53</v>
      </c>
      <c r="BG14" s="45">
        <v>53.7</v>
      </c>
      <c r="BH14" s="45">
        <v>53.9</v>
      </c>
      <c r="BI14" s="45">
        <v>54.6</v>
      </c>
      <c r="BJ14" s="243"/>
    </row>
    <row r="15" spans="1:62" ht="30" customHeight="1">
      <c r="A15" s="238"/>
      <c r="B15" s="19" t="str">
        <f>IF('0'!A1=1,"Тимчасове розміщування й  організація харчування","Accommodation and food service activities")</f>
        <v>Тимчасове розміщування й  організація харчування</v>
      </c>
      <c r="C15" s="44">
        <v>69.099999999999994</v>
      </c>
      <c r="D15" s="44">
        <v>68</v>
      </c>
      <c r="E15" s="44">
        <v>68.7</v>
      </c>
      <c r="F15" s="44">
        <v>68.3</v>
      </c>
      <c r="G15" s="44">
        <v>69</v>
      </c>
      <c r="H15" s="44">
        <v>68.900000000000006</v>
      </c>
      <c r="I15" s="44">
        <v>68.599999999999994</v>
      </c>
      <c r="J15" s="44">
        <v>68.8</v>
      </c>
      <c r="K15" s="44">
        <v>68.900000000000006</v>
      </c>
      <c r="L15" s="44">
        <v>69.2</v>
      </c>
      <c r="M15" s="44">
        <v>69.099999999999994</v>
      </c>
      <c r="N15" s="44">
        <v>68.900000000000006</v>
      </c>
      <c r="O15" s="44">
        <v>69.3</v>
      </c>
      <c r="P15" s="44">
        <v>67.8</v>
      </c>
      <c r="Q15" s="44">
        <v>67.7</v>
      </c>
      <c r="R15" s="44">
        <v>65.7</v>
      </c>
      <c r="S15" s="44">
        <v>65.7</v>
      </c>
      <c r="T15" s="44">
        <v>65</v>
      </c>
      <c r="U15" s="44">
        <v>64.400000000000006</v>
      </c>
      <c r="V15" s="44">
        <v>64.7</v>
      </c>
      <c r="W15" s="54" t="s">
        <v>0</v>
      </c>
      <c r="X15" s="44">
        <v>65.099999999999994</v>
      </c>
      <c r="Y15" s="44">
        <v>64.900000000000006</v>
      </c>
      <c r="Z15" s="44">
        <v>65</v>
      </c>
      <c r="AA15" s="44">
        <v>69.5</v>
      </c>
      <c r="AB15" s="44">
        <v>67.7</v>
      </c>
      <c r="AC15" s="44">
        <v>68.7</v>
      </c>
      <c r="AD15" s="44">
        <v>67.900000000000006</v>
      </c>
      <c r="AE15" s="44">
        <v>68.2</v>
      </c>
      <c r="AF15" s="44">
        <v>67.599999999999994</v>
      </c>
      <c r="AG15" s="44">
        <v>67</v>
      </c>
      <c r="AH15" s="44">
        <v>67.2</v>
      </c>
      <c r="AI15" s="44">
        <v>67.5</v>
      </c>
      <c r="AJ15" s="44">
        <v>67.2</v>
      </c>
      <c r="AK15" s="70">
        <v>67.099999999999994</v>
      </c>
      <c r="AL15" s="161">
        <v>66.400000000000006</v>
      </c>
      <c r="AM15" s="71">
        <v>67.900000000000006</v>
      </c>
      <c r="AN15" s="71">
        <v>70</v>
      </c>
      <c r="AO15" s="45">
        <v>68.900000000000006</v>
      </c>
      <c r="AP15" s="71">
        <v>68.599999999999994</v>
      </c>
      <c r="AQ15" s="71">
        <v>68.8</v>
      </c>
      <c r="AR15" s="71">
        <v>68.7</v>
      </c>
      <c r="AS15" s="71">
        <v>68.3</v>
      </c>
      <c r="AT15" s="71">
        <v>68.400000000000006</v>
      </c>
      <c r="AU15" s="161">
        <v>68.400000000000006</v>
      </c>
      <c r="AV15" s="71">
        <v>68.400000000000006</v>
      </c>
      <c r="AW15" s="71">
        <v>68.2</v>
      </c>
      <c r="AX15" s="71">
        <v>67.599999999999994</v>
      </c>
      <c r="AY15" s="45">
        <v>73.099999999999994</v>
      </c>
      <c r="AZ15" s="45">
        <v>72.599999999999994</v>
      </c>
      <c r="BA15" s="45">
        <v>73.599999999999994</v>
      </c>
      <c r="BB15" s="45">
        <v>73</v>
      </c>
      <c r="BC15" s="45">
        <v>72.900000000000006</v>
      </c>
      <c r="BD15" s="45">
        <v>72.099999999999994</v>
      </c>
      <c r="BE15" s="45">
        <v>71.3</v>
      </c>
      <c r="BF15" s="45">
        <v>71.400000000000006</v>
      </c>
      <c r="BG15" s="45">
        <v>71.099999999999994</v>
      </c>
      <c r="BH15" s="45">
        <v>70.900000000000006</v>
      </c>
      <c r="BI15" s="45">
        <v>70.599999999999994</v>
      </c>
      <c r="BJ15" s="243"/>
    </row>
    <row r="16" spans="1:62" ht="30" customHeight="1">
      <c r="A16" s="238"/>
      <c r="B16" s="19" t="str">
        <f>IF('0'!A1=1,"Інформація та телекомунікації","Information and communication")</f>
        <v>Інформація та телекомунікації</v>
      </c>
      <c r="C16" s="44">
        <v>145.9</v>
      </c>
      <c r="D16" s="44">
        <v>147.1</v>
      </c>
      <c r="E16" s="44">
        <v>150.19999999999999</v>
      </c>
      <c r="F16" s="44">
        <v>146.9</v>
      </c>
      <c r="G16" s="44">
        <v>146.19999999999999</v>
      </c>
      <c r="H16" s="44">
        <v>144.1</v>
      </c>
      <c r="I16" s="44">
        <v>142.9</v>
      </c>
      <c r="J16" s="44">
        <v>142.69999999999999</v>
      </c>
      <c r="K16" s="44">
        <v>142.30000000000001</v>
      </c>
      <c r="L16" s="44">
        <v>141.80000000000001</v>
      </c>
      <c r="M16" s="44">
        <v>141.6</v>
      </c>
      <c r="N16" s="44">
        <v>140.9</v>
      </c>
      <c r="O16" s="44">
        <v>141.4</v>
      </c>
      <c r="P16" s="44">
        <v>145.1</v>
      </c>
      <c r="Q16" s="44">
        <v>143.9</v>
      </c>
      <c r="R16" s="44">
        <v>148.30000000000001</v>
      </c>
      <c r="S16" s="44">
        <v>147.1</v>
      </c>
      <c r="T16" s="44">
        <v>145.6</v>
      </c>
      <c r="U16" s="44">
        <v>145.19999999999999</v>
      </c>
      <c r="V16" s="44">
        <v>146.30000000000001</v>
      </c>
      <c r="W16" s="54" t="s">
        <v>0</v>
      </c>
      <c r="X16" s="44">
        <v>148.19999999999999</v>
      </c>
      <c r="Y16" s="44">
        <v>148.9</v>
      </c>
      <c r="Z16" s="44">
        <v>148.69999999999999</v>
      </c>
      <c r="AA16" s="44">
        <v>171.7</v>
      </c>
      <c r="AB16" s="44">
        <v>187.9</v>
      </c>
      <c r="AC16" s="44">
        <v>184.3</v>
      </c>
      <c r="AD16" s="44">
        <v>181.8</v>
      </c>
      <c r="AE16" s="44">
        <v>178.5</v>
      </c>
      <c r="AF16" s="44">
        <v>175</v>
      </c>
      <c r="AG16" s="44">
        <v>173.1</v>
      </c>
      <c r="AH16" s="44">
        <v>173.6</v>
      </c>
      <c r="AI16" s="44">
        <v>173.8</v>
      </c>
      <c r="AJ16" s="44">
        <v>172.5</v>
      </c>
      <c r="AK16" s="70">
        <v>172.1</v>
      </c>
      <c r="AL16" s="161">
        <v>169.5</v>
      </c>
      <c r="AM16" s="71">
        <v>187.2</v>
      </c>
      <c r="AN16" s="71">
        <v>200</v>
      </c>
      <c r="AO16" s="45">
        <v>197.2</v>
      </c>
      <c r="AP16" s="71">
        <v>195.4</v>
      </c>
      <c r="AQ16" s="71">
        <v>191.5</v>
      </c>
      <c r="AR16" s="71">
        <v>189.5</v>
      </c>
      <c r="AS16" s="71">
        <v>187.2</v>
      </c>
      <c r="AT16" s="71">
        <v>186.9</v>
      </c>
      <c r="AU16" s="161">
        <v>186.8</v>
      </c>
      <c r="AV16" s="71">
        <v>185.7</v>
      </c>
      <c r="AW16" s="71">
        <v>185.4</v>
      </c>
      <c r="AX16" s="71">
        <v>183.9</v>
      </c>
      <c r="AY16" s="45">
        <v>169.9</v>
      </c>
      <c r="AZ16" s="45">
        <v>174.4</v>
      </c>
      <c r="BA16" s="45">
        <v>176</v>
      </c>
      <c r="BB16" s="45">
        <v>178.2</v>
      </c>
      <c r="BC16" s="45">
        <v>175.9</v>
      </c>
      <c r="BD16" s="45">
        <v>172.1</v>
      </c>
      <c r="BE16" s="45">
        <v>170.4</v>
      </c>
      <c r="BF16" s="45">
        <v>170.3</v>
      </c>
      <c r="BG16" s="45">
        <v>169.9</v>
      </c>
      <c r="BH16" s="45">
        <v>170.2</v>
      </c>
      <c r="BI16" s="45">
        <v>170.5</v>
      </c>
      <c r="BJ16" s="243"/>
    </row>
    <row r="17" spans="1:62" ht="30" customHeight="1">
      <c r="A17" s="238"/>
      <c r="B17" s="19" t="str">
        <f>IF('0'!A1=1,"Фінансова та страхова діяльність","Financial and insurance activities")</f>
        <v>Фінансова та страхова діяльність</v>
      </c>
      <c r="C17" s="44">
        <v>197.5</v>
      </c>
      <c r="D17" s="44">
        <v>198.1</v>
      </c>
      <c r="E17" s="44">
        <v>199.1</v>
      </c>
      <c r="F17" s="44">
        <v>198.2</v>
      </c>
      <c r="G17" s="44">
        <v>199</v>
      </c>
      <c r="H17" s="44">
        <v>195.8</v>
      </c>
      <c r="I17" s="44">
        <v>194.7</v>
      </c>
      <c r="J17" s="44">
        <v>194.4</v>
      </c>
      <c r="K17" s="44">
        <v>193.3</v>
      </c>
      <c r="L17" s="44">
        <v>193</v>
      </c>
      <c r="M17" s="44">
        <v>192.9</v>
      </c>
      <c r="N17" s="44">
        <v>192.2</v>
      </c>
      <c r="O17" s="44">
        <v>204.1</v>
      </c>
      <c r="P17" s="44">
        <v>200.4</v>
      </c>
      <c r="Q17" s="44">
        <v>205.4</v>
      </c>
      <c r="R17" s="44">
        <v>204.6</v>
      </c>
      <c r="S17" s="44">
        <v>205.7</v>
      </c>
      <c r="T17" s="44">
        <v>202.6</v>
      </c>
      <c r="U17" s="44">
        <v>203.3</v>
      </c>
      <c r="V17" s="44">
        <v>203.3</v>
      </c>
      <c r="W17" s="54" t="s">
        <v>0</v>
      </c>
      <c r="X17" s="44">
        <v>202.4</v>
      </c>
      <c r="Y17" s="44">
        <v>201.6</v>
      </c>
      <c r="Z17" s="44">
        <v>201.7</v>
      </c>
      <c r="AA17" s="44">
        <v>208.2</v>
      </c>
      <c r="AB17" s="44">
        <v>213.5</v>
      </c>
      <c r="AC17" s="44">
        <v>212.1</v>
      </c>
      <c r="AD17" s="44">
        <v>219.4</v>
      </c>
      <c r="AE17" s="44">
        <v>215.4</v>
      </c>
      <c r="AF17" s="44">
        <v>212.7</v>
      </c>
      <c r="AG17" s="44">
        <v>211.8</v>
      </c>
      <c r="AH17" s="44">
        <v>211</v>
      </c>
      <c r="AI17" s="44">
        <v>209.1</v>
      </c>
      <c r="AJ17" s="44">
        <v>208.2</v>
      </c>
      <c r="AK17" s="70">
        <v>207.5</v>
      </c>
      <c r="AL17" s="161">
        <v>205.1</v>
      </c>
      <c r="AM17" s="71">
        <v>205.8</v>
      </c>
      <c r="AN17" s="71">
        <v>209.2</v>
      </c>
      <c r="AO17" s="45">
        <v>207.9</v>
      </c>
      <c r="AP17" s="71">
        <v>208.4</v>
      </c>
      <c r="AQ17" s="71">
        <v>207.3</v>
      </c>
      <c r="AR17" s="71">
        <v>203.7</v>
      </c>
      <c r="AS17" s="71">
        <v>202.1</v>
      </c>
      <c r="AT17" s="71">
        <v>203.1</v>
      </c>
      <c r="AU17" s="161">
        <v>200.7</v>
      </c>
      <c r="AV17" s="71">
        <v>199.5</v>
      </c>
      <c r="AW17" s="71">
        <v>198.9</v>
      </c>
      <c r="AX17" s="71">
        <v>197.3</v>
      </c>
      <c r="AY17" s="45">
        <v>184.6</v>
      </c>
      <c r="AZ17" s="45">
        <v>180.7</v>
      </c>
      <c r="BA17" s="45">
        <v>187.9</v>
      </c>
      <c r="BB17" s="45">
        <v>190.2</v>
      </c>
      <c r="BC17" s="45">
        <v>188.7</v>
      </c>
      <c r="BD17" s="45">
        <v>184.9</v>
      </c>
      <c r="BE17" s="45">
        <v>184.8</v>
      </c>
      <c r="BF17" s="45">
        <v>184.6</v>
      </c>
      <c r="BG17" s="45">
        <v>183.5</v>
      </c>
      <c r="BH17" s="45">
        <v>183.1</v>
      </c>
      <c r="BI17" s="45">
        <v>182.4</v>
      </c>
      <c r="BJ17" s="243"/>
    </row>
    <row r="18" spans="1:62" ht="30" customHeight="1">
      <c r="A18" s="238"/>
      <c r="B18" s="19" t="str">
        <f>IF('0'!A1=1,"Операції з нерухомим майном","Real estate activities")</f>
        <v>Операції з нерухомим майном</v>
      </c>
      <c r="C18" s="44">
        <v>87</v>
      </c>
      <c r="D18" s="44">
        <v>86.1</v>
      </c>
      <c r="E18" s="44">
        <v>86.5</v>
      </c>
      <c r="F18" s="44">
        <v>85.7</v>
      </c>
      <c r="G18" s="44">
        <v>85.6</v>
      </c>
      <c r="H18" s="44">
        <v>84.9</v>
      </c>
      <c r="I18" s="44">
        <v>84.6</v>
      </c>
      <c r="J18" s="44">
        <v>84.5</v>
      </c>
      <c r="K18" s="44">
        <v>84.6</v>
      </c>
      <c r="L18" s="44">
        <v>84.3</v>
      </c>
      <c r="M18" s="44">
        <v>84.2</v>
      </c>
      <c r="N18" s="44">
        <v>84.4</v>
      </c>
      <c r="O18" s="44">
        <v>90.3</v>
      </c>
      <c r="P18" s="44">
        <v>89.9</v>
      </c>
      <c r="Q18" s="44">
        <v>89.5</v>
      </c>
      <c r="R18" s="44">
        <v>90.5</v>
      </c>
      <c r="S18" s="44">
        <v>93</v>
      </c>
      <c r="T18" s="44">
        <v>91.4</v>
      </c>
      <c r="U18" s="44">
        <v>90.4</v>
      </c>
      <c r="V18" s="44">
        <v>89.2</v>
      </c>
      <c r="W18" s="54" t="s">
        <v>0</v>
      </c>
      <c r="X18" s="44">
        <v>89.5</v>
      </c>
      <c r="Y18" s="44">
        <v>89.2</v>
      </c>
      <c r="Z18" s="44">
        <v>88.8</v>
      </c>
      <c r="AA18" s="44">
        <v>93.4</v>
      </c>
      <c r="AB18" s="44">
        <v>93.8</v>
      </c>
      <c r="AC18" s="44">
        <v>94.4</v>
      </c>
      <c r="AD18" s="44">
        <v>92.9</v>
      </c>
      <c r="AE18" s="44">
        <v>94.8</v>
      </c>
      <c r="AF18" s="44">
        <v>93</v>
      </c>
      <c r="AG18" s="44">
        <v>91.9</v>
      </c>
      <c r="AH18" s="44">
        <v>91</v>
      </c>
      <c r="AI18" s="44">
        <v>90.1</v>
      </c>
      <c r="AJ18" s="44">
        <v>88.9</v>
      </c>
      <c r="AK18" s="70">
        <v>88.2</v>
      </c>
      <c r="AL18" s="161">
        <v>87.2</v>
      </c>
      <c r="AM18" s="71">
        <v>96.7</v>
      </c>
      <c r="AN18" s="71">
        <v>93.6</v>
      </c>
      <c r="AO18" s="45">
        <v>94.6</v>
      </c>
      <c r="AP18" s="71">
        <v>93.8</v>
      </c>
      <c r="AQ18" s="71">
        <v>93.9</v>
      </c>
      <c r="AR18" s="71">
        <v>96.9</v>
      </c>
      <c r="AS18" s="71">
        <v>96.3</v>
      </c>
      <c r="AT18" s="71">
        <v>95.5</v>
      </c>
      <c r="AU18" s="161">
        <v>95.1</v>
      </c>
      <c r="AV18" s="71">
        <v>94.1</v>
      </c>
      <c r="AW18" s="71">
        <v>93.3</v>
      </c>
      <c r="AX18" s="71">
        <v>92.7</v>
      </c>
      <c r="AY18" s="45">
        <v>87.3</v>
      </c>
      <c r="AZ18" s="45">
        <v>86.3</v>
      </c>
      <c r="BA18" s="45">
        <v>85.7</v>
      </c>
      <c r="BB18" s="45">
        <v>85.8</v>
      </c>
      <c r="BC18" s="45">
        <v>85.8</v>
      </c>
      <c r="BD18" s="45">
        <v>85.1</v>
      </c>
      <c r="BE18" s="45">
        <v>84.5</v>
      </c>
      <c r="BF18" s="45">
        <v>84.8</v>
      </c>
      <c r="BG18" s="45">
        <v>84.5</v>
      </c>
      <c r="BH18" s="45">
        <v>84.4</v>
      </c>
      <c r="BI18" s="45">
        <v>84.2</v>
      </c>
      <c r="BJ18" s="243"/>
    </row>
    <row r="19" spans="1:62" ht="30" customHeight="1">
      <c r="A19" s="238"/>
      <c r="B19" s="19" t="str">
        <f>IF('0'!A1=1,"Професійна, наукова та технічна  діяльність","Professional, scientific and technical activities")</f>
        <v>Професійна, наукова та технічна  діяльність</v>
      </c>
      <c r="C19" s="44">
        <v>132.6</v>
      </c>
      <c r="D19" s="44">
        <v>133.9</v>
      </c>
      <c r="E19" s="44">
        <v>137</v>
      </c>
      <c r="F19" s="44">
        <v>137.9</v>
      </c>
      <c r="G19" s="44">
        <v>136.4</v>
      </c>
      <c r="H19" s="44">
        <v>135.80000000000001</v>
      </c>
      <c r="I19" s="44">
        <v>135.5</v>
      </c>
      <c r="J19" s="44">
        <v>135.6</v>
      </c>
      <c r="K19" s="44">
        <v>135.80000000000001</v>
      </c>
      <c r="L19" s="44">
        <v>135.80000000000001</v>
      </c>
      <c r="M19" s="44">
        <v>135.9</v>
      </c>
      <c r="N19" s="44">
        <v>136.69999999999999</v>
      </c>
      <c r="O19" s="44">
        <v>144</v>
      </c>
      <c r="P19" s="44">
        <v>150.69999999999999</v>
      </c>
      <c r="Q19" s="44">
        <v>149.69999999999999</v>
      </c>
      <c r="R19" s="44">
        <v>151.69999999999999</v>
      </c>
      <c r="S19" s="44">
        <v>150.80000000000001</v>
      </c>
      <c r="T19" s="44">
        <v>149.80000000000001</v>
      </c>
      <c r="U19" s="44">
        <v>149.1</v>
      </c>
      <c r="V19" s="44">
        <v>149.4</v>
      </c>
      <c r="W19" s="54" t="s">
        <v>0</v>
      </c>
      <c r="X19" s="44">
        <v>151.1</v>
      </c>
      <c r="Y19" s="44">
        <v>151.1</v>
      </c>
      <c r="Z19" s="44">
        <v>152</v>
      </c>
      <c r="AA19" s="44">
        <v>161.4</v>
      </c>
      <c r="AB19" s="44">
        <v>164.2</v>
      </c>
      <c r="AC19" s="44">
        <v>166.4</v>
      </c>
      <c r="AD19" s="44">
        <v>167</v>
      </c>
      <c r="AE19" s="44">
        <v>165.6</v>
      </c>
      <c r="AF19" s="44">
        <v>163.69999999999999</v>
      </c>
      <c r="AG19" s="44">
        <v>161.19999999999999</v>
      </c>
      <c r="AH19" s="44">
        <v>161.9</v>
      </c>
      <c r="AI19" s="44">
        <v>161.5</v>
      </c>
      <c r="AJ19" s="44">
        <v>158.30000000000001</v>
      </c>
      <c r="AK19" s="70">
        <v>157.30000000000001</v>
      </c>
      <c r="AL19" s="161">
        <v>160.6</v>
      </c>
      <c r="AM19" s="71">
        <v>148</v>
      </c>
      <c r="AN19" s="71">
        <v>153.19999999999999</v>
      </c>
      <c r="AO19" s="45">
        <v>153.9</v>
      </c>
      <c r="AP19" s="71">
        <v>154.30000000000001</v>
      </c>
      <c r="AQ19" s="71">
        <v>152.1</v>
      </c>
      <c r="AR19" s="71">
        <v>150.69999999999999</v>
      </c>
      <c r="AS19" s="71">
        <v>149.69999999999999</v>
      </c>
      <c r="AT19" s="71">
        <v>147.80000000000001</v>
      </c>
      <c r="AU19" s="161">
        <v>149.80000000000001</v>
      </c>
      <c r="AV19" s="71">
        <v>155</v>
      </c>
      <c r="AW19" s="71">
        <v>154.30000000000001</v>
      </c>
      <c r="AX19" s="71">
        <v>155.5</v>
      </c>
      <c r="AY19" s="45">
        <v>136.4</v>
      </c>
      <c r="AZ19" s="45">
        <v>143.6</v>
      </c>
      <c r="BA19" s="45">
        <v>143.6</v>
      </c>
      <c r="BB19" s="45">
        <v>143.6</v>
      </c>
      <c r="BC19" s="45">
        <v>143.1</v>
      </c>
      <c r="BD19" s="45">
        <v>141.69999999999999</v>
      </c>
      <c r="BE19" s="45">
        <v>141.1</v>
      </c>
      <c r="BF19" s="45">
        <v>141</v>
      </c>
      <c r="BG19" s="45">
        <v>141.6</v>
      </c>
      <c r="BH19" s="45">
        <v>141.19999999999999</v>
      </c>
      <c r="BI19" s="45">
        <v>140.9</v>
      </c>
      <c r="BJ19" s="243"/>
    </row>
    <row r="20" spans="1:62" ht="30" customHeight="1">
      <c r="A20" s="238"/>
      <c r="B20" s="19" t="str">
        <f>IF('0'!A1=1,"з неї наукові дослідження та розробки","of which scientific research and development")</f>
        <v>з неї наукові дослідження та розробки</v>
      </c>
      <c r="C20" s="44">
        <v>117.6</v>
      </c>
      <c r="D20" s="44">
        <v>119</v>
      </c>
      <c r="E20" s="44">
        <v>118.6</v>
      </c>
      <c r="F20" s="44">
        <v>118.6</v>
      </c>
      <c r="G20" s="44">
        <v>118.7</v>
      </c>
      <c r="H20" s="44">
        <v>119.1</v>
      </c>
      <c r="I20" s="44">
        <v>119.8</v>
      </c>
      <c r="J20" s="44">
        <v>120</v>
      </c>
      <c r="K20" s="44">
        <v>120.8</v>
      </c>
      <c r="L20" s="44">
        <v>121.2</v>
      </c>
      <c r="M20" s="44">
        <v>121.8</v>
      </c>
      <c r="N20" s="44">
        <v>123.3</v>
      </c>
      <c r="O20" s="44">
        <v>115.6</v>
      </c>
      <c r="P20" s="44">
        <v>116.7</v>
      </c>
      <c r="Q20" s="44">
        <v>117.3</v>
      </c>
      <c r="R20" s="44">
        <v>117.3</v>
      </c>
      <c r="S20" s="44">
        <v>117.3</v>
      </c>
      <c r="T20" s="44">
        <v>118</v>
      </c>
      <c r="U20" s="44">
        <v>118.6</v>
      </c>
      <c r="V20" s="44">
        <v>118.8</v>
      </c>
      <c r="W20" s="54" t="s">
        <v>0</v>
      </c>
      <c r="X20" s="44">
        <v>120.4</v>
      </c>
      <c r="Y20" s="44">
        <v>120.7</v>
      </c>
      <c r="Z20" s="44">
        <v>122.6</v>
      </c>
      <c r="AA20" s="44">
        <v>114.8</v>
      </c>
      <c r="AB20" s="44">
        <v>113.8</v>
      </c>
      <c r="AC20" s="44">
        <v>114.1</v>
      </c>
      <c r="AD20" s="44">
        <v>114.2</v>
      </c>
      <c r="AE20" s="44">
        <v>116.1</v>
      </c>
      <c r="AF20" s="44">
        <v>115.9</v>
      </c>
      <c r="AG20" s="44">
        <v>116.1</v>
      </c>
      <c r="AH20" s="44">
        <v>116</v>
      </c>
      <c r="AI20" s="44">
        <v>116.5</v>
      </c>
      <c r="AJ20" s="44">
        <v>117.4</v>
      </c>
      <c r="AK20" s="70">
        <v>118.1</v>
      </c>
      <c r="AL20" s="161">
        <v>118.5</v>
      </c>
      <c r="AM20" s="71">
        <v>112</v>
      </c>
      <c r="AN20" s="71">
        <v>115.5</v>
      </c>
      <c r="AO20" s="45">
        <v>115.3</v>
      </c>
      <c r="AP20" s="71">
        <v>116.3</v>
      </c>
      <c r="AQ20" s="71">
        <v>116.6</v>
      </c>
      <c r="AR20" s="71">
        <v>116.2</v>
      </c>
      <c r="AS20" s="71">
        <v>116.2</v>
      </c>
      <c r="AT20" s="71">
        <v>116.5</v>
      </c>
      <c r="AU20" s="161">
        <v>116.7</v>
      </c>
      <c r="AV20" s="71">
        <v>116.4</v>
      </c>
      <c r="AW20" s="71">
        <v>116.5</v>
      </c>
      <c r="AX20" s="71">
        <v>118.1</v>
      </c>
      <c r="AY20" s="45">
        <v>113</v>
      </c>
      <c r="AZ20" s="45">
        <v>114.1</v>
      </c>
      <c r="BA20" s="45">
        <v>115</v>
      </c>
      <c r="BB20" s="45">
        <v>114.7</v>
      </c>
      <c r="BC20" s="45">
        <v>114.7</v>
      </c>
      <c r="BD20" s="45">
        <v>113.7</v>
      </c>
      <c r="BE20" s="45">
        <v>113.9</v>
      </c>
      <c r="BF20" s="45">
        <v>114</v>
      </c>
      <c r="BG20" s="45">
        <v>114.2</v>
      </c>
      <c r="BH20" s="45">
        <v>114.1</v>
      </c>
      <c r="BI20" s="45">
        <v>114.6</v>
      </c>
      <c r="BJ20" s="243"/>
    </row>
    <row r="21" spans="1:62" ht="30" customHeight="1">
      <c r="A21" s="238"/>
      <c r="B21" s="19" t="str">
        <f>IF('0'!A1=1,"Діяльність у сфері адміністративного  та допоміжного обслуговування","Administrative and support service activities")</f>
        <v>Діяльність у сфері адміністративного  та допоміжного обслуговування</v>
      </c>
      <c r="C21" s="44">
        <v>79</v>
      </c>
      <c r="D21" s="44">
        <v>77.8</v>
      </c>
      <c r="E21" s="44">
        <v>77.5</v>
      </c>
      <c r="F21" s="44">
        <v>77.900000000000006</v>
      </c>
      <c r="G21" s="44">
        <v>78.099999999999994</v>
      </c>
      <c r="H21" s="44">
        <v>77.599999999999994</v>
      </c>
      <c r="I21" s="44">
        <v>77.400000000000006</v>
      </c>
      <c r="J21" s="44">
        <v>75.5</v>
      </c>
      <c r="K21" s="44">
        <v>77.099999999999994</v>
      </c>
      <c r="L21" s="44">
        <v>77.2</v>
      </c>
      <c r="M21" s="44">
        <v>77.099999999999994</v>
      </c>
      <c r="N21" s="44">
        <v>77.400000000000006</v>
      </c>
      <c r="O21" s="44">
        <v>78.5</v>
      </c>
      <c r="P21" s="44">
        <v>77.8</v>
      </c>
      <c r="Q21" s="44">
        <v>76.8</v>
      </c>
      <c r="R21" s="44">
        <v>75.900000000000006</v>
      </c>
      <c r="S21" s="44">
        <v>75.7</v>
      </c>
      <c r="T21" s="44">
        <v>74.099999999999994</v>
      </c>
      <c r="U21" s="44">
        <v>73.900000000000006</v>
      </c>
      <c r="V21" s="44">
        <v>74.2</v>
      </c>
      <c r="W21" s="54" t="s">
        <v>0</v>
      </c>
      <c r="X21" s="44">
        <v>72.7</v>
      </c>
      <c r="Y21" s="44">
        <v>75</v>
      </c>
      <c r="Z21" s="44">
        <v>74.7</v>
      </c>
      <c r="AA21" s="44">
        <v>76.099999999999994</v>
      </c>
      <c r="AB21" s="44">
        <v>77.8</v>
      </c>
      <c r="AC21" s="44">
        <v>77.8</v>
      </c>
      <c r="AD21" s="44">
        <v>77.599999999999994</v>
      </c>
      <c r="AE21" s="44">
        <v>77</v>
      </c>
      <c r="AF21" s="44">
        <v>76.099999999999994</v>
      </c>
      <c r="AG21" s="44">
        <v>75.599999999999994</v>
      </c>
      <c r="AH21" s="44">
        <v>75.3</v>
      </c>
      <c r="AI21" s="44">
        <v>75.599999999999994</v>
      </c>
      <c r="AJ21" s="44">
        <v>75.400000000000006</v>
      </c>
      <c r="AK21" s="70">
        <v>75.3</v>
      </c>
      <c r="AL21" s="161">
        <v>74.2</v>
      </c>
      <c r="AM21" s="71">
        <v>81.099999999999994</v>
      </c>
      <c r="AN21" s="71">
        <v>80.400000000000006</v>
      </c>
      <c r="AO21" s="45">
        <v>80.400000000000006</v>
      </c>
      <c r="AP21" s="71">
        <v>79.7</v>
      </c>
      <c r="AQ21" s="71">
        <v>79.3</v>
      </c>
      <c r="AR21" s="71">
        <v>77.900000000000006</v>
      </c>
      <c r="AS21" s="71">
        <v>77.400000000000006</v>
      </c>
      <c r="AT21" s="71">
        <v>77.8</v>
      </c>
      <c r="AU21" s="161">
        <v>77.8</v>
      </c>
      <c r="AV21" s="71">
        <v>77.599999999999994</v>
      </c>
      <c r="AW21" s="71">
        <v>77.5</v>
      </c>
      <c r="AX21" s="71">
        <v>77.099999999999994</v>
      </c>
      <c r="AY21" s="45">
        <v>83.2</v>
      </c>
      <c r="AZ21" s="45">
        <v>82.4</v>
      </c>
      <c r="BA21" s="45">
        <v>81.3</v>
      </c>
      <c r="BB21" s="45">
        <v>81.099999999999994</v>
      </c>
      <c r="BC21" s="45">
        <v>80.7</v>
      </c>
      <c r="BD21" s="45">
        <v>79.8</v>
      </c>
      <c r="BE21" s="45">
        <v>79.400000000000006</v>
      </c>
      <c r="BF21" s="45">
        <v>79.5</v>
      </c>
      <c r="BG21" s="45">
        <v>79.3</v>
      </c>
      <c r="BH21" s="45">
        <v>79.2</v>
      </c>
      <c r="BI21" s="45">
        <v>79.099999999999994</v>
      </c>
      <c r="BJ21" s="243"/>
    </row>
    <row r="22" spans="1:62" ht="30" customHeight="1">
      <c r="A22" s="238"/>
      <c r="B22" s="19" t="str">
        <f>IF('0'!A1=1,"Державне управління й оборона; обов’язкове соціальне страхування","Public administration and defence; compulsory social security")</f>
        <v>Державне управління й оборона; обов’язкове соціальне страхування</v>
      </c>
      <c r="C22" s="44">
        <v>101.7</v>
      </c>
      <c r="D22" s="44">
        <v>102.7</v>
      </c>
      <c r="E22" s="44">
        <v>103</v>
      </c>
      <c r="F22" s="44">
        <v>103.6</v>
      </c>
      <c r="G22" s="44">
        <v>104.7</v>
      </c>
      <c r="H22" s="44">
        <v>106.4</v>
      </c>
      <c r="I22" s="44">
        <v>108.1</v>
      </c>
      <c r="J22" s="44">
        <v>110.8</v>
      </c>
      <c r="K22" s="44">
        <v>110.6</v>
      </c>
      <c r="L22" s="44">
        <v>110.9</v>
      </c>
      <c r="M22" s="44">
        <v>111.8</v>
      </c>
      <c r="N22" s="44">
        <v>113.4</v>
      </c>
      <c r="O22" s="44">
        <v>100.5</v>
      </c>
      <c r="P22" s="44">
        <v>103.1</v>
      </c>
      <c r="Q22" s="44">
        <v>104.7</v>
      </c>
      <c r="R22" s="44">
        <v>104.9</v>
      </c>
      <c r="S22" s="44">
        <v>105.6</v>
      </c>
      <c r="T22" s="44">
        <v>107.1</v>
      </c>
      <c r="U22" s="44">
        <v>108.3</v>
      </c>
      <c r="V22" s="44">
        <v>108.7</v>
      </c>
      <c r="W22" s="54" t="s">
        <v>0</v>
      </c>
      <c r="X22" s="44">
        <v>107.9</v>
      </c>
      <c r="Y22" s="44">
        <v>108.2</v>
      </c>
      <c r="Z22" s="44">
        <v>109.7</v>
      </c>
      <c r="AA22" s="44">
        <v>93.5</v>
      </c>
      <c r="AB22" s="44">
        <v>94.5</v>
      </c>
      <c r="AC22" s="44">
        <v>95.9</v>
      </c>
      <c r="AD22" s="44">
        <v>96</v>
      </c>
      <c r="AE22" s="44">
        <v>97.8</v>
      </c>
      <c r="AF22" s="44">
        <v>99.1</v>
      </c>
      <c r="AG22" s="44">
        <v>100.3</v>
      </c>
      <c r="AH22" s="44">
        <v>101.1</v>
      </c>
      <c r="AI22" s="44">
        <v>100.9</v>
      </c>
      <c r="AJ22" s="44">
        <v>101.5</v>
      </c>
      <c r="AK22" s="70">
        <v>103</v>
      </c>
      <c r="AL22" s="161">
        <v>104.4</v>
      </c>
      <c r="AM22" s="71">
        <v>97.6</v>
      </c>
      <c r="AN22" s="71">
        <v>100.1</v>
      </c>
      <c r="AO22" s="45">
        <v>101.5</v>
      </c>
      <c r="AP22" s="71">
        <v>103.2</v>
      </c>
      <c r="AQ22" s="71">
        <v>103.9</v>
      </c>
      <c r="AR22" s="71">
        <v>106.1</v>
      </c>
      <c r="AS22" s="71">
        <v>108.1</v>
      </c>
      <c r="AT22" s="71">
        <v>109.4</v>
      </c>
      <c r="AU22" s="161">
        <v>109.5</v>
      </c>
      <c r="AV22" s="71">
        <v>109.6</v>
      </c>
      <c r="AW22" s="71">
        <v>111.8</v>
      </c>
      <c r="AX22" s="71">
        <v>114.9</v>
      </c>
      <c r="AY22" s="45">
        <v>106.9</v>
      </c>
      <c r="AZ22" s="45">
        <v>111.2</v>
      </c>
      <c r="BA22" s="45">
        <v>112.3</v>
      </c>
      <c r="BB22" s="45">
        <v>113.6</v>
      </c>
      <c r="BC22" s="45">
        <v>115</v>
      </c>
      <c r="BD22" s="45">
        <v>118.1</v>
      </c>
      <c r="BE22" s="45">
        <v>120.8</v>
      </c>
      <c r="BF22" s="45">
        <v>123.1</v>
      </c>
      <c r="BG22" s="45">
        <v>124.4</v>
      </c>
      <c r="BH22" s="45">
        <v>126.1</v>
      </c>
      <c r="BI22" s="45">
        <v>128.1</v>
      </c>
      <c r="BJ22" s="243"/>
    </row>
    <row r="23" spans="1:62" ht="30" customHeight="1">
      <c r="A23" s="238"/>
      <c r="B23" s="19" t="str">
        <f>IF('0'!A1=1,"Освіта","Education")</f>
        <v>Освіта</v>
      </c>
      <c r="C23" s="44">
        <v>82</v>
      </c>
      <c r="D23" s="44">
        <v>82.4</v>
      </c>
      <c r="E23" s="44">
        <v>81.099999999999994</v>
      </c>
      <c r="F23" s="44">
        <v>81.2</v>
      </c>
      <c r="G23" s="44">
        <v>81.599999999999994</v>
      </c>
      <c r="H23" s="44">
        <v>84.2</v>
      </c>
      <c r="I23" s="44">
        <v>84.5</v>
      </c>
      <c r="J23" s="44">
        <v>83.5</v>
      </c>
      <c r="K23" s="44">
        <v>83.5</v>
      </c>
      <c r="L23" s="44">
        <v>83.1</v>
      </c>
      <c r="M23" s="44">
        <v>82.8</v>
      </c>
      <c r="N23" s="44">
        <v>82.7</v>
      </c>
      <c r="O23" s="44">
        <v>78.599999999999994</v>
      </c>
      <c r="P23" s="44">
        <v>79</v>
      </c>
      <c r="Q23" s="44">
        <v>78.099999999999994</v>
      </c>
      <c r="R23" s="44">
        <v>77.099999999999994</v>
      </c>
      <c r="S23" s="44">
        <v>77.5</v>
      </c>
      <c r="T23" s="44">
        <v>80.400000000000006</v>
      </c>
      <c r="U23" s="44">
        <v>80.599999999999994</v>
      </c>
      <c r="V23" s="44">
        <v>79.7</v>
      </c>
      <c r="W23" s="54" t="s">
        <v>0</v>
      </c>
      <c r="X23" s="44">
        <v>79.400000000000006</v>
      </c>
      <c r="Y23" s="44">
        <v>79</v>
      </c>
      <c r="Z23" s="44">
        <v>78.900000000000006</v>
      </c>
      <c r="AA23" s="44">
        <v>73.599999999999994</v>
      </c>
      <c r="AB23" s="44">
        <v>73.400000000000006</v>
      </c>
      <c r="AC23" s="44">
        <v>72.5</v>
      </c>
      <c r="AD23" s="44">
        <v>71.7</v>
      </c>
      <c r="AE23" s="44">
        <v>72</v>
      </c>
      <c r="AF23" s="44">
        <v>74.3</v>
      </c>
      <c r="AG23" s="44">
        <v>74.099999999999994</v>
      </c>
      <c r="AH23" s="44">
        <v>73.099999999999994</v>
      </c>
      <c r="AI23" s="44">
        <v>73.2</v>
      </c>
      <c r="AJ23" s="44">
        <v>73.8</v>
      </c>
      <c r="AK23" s="70">
        <v>74.2</v>
      </c>
      <c r="AL23" s="161">
        <v>74.7</v>
      </c>
      <c r="AM23" s="71">
        <v>72.900000000000006</v>
      </c>
      <c r="AN23" s="71">
        <v>72.3</v>
      </c>
      <c r="AO23" s="45">
        <v>70.8</v>
      </c>
      <c r="AP23" s="71">
        <v>70.2</v>
      </c>
      <c r="AQ23" s="71">
        <v>71.2</v>
      </c>
      <c r="AR23" s="71">
        <v>74.3</v>
      </c>
      <c r="AS23" s="71">
        <v>74.400000000000006</v>
      </c>
      <c r="AT23" s="71">
        <v>73.400000000000006</v>
      </c>
      <c r="AU23" s="161">
        <v>73.3</v>
      </c>
      <c r="AV23" s="71">
        <v>72.7</v>
      </c>
      <c r="AW23" s="71">
        <v>72.2</v>
      </c>
      <c r="AX23" s="71">
        <v>72.7</v>
      </c>
      <c r="AY23" s="45">
        <v>84.6</v>
      </c>
      <c r="AZ23" s="45">
        <v>85.3</v>
      </c>
      <c r="BA23" s="45">
        <v>83.7</v>
      </c>
      <c r="BB23" s="45">
        <v>83</v>
      </c>
      <c r="BC23" s="45">
        <v>83.2</v>
      </c>
      <c r="BD23" s="45">
        <v>85.7</v>
      </c>
      <c r="BE23" s="45">
        <v>85</v>
      </c>
      <c r="BF23" s="45">
        <v>83.4</v>
      </c>
      <c r="BG23" s="45">
        <v>83.5</v>
      </c>
      <c r="BH23" s="45">
        <v>83</v>
      </c>
      <c r="BI23" s="45">
        <v>82.5</v>
      </c>
      <c r="BJ23" s="243"/>
    </row>
    <row r="24" spans="1:62" ht="30" customHeight="1">
      <c r="A24" s="238"/>
      <c r="B24" s="19" t="str">
        <f>IF('0'!A1=1,"Охорона здоров’я та надання  соціальної допомоги","Human health and social work activities")</f>
        <v>Охорона здоров’я та надання  соціальної допомоги</v>
      </c>
      <c r="C24" s="44">
        <v>71.8</v>
      </c>
      <c r="D24" s="44">
        <v>71.3</v>
      </c>
      <c r="E24" s="44">
        <v>70.7</v>
      </c>
      <c r="F24" s="44">
        <v>70.7</v>
      </c>
      <c r="G24" s="44">
        <v>71.3</v>
      </c>
      <c r="H24" s="44">
        <v>72.2</v>
      </c>
      <c r="I24" s="44">
        <v>72.400000000000006</v>
      </c>
      <c r="J24" s="44">
        <v>72.599999999999994</v>
      </c>
      <c r="K24" s="44">
        <v>72.5</v>
      </c>
      <c r="L24" s="44">
        <v>72.3</v>
      </c>
      <c r="M24" s="44">
        <v>72.2</v>
      </c>
      <c r="N24" s="44">
        <v>72.5</v>
      </c>
      <c r="O24" s="44">
        <v>71.2</v>
      </c>
      <c r="P24" s="44">
        <v>70.7</v>
      </c>
      <c r="Q24" s="44">
        <v>70.400000000000006</v>
      </c>
      <c r="R24" s="44">
        <v>69.400000000000006</v>
      </c>
      <c r="S24" s="44">
        <v>69.8</v>
      </c>
      <c r="T24" s="44">
        <v>70.400000000000006</v>
      </c>
      <c r="U24" s="44">
        <v>70.5</v>
      </c>
      <c r="V24" s="44">
        <v>70.5</v>
      </c>
      <c r="W24" s="54" t="s">
        <v>0</v>
      </c>
      <c r="X24" s="44">
        <v>70.400000000000006</v>
      </c>
      <c r="Y24" s="44">
        <v>70.2</v>
      </c>
      <c r="Z24" s="44">
        <v>70.099999999999994</v>
      </c>
      <c r="AA24" s="44">
        <v>67.400000000000006</v>
      </c>
      <c r="AB24" s="44">
        <v>66.3</v>
      </c>
      <c r="AC24" s="44">
        <v>65.599999999999994</v>
      </c>
      <c r="AD24" s="44">
        <v>64.900000000000006</v>
      </c>
      <c r="AE24" s="44">
        <v>65.400000000000006</v>
      </c>
      <c r="AF24" s="44">
        <v>65.5</v>
      </c>
      <c r="AG24" s="44">
        <v>65.3</v>
      </c>
      <c r="AH24" s="44">
        <v>65.400000000000006</v>
      </c>
      <c r="AI24" s="44">
        <v>65.3</v>
      </c>
      <c r="AJ24" s="44">
        <v>66</v>
      </c>
      <c r="AK24" s="73">
        <v>66.5</v>
      </c>
      <c r="AL24" s="161">
        <v>67.5</v>
      </c>
      <c r="AM24" s="71">
        <v>66</v>
      </c>
      <c r="AN24" s="71">
        <v>64.8</v>
      </c>
      <c r="AO24" s="45">
        <v>63.8</v>
      </c>
      <c r="AP24" s="71">
        <v>63.5</v>
      </c>
      <c r="AQ24" s="71">
        <v>64.5</v>
      </c>
      <c r="AR24" s="71">
        <v>65.3</v>
      </c>
      <c r="AS24" s="71">
        <v>65.5</v>
      </c>
      <c r="AT24" s="71">
        <v>65.7</v>
      </c>
      <c r="AU24" s="161">
        <v>65.400000000000006</v>
      </c>
      <c r="AV24" s="71">
        <v>65.099999999999994</v>
      </c>
      <c r="AW24" s="71">
        <v>64.900000000000006</v>
      </c>
      <c r="AX24" s="71">
        <v>65.599999999999994</v>
      </c>
      <c r="AY24" s="45">
        <v>73.3</v>
      </c>
      <c r="AZ24" s="45">
        <v>72.900000000000006</v>
      </c>
      <c r="BA24" s="45">
        <v>71.5</v>
      </c>
      <c r="BB24" s="45">
        <v>71.400000000000006</v>
      </c>
      <c r="BC24" s="45">
        <v>71.400000000000006</v>
      </c>
      <c r="BD24" s="45">
        <v>71.5</v>
      </c>
      <c r="BE24" s="45">
        <v>71.3</v>
      </c>
      <c r="BF24" s="45">
        <v>71.099999999999994</v>
      </c>
      <c r="BG24" s="45">
        <v>70.5</v>
      </c>
      <c r="BH24" s="45">
        <v>70.2</v>
      </c>
      <c r="BI24" s="45">
        <v>70</v>
      </c>
      <c r="BJ24" s="243"/>
    </row>
    <row r="25" spans="1:62" ht="30" customHeight="1">
      <c r="A25" s="238"/>
      <c r="B25" s="19" t="str">
        <f>IF('0'!A1=1,"з них охорона здоров’я  ","of which human health")</f>
        <v xml:space="preserve">з них охорона здоров’я  </v>
      </c>
      <c r="C25" s="44">
        <v>72.5</v>
      </c>
      <c r="D25" s="44">
        <v>71.900000000000006</v>
      </c>
      <c r="E25" s="44">
        <v>71.3</v>
      </c>
      <c r="F25" s="44">
        <v>71.400000000000006</v>
      </c>
      <c r="G25" s="44">
        <v>72</v>
      </c>
      <c r="H25" s="44">
        <v>72.900000000000006</v>
      </c>
      <c r="I25" s="44">
        <v>73.2</v>
      </c>
      <c r="J25" s="44">
        <v>73.400000000000006</v>
      </c>
      <c r="K25" s="44">
        <v>73.3</v>
      </c>
      <c r="L25" s="44">
        <v>73.099999999999994</v>
      </c>
      <c r="M25" s="44">
        <v>73</v>
      </c>
      <c r="N25" s="44">
        <v>73.2</v>
      </c>
      <c r="O25" s="44">
        <v>71.900000000000006</v>
      </c>
      <c r="P25" s="44">
        <v>71.400000000000006</v>
      </c>
      <c r="Q25" s="44">
        <v>71.099999999999994</v>
      </c>
      <c r="R25" s="44">
        <v>70.099999999999994</v>
      </c>
      <c r="S25" s="44">
        <v>70.5</v>
      </c>
      <c r="T25" s="44">
        <v>71.2</v>
      </c>
      <c r="U25" s="44">
        <v>71.400000000000006</v>
      </c>
      <c r="V25" s="44">
        <v>71.3</v>
      </c>
      <c r="W25" s="54" t="s">
        <v>0</v>
      </c>
      <c r="X25" s="44">
        <v>71.099999999999994</v>
      </c>
      <c r="Y25" s="44">
        <v>70.8</v>
      </c>
      <c r="Z25" s="44">
        <v>70.8</v>
      </c>
      <c r="AA25" s="44">
        <v>67.900000000000006</v>
      </c>
      <c r="AB25" s="44">
        <v>66.8</v>
      </c>
      <c r="AC25" s="44">
        <v>66.099999999999994</v>
      </c>
      <c r="AD25" s="44">
        <v>65.3</v>
      </c>
      <c r="AE25" s="44">
        <v>65.8</v>
      </c>
      <c r="AF25" s="44">
        <v>65.900000000000006</v>
      </c>
      <c r="AG25" s="44">
        <v>65.7</v>
      </c>
      <c r="AH25" s="44">
        <v>65.8</v>
      </c>
      <c r="AI25" s="44">
        <v>65.7</v>
      </c>
      <c r="AJ25" s="44">
        <v>66.5</v>
      </c>
      <c r="AK25" s="74">
        <v>66.900000000000006</v>
      </c>
      <c r="AL25" s="161">
        <v>68</v>
      </c>
      <c r="AM25" s="71">
        <v>66.7</v>
      </c>
      <c r="AN25" s="71">
        <v>65.400000000000006</v>
      </c>
      <c r="AO25" s="45">
        <v>64.400000000000006</v>
      </c>
      <c r="AP25" s="71">
        <v>64.099999999999994</v>
      </c>
      <c r="AQ25" s="71">
        <v>65.099999999999994</v>
      </c>
      <c r="AR25" s="71">
        <v>65.900000000000006</v>
      </c>
      <c r="AS25" s="71">
        <v>66.2</v>
      </c>
      <c r="AT25" s="71">
        <v>66.400000000000006</v>
      </c>
      <c r="AU25" s="161">
        <v>66.099999999999994</v>
      </c>
      <c r="AV25" s="71">
        <v>65.8</v>
      </c>
      <c r="AW25" s="71">
        <v>65.5</v>
      </c>
      <c r="AX25" s="71">
        <v>66.3</v>
      </c>
      <c r="AY25" s="45">
        <v>74.099999999999994</v>
      </c>
      <c r="AZ25" s="45">
        <v>73.599999999999994</v>
      </c>
      <c r="BA25" s="45">
        <v>72.2</v>
      </c>
      <c r="BB25" s="45">
        <v>72.099999999999994</v>
      </c>
      <c r="BC25" s="45">
        <v>72.099999999999994</v>
      </c>
      <c r="BD25" s="45">
        <v>72.3</v>
      </c>
      <c r="BE25" s="45">
        <v>72.099999999999994</v>
      </c>
      <c r="BF25" s="45">
        <v>71.900000000000006</v>
      </c>
      <c r="BG25" s="45">
        <v>71.3</v>
      </c>
      <c r="BH25" s="45">
        <v>70.900000000000006</v>
      </c>
      <c r="BI25" s="45">
        <v>70.7</v>
      </c>
      <c r="BJ25" s="243"/>
    </row>
    <row r="26" spans="1:62" ht="30" customHeight="1">
      <c r="A26" s="238"/>
      <c r="B26" s="19" t="str">
        <f>IF('0'!A1=1,"Мистецтво, спорт, розваги та відпочинок","Arts, sport, entertainment and recreation")</f>
        <v>Мистецтво, спорт, розваги та відпочинок</v>
      </c>
      <c r="C26" s="44">
        <v>102.7</v>
      </c>
      <c r="D26" s="44">
        <v>101.7</v>
      </c>
      <c r="E26" s="44">
        <v>100.1</v>
      </c>
      <c r="F26" s="44">
        <v>99.4</v>
      </c>
      <c r="G26" s="44">
        <v>99.7</v>
      </c>
      <c r="H26" s="44">
        <v>100.1</v>
      </c>
      <c r="I26" s="44">
        <v>100.2</v>
      </c>
      <c r="J26" s="44">
        <v>99.7</v>
      </c>
      <c r="K26" s="44">
        <v>100.2</v>
      </c>
      <c r="L26" s="44">
        <v>100.2</v>
      </c>
      <c r="M26" s="44">
        <v>100.4</v>
      </c>
      <c r="N26" s="44">
        <v>100.6</v>
      </c>
      <c r="O26" s="44">
        <v>102.3</v>
      </c>
      <c r="P26" s="44">
        <v>102.6</v>
      </c>
      <c r="Q26" s="44">
        <v>102.4</v>
      </c>
      <c r="R26" s="44">
        <v>105.5</v>
      </c>
      <c r="S26" s="44">
        <v>105.3</v>
      </c>
      <c r="T26" s="44">
        <v>104.6</v>
      </c>
      <c r="U26" s="44">
        <v>102.7</v>
      </c>
      <c r="V26" s="44">
        <v>102.2</v>
      </c>
      <c r="W26" s="54" t="s">
        <v>0</v>
      </c>
      <c r="X26" s="44">
        <v>103.6</v>
      </c>
      <c r="Y26" s="44">
        <v>103.8</v>
      </c>
      <c r="Z26" s="44">
        <v>104.2</v>
      </c>
      <c r="AA26" s="44">
        <v>105.6</v>
      </c>
      <c r="AB26" s="44">
        <v>111.6</v>
      </c>
      <c r="AC26" s="44">
        <v>96.4</v>
      </c>
      <c r="AD26" s="44">
        <v>105.2</v>
      </c>
      <c r="AE26" s="44">
        <v>103.2</v>
      </c>
      <c r="AF26" s="44">
        <v>102.1</v>
      </c>
      <c r="AG26" s="44">
        <v>100.7</v>
      </c>
      <c r="AH26" s="44">
        <v>99.6</v>
      </c>
      <c r="AI26" s="44">
        <v>98</v>
      </c>
      <c r="AJ26" s="44">
        <v>97.9</v>
      </c>
      <c r="AK26" s="74">
        <v>98.5</v>
      </c>
      <c r="AL26" s="161">
        <v>98.6</v>
      </c>
      <c r="AM26" s="71">
        <v>100.9</v>
      </c>
      <c r="AN26" s="71">
        <v>97.5</v>
      </c>
      <c r="AO26" s="45">
        <v>100.3</v>
      </c>
      <c r="AP26" s="71">
        <v>103.2</v>
      </c>
      <c r="AQ26" s="71">
        <v>101.6</v>
      </c>
      <c r="AR26" s="71">
        <v>100.4</v>
      </c>
      <c r="AS26" s="71">
        <v>98</v>
      </c>
      <c r="AT26" s="71">
        <v>96.8</v>
      </c>
      <c r="AU26" s="161">
        <v>95.5</v>
      </c>
      <c r="AV26" s="71">
        <v>94.3</v>
      </c>
      <c r="AW26" s="71">
        <v>93.3</v>
      </c>
      <c r="AX26" s="71">
        <v>93.5</v>
      </c>
      <c r="AY26" s="45">
        <v>90.1</v>
      </c>
      <c r="AZ26" s="45">
        <v>89.6</v>
      </c>
      <c r="BA26" s="45">
        <v>90.6</v>
      </c>
      <c r="BB26" s="45">
        <v>89.8</v>
      </c>
      <c r="BC26" s="45">
        <v>94.5</v>
      </c>
      <c r="BD26" s="45">
        <v>94.2</v>
      </c>
      <c r="BE26" s="45">
        <v>93.8</v>
      </c>
      <c r="BF26" s="45">
        <v>93</v>
      </c>
      <c r="BG26" s="45">
        <v>92.8</v>
      </c>
      <c r="BH26" s="45">
        <v>92.2</v>
      </c>
      <c r="BI26" s="45">
        <v>91.7</v>
      </c>
      <c r="BJ26" s="243"/>
    </row>
    <row r="27" spans="1:62" ht="30" customHeight="1">
      <c r="A27" s="238"/>
      <c r="B27" s="19" t="str">
        <f>IF('0'!A1=1,"діяльність у сфері творчості, мистецтва та розваг","arts, entertainment and recreation activities")</f>
        <v>діяльність у сфері творчості, мистецтва та розваг</v>
      </c>
      <c r="C27" s="44">
        <v>89.8</v>
      </c>
      <c r="D27" s="44">
        <v>89.4</v>
      </c>
      <c r="E27" s="44">
        <v>88.1</v>
      </c>
      <c r="F27" s="44">
        <v>87.4</v>
      </c>
      <c r="G27" s="44">
        <v>87.6</v>
      </c>
      <c r="H27" s="44">
        <v>88.6</v>
      </c>
      <c r="I27" s="44">
        <v>88.6</v>
      </c>
      <c r="J27" s="44">
        <v>87.7</v>
      </c>
      <c r="K27" s="44">
        <v>88.1</v>
      </c>
      <c r="L27" s="44">
        <v>87.9</v>
      </c>
      <c r="M27" s="44">
        <v>88</v>
      </c>
      <c r="N27" s="44">
        <v>88.4</v>
      </c>
      <c r="O27" s="44">
        <v>84.7</v>
      </c>
      <c r="P27" s="44">
        <v>83.4</v>
      </c>
      <c r="Q27" s="44">
        <v>82.2</v>
      </c>
      <c r="R27" s="44">
        <v>82</v>
      </c>
      <c r="S27" s="44">
        <v>82.1</v>
      </c>
      <c r="T27" s="44">
        <v>82.3</v>
      </c>
      <c r="U27" s="44">
        <v>82.8</v>
      </c>
      <c r="V27" s="44">
        <v>82</v>
      </c>
      <c r="W27" s="54" t="s">
        <v>0</v>
      </c>
      <c r="X27" s="44">
        <v>81.400000000000006</v>
      </c>
      <c r="Y27" s="44">
        <v>81.400000000000006</v>
      </c>
      <c r="Z27" s="44">
        <v>81.599999999999994</v>
      </c>
      <c r="AA27" s="44">
        <v>76.599999999999994</v>
      </c>
      <c r="AB27" s="44">
        <v>75.400000000000006</v>
      </c>
      <c r="AC27" s="44">
        <v>74.3</v>
      </c>
      <c r="AD27" s="44">
        <v>73.400000000000006</v>
      </c>
      <c r="AE27" s="44">
        <v>73.099999999999994</v>
      </c>
      <c r="AF27" s="44">
        <v>73.8</v>
      </c>
      <c r="AG27" s="44">
        <v>74</v>
      </c>
      <c r="AH27" s="44">
        <v>73.099999999999994</v>
      </c>
      <c r="AI27" s="44">
        <v>73.2</v>
      </c>
      <c r="AJ27" s="44">
        <v>73.599999999999994</v>
      </c>
      <c r="AK27" s="74">
        <v>74.400000000000006</v>
      </c>
      <c r="AL27" s="162">
        <v>75.099999999999994</v>
      </c>
      <c r="AM27" s="71">
        <v>76.8</v>
      </c>
      <c r="AN27" s="71">
        <v>75.599999999999994</v>
      </c>
      <c r="AO27" s="45">
        <v>73.900000000000006</v>
      </c>
      <c r="AP27" s="71">
        <v>73</v>
      </c>
      <c r="AQ27" s="71">
        <v>73.3</v>
      </c>
      <c r="AR27" s="71">
        <v>74.099999999999994</v>
      </c>
      <c r="AS27" s="71">
        <v>74.2</v>
      </c>
      <c r="AT27" s="71">
        <v>73.7</v>
      </c>
      <c r="AU27" s="162">
        <v>73.5</v>
      </c>
      <c r="AV27" s="71">
        <v>73.099999999999994</v>
      </c>
      <c r="AW27" s="71">
        <v>73.099999999999994</v>
      </c>
      <c r="AX27" s="45">
        <v>73.900000000000006</v>
      </c>
      <c r="AY27" s="45">
        <v>80.900000000000006</v>
      </c>
      <c r="AZ27" s="45">
        <v>81</v>
      </c>
      <c r="BA27" s="45">
        <v>83</v>
      </c>
      <c r="BB27" s="45">
        <v>82.3</v>
      </c>
      <c r="BC27" s="45">
        <v>81.900000000000006</v>
      </c>
      <c r="BD27" s="45">
        <v>82.2</v>
      </c>
      <c r="BE27" s="45">
        <v>82.1</v>
      </c>
      <c r="BF27" s="45">
        <v>81.2</v>
      </c>
      <c r="BG27" s="45">
        <v>81</v>
      </c>
      <c r="BH27" s="45">
        <v>80.7</v>
      </c>
      <c r="BI27" s="45">
        <v>80.599999999999994</v>
      </c>
      <c r="BJ27" s="243"/>
    </row>
    <row r="28" spans="1:62" ht="30" customHeight="1">
      <c r="A28" s="238"/>
      <c r="B28" s="19" t="str">
        <f>IF('0'!A1=1,"функціювання бібліотек, архівів, музеїв та інших закладів культури","Libraries, archives, museums and other cultural activities")</f>
        <v>функціювання бібліотек, архівів, музеїв та інших закладів культури</v>
      </c>
      <c r="C28" s="44">
        <v>82.6</v>
      </c>
      <c r="D28" s="44">
        <v>82.4</v>
      </c>
      <c r="E28" s="44">
        <v>81.2</v>
      </c>
      <c r="F28" s="44">
        <v>81</v>
      </c>
      <c r="G28" s="44">
        <v>81.7</v>
      </c>
      <c r="H28" s="44">
        <v>82.5</v>
      </c>
      <c r="I28" s="44">
        <v>83.1</v>
      </c>
      <c r="J28" s="44">
        <v>82.9</v>
      </c>
      <c r="K28" s="44">
        <v>83.2</v>
      </c>
      <c r="L28" s="44">
        <v>83.2</v>
      </c>
      <c r="M28" s="44">
        <v>83.3</v>
      </c>
      <c r="N28" s="44">
        <v>83.9</v>
      </c>
      <c r="O28" s="44">
        <v>78.400000000000006</v>
      </c>
      <c r="P28" s="44">
        <v>78.900000000000006</v>
      </c>
      <c r="Q28" s="44">
        <v>78.3</v>
      </c>
      <c r="R28" s="44">
        <v>77.8</v>
      </c>
      <c r="S28" s="44">
        <v>78.2</v>
      </c>
      <c r="T28" s="44">
        <v>78.8</v>
      </c>
      <c r="U28" s="44">
        <v>79.5</v>
      </c>
      <c r="V28" s="44">
        <v>79.3</v>
      </c>
      <c r="W28" s="54" t="s">
        <v>0</v>
      </c>
      <c r="X28" s="44">
        <v>79.599999999999994</v>
      </c>
      <c r="Y28" s="44">
        <v>79.5</v>
      </c>
      <c r="Z28" s="44">
        <v>79.599999999999994</v>
      </c>
      <c r="AA28" s="44">
        <v>71.8</v>
      </c>
      <c r="AB28" s="44">
        <v>70.400000000000006</v>
      </c>
      <c r="AC28" s="44">
        <v>69.599999999999994</v>
      </c>
      <c r="AD28" s="44">
        <v>69</v>
      </c>
      <c r="AE28" s="44">
        <v>70.099999999999994</v>
      </c>
      <c r="AF28" s="44">
        <v>70.400000000000006</v>
      </c>
      <c r="AG28" s="44">
        <v>70.3</v>
      </c>
      <c r="AH28" s="44">
        <v>70.3</v>
      </c>
      <c r="AI28" s="44">
        <v>70.400000000000006</v>
      </c>
      <c r="AJ28" s="44">
        <v>71</v>
      </c>
      <c r="AK28" s="74">
        <v>72</v>
      </c>
      <c r="AL28" s="162">
        <v>72.7</v>
      </c>
      <c r="AM28" s="71">
        <v>71.900000000000006</v>
      </c>
      <c r="AN28" s="71">
        <v>70.5</v>
      </c>
      <c r="AO28" s="45">
        <v>69.400000000000006</v>
      </c>
      <c r="AP28" s="71">
        <v>69.2</v>
      </c>
      <c r="AQ28" s="71">
        <v>70.3</v>
      </c>
      <c r="AR28" s="71">
        <v>71</v>
      </c>
      <c r="AS28" s="71">
        <v>71.3</v>
      </c>
      <c r="AT28" s="71">
        <v>71.599999999999994</v>
      </c>
      <c r="AU28" s="162">
        <v>71.7</v>
      </c>
      <c r="AV28" s="71">
        <v>71.3</v>
      </c>
      <c r="AW28" s="71">
        <v>71.099999999999994</v>
      </c>
      <c r="AX28" s="71">
        <v>71.5</v>
      </c>
      <c r="AY28" s="45">
        <v>77</v>
      </c>
      <c r="AZ28" s="45">
        <v>77.3</v>
      </c>
      <c r="BA28" s="45">
        <v>76.900000000000006</v>
      </c>
      <c r="BB28" s="45">
        <v>76.8</v>
      </c>
      <c r="BC28" s="45">
        <v>77.3</v>
      </c>
      <c r="BD28" s="45">
        <v>77.2</v>
      </c>
      <c r="BE28" s="45">
        <v>77.400000000000006</v>
      </c>
      <c r="BF28" s="45">
        <v>77.2</v>
      </c>
      <c r="BG28" s="45">
        <v>77.3</v>
      </c>
      <c r="BH28" s="45">
        <v>76.900000000000006</v>
      </c>
      <c r="BI28" s="45">
        <v>76.8</v>
      </c>
      <c r="BJ28" s="243"/>
    </row>
    <row r="29" spans="1:62" ht="30" customHeight="1">
      <c r="A29" s="239"/>
      <c r="B29" s="20" t="str">
        <f>IF('0'!A1=1,"Надання інших видів послуг","Other service activities")</f>
        <v>Надання інших видів послуг</v>
      </c>
      <c r="C29" s="44">
        <v>83.3</v>
      </c>
      <c r="D29" s="44">
        <v>82.1</v>
      </c>
      <c r="E29" s="44">
        <v>82.3</v>
      </c>
      <c r="F29" s="44">
        <v>82.3</v>
      </c>
      <c r="G29" s="44">
        <v>82.3</v>
      </c>
      <c r="H29" s="44">
        <v>82.1</v>
      </c>
      <c r="I29" s="44">
        <v>82.2</v>
      </c>
      <c r="J29" s="44">
        <v>82.8</v>
      </c>
      <c r="K29" s="44">
        <v>82.9</v>
      </c>
      <c r="L29" s="44">
        <v>83.1</v>
      </c>
      <c r="M29" s="44">
        <v>83</v>
      </c>
      <c r="N29" s="44">
        <v>82.9</v>
      </c>
      <c r="O29" s="44">
        <v>97</v>
      </c>
      <c r="P29" s="44">
        <v>96.6</v>
      </c>
      <c r="Q29" s="44">
        <v>95.4</v>
      </c>
      <c r="R29" s="44">
        <v>96.6</v>
      </c>
      <c r="S29" s="44">
        <v>95.7</v>
      </c>
      <c r="T29" s="44">
        <v>95.3</v>
      </c>
      <c r="U29" s="44">
        <v>95.6</v>
      </c>
      <c r="V29" s="44">
        <v>94.8</v>
      </c>
      <c r="W29" s="54" t="s">
        <v>0</v>
      </c>
      <c r="X29" s="44">
        <v>95.5</v>
      </c>
      <c r="Y29" s="44">
        <v>95.9</v>
      </c>
      <c r="Z29" s="44">
        <v>96.6</v>
      </c>
      <c r="AA29" s="44">
        <v>88.5</v>
      </c>
      <c r="AB29" s="44">
        <v>89.4</v>
      </c>
      <c r="AC29" s="44">
        <v>89.7</v>
      </c>
      <c r="AD29" s="44">
        <v>89</v>
      </c>
      <c r="AE29" s="44">
        <v>89.2</v>
      </c>
      <c r="AF29" s="44">
        <v>88.1</v>
      </c>
      <c r="AG29" s="44">
        <v>87.8</v>
      </c>
      <c r="AH29" s="44">
        <v>87.4</v>
      </c>
      <c r="AI29" s="44">
        <v>87.5</v>
      </c>
      <c r="AJ29" s="44">
        <v>87.6</v>
      </c>
      <c r="AK29" s="74">
        <v>87.2</v>
      </c>
      <c r="AL29" s="162">
        <v>86.6</v>
      </c>
      <c r="AM29" s="71">
        <v>91</v>
      </c>
      <c r="AN29" s="71">
        <v>92.5</v>
      </c>
      <c r="AO29" s="45">
        <v>93.7</v>
      </c>
      <c r="AP29" s="71">
        <v>94.5</v>
      </c>
      <c r="AQ29" s="71">
        <v>93.6</v>
      </c>
      <c r="AR29" s="71">
        <v>92.3</v>
      </c>
      <c r="AS29" s="71">
        <v>92.1</v>
      </c>
      <c r="AT29" s="71">
        <v>91.5</v>
      </c>
      <c r="AU29" s="162">
        <v>90.8</v>
      </c>
      <c r="AV29" s="71">
        <v>89.7</v>
      </c>
      <c r="AW29" s="71">
        <v>89.7</v>
      </c>
      <c r="AX29" s="71">
        <v>89.1</v>
      </c>
      <c r="AY29" s="45">
        <v>91.3</v>
      </c>
      <c r="AZ29" s="45">
        <v>93.2</v>
      </c>
      <c r="BA29" s="45">
        <v>93</v>
      </c>
      <c r="BB29" s="45">
        <v>93.9</v>
      </c>
      <c r="BC29" s="45">
        <v>93.4</v>
      </c>
      <c r="BD29" s="45">
        <v>92.2</v>
      </c>
      <c r="BE29" s="45">
        <v>92.4</v>
      </c>
      <c r="BF29" s="45">
        <v>92.4</v>
      </c>
      <c r="BG29" s="45">
        <v>92.4</v>
      </c>
      <c r="BH29" s="45">
        <v>92.5</v>
      </c>
      <c r="BI29" s="45">
        <v>92.4</v>
      </c>
      <c r="BJ29" s="243"/>
    </row>
    <row r="31" spans="1:62">
      <c r="A31" s="22" t="str">
        <f>IF('0'!A1=1,"Примітка:","Note")</f>
        <v>Примітка:</v>
      </c>
    </row>
    <row r="32" spans="1:62">
      <c r="A32" s="22" t="str">
        <f>IF('0'!A1=1,"Починаючи з січня 2013 року Державна служба статистики України представляє інформацію про кількість, робочий час та оплату праці найманих працівників відповідно до Класифікації видів економічної діяльності (ДК 009:2010)","Starting with January 2013, the State Statistics Service of Ukraine has been presenting information on the staff number, working hours and labor remuneration according to the Classification of Economic Activities (SC 009:2010)")</f>
        <v>Починаючи з січня 2013 року Державна служба статистики України представляє інформацію про кількість, робочий час та оплату праці найманих працівників відповідно до Класифікації видів економічної діяльності (ДК 009:2010)</v>
      </c>
      <c r="B32" s="23"/>
    </row>
    <row r="33" spans="1:2">
      <c r="A33" s="24" t="str">
        <f>IF('0'!A1=1,"Починаючи з квітня 2014 року дані наведено без урахування тимчасово окупованої території Автономної Республіки Крим, м. Севастополя,  а з липня 2015 року також без частини зони проведення антитерористичної операції.","Since April 2014 excluding the temporarily occupied territory of the Autonomous Republic of Crimea and the city of Sevastopol, since July 2015 excluding part of the anti-terrorist operation zone.")</f>
        <v>Починаючи з квітня 2014 року дані наведено без урахування тимчасово окупованої території Автономної Республіки Крим, м. Севастополя,  а з липня 2015 року також без частини зони проведення антитерористичної операції.</v>
      </c>
      <c r="B33" s="25"/>
    </row>
    <row r="34" spans="1:2">
      <c r="A34" s="24" t="str">
        <f>IF('0'!A1=1,"Починаючи з липня 2014 року дані можуть бути уточнені.","Since July 2014 the data can be corrected .")</f>
        <v>Починаючи з липня 2014 року дані можуть бути уточнені.</v>
      </c>
      <c r="B34" s="25"/>
    </row>
  </sheetData>
  <sheetProtection algorithmName="SHA-512" hashValue="EAI5S8CFsu48IDptFK+ce/DoTdZaanSNrj8kM8V3tYahqExyvj4RbzXtV91c2CjpQ/HjdIMS2vHsG147VLFJOw==" saltValue="3Q8RHn5SztFlrZZxcbQUiA==" spinCount="100000" sheet="1" objects="1" scenarios="1"/>
  <mergeCells count="3">
    <mergeCell ref="A3:B3"/>
    <mergeCell ref="A4:A29"/>
    <mergeCell ref="BJ3:BJ29"/>
  </mergeCells>
  <hyperlinks>
    <hyperlink ref="A1" location="'0'!A1" display="'0'!A1"/>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7"/>
  <dimension ref="A1:FE26"/>
  <sheetViews>
    <sheetView showGridLines="0" showRowColHeaders="0" zoomScale="81" zoomScaleNormal="81" workbookViewId="0">
      <pane xSplit="2" topLeftCell="AB1" activePane="topRight" state="frozen"/>
      <selection activeCell="K8" sqref="K8"/>
      <selection pane="topRight" activeCell="AL3" sqref="AL3"/>
    </sheetView>
  </sheetViews>
  <sheetFormatPr defaultColWidth="9.33203125" defaultRowHeight="13.2"/>
  <cols>
    <col min="1" max="1" width="9.33203125" style="21"/>
    <col min="2" max="2" width="45.77734375" style="21" customWidth="1"/>
    <col min="3" max="57" width="10.77734375" style="52" customWidth="1"/>
    <col min="58" max="161" width="9.33203125" style="52"/>
    <col min="162" max="16384" width="9.33203125" style="1"/>
  </cols>
  <sheetData>
    <row r="1" spans="1:161" ht="14.4">
      <c r="A1" s="14" t="str">
        <f>IF('0'!A1=1,"до змісту","to title")</f>
        <v>до змісту</v>
      </c>
      <c r="B1" s="15"/>
    </row>
    <row r="2" spans="1:161" s="3" customFormat="1" ht="16.2">
      <c r="A2" s="16"/>
      <c r="B2" s="17"/>
      <c r="C2" s="26">
        <v>40179</v>
      </c>
      <c r="D2" s="26">
        <v>40210</v>
      </c>
      <c r="E2" s="26">
        <v>40238</v>
      </c>
      <c r="F2" s="26">
        <v>40269</v>
      </c>
      <c r="G2" s="26">
        <v>40299</v>
      </c>
      <c r="H2" s="26">
        <v>40330</v>
      </c>
      <c r="I2" s="26">
        <v>40360</v>
      </c>
      <c r="J2" s="26">
        <v>40391</v>
      </c>
      <c r="K2" s="26">
        <v>40422</v>
      </c>
      <c r="L2" s="26">
        <v>40452</v>
      </c>
      <c r="M2" s="26">
        <v>40483</v>
      </c>
      <c r="N2" s="26">
        <v>40513</v>
      </c>
      <c r="O2" s="26">
        <v>40544</v>
      </c>
      <c r="P2" s="26">
        <v>40575</v>
      </c>
      <c r="Q2" s="26">
        <v>40603</v>
      </c>
      <c r="R2" s="26">
        <v>40634</v>
      </c>
      <c r="S2" s="26">
        <v>40664</v>
      </c>
      <c r="T2" s="26">
        <v>40695</v>
      </c>
      <c r="U2" s="26">
        <v>40725</v>
      </c>
      <c r="V2" s="26">
        <v>40756</v>
      </c>
      <c r="W2" s="26">
        <v>40787</v>
      </c>
      <c r="X2" s="26">
        <v>40817</v>
      </c>
      <c r="Y2" s="26">
        <v>40848</v>
      </c>
      <c r="Z2" s="26">
        <v>40878</v>
      </c>
      <c r="AA2" s="26">
        <v>40909</v>
      </c>
      <c r="AB2" s="26">
        <v>40940</v>
      </c>
      <c r="AC2" s="26">
        <v>40969</v>
      </c>
      <c r="AD2" s="26">
        <v>41000</v>
      </c>
      <c r="AE2" s="26">
        <v>41030</v>
      </c>
      <c r="AF2" s="26">
        <v>41061</v>
      </c>
      <c r="AG2" s="26">
        <v>41091</v>
      </c>
      <c r="AH2" s="26">
        <v>41122</v>
      </c>
      <c r="AI2" s="26">
        <v>41153</v>
      </c>
      <c r="AJ2" s="26">
        <v>41183</v>
      </c>
      <c r="AK2" s="26">
        <v>41214</v>
      </c>
      <c r="AL2" s="26">
        <v>41244</v>
      </c>
      <c r="AM2" s="56"/>
      <c r="AN2" s="56"/>
      <c r="AO2" s="56"/>
      <c r="AP2" s="56"/>
      <c r="AQ2" s="56"/>
      <c r="AR2" s="56"/>
      <c r="AS2" s="56"/>
      <c r="AT2" s="56"/>
      <c r="AU2" s="56"/>
      <c r="AV2" s="56"/>
      <c r="AW2" s="56"/>
      <c r="AX2" s="56"/>
      <c r="AY2" s="56"/>
      <c r="AZ2" s="56"/>
      <c r="BA2" s="56"/>
      <c r="BB2" s="56"/>
      <c r="BC2" s="56"/>
      <c r="BD2" s="56"/>
      <c r="BE2" s="56"/>
      <c r="BF2" s="56"/>
      <c r="BG2" s="56"/>
      <c r="BH2" s="56"/>
      <c r="BI2" s="56"/>
      <c r="BJ2" s="56"/>
      <c r="BK2" s="56"/>
      <c r="BL2" s="56"/>
      <c r="BM2" s="56"/>
      <c r="BN2" s="56"/>
      <c r="BO2" s="56"/>
      <c r="BP2" s="56"/>
      <c r="BQ2" s="56"/>
      <c r="BR2" s="56"/>
      <c r="BS2" s="56"/>
      <c r="BT2" s="56"/>
      <c r="BU2" s="56"/>
      <c r="BV2" s="56"/>
      <c r="BW2" s="56"/>
      <c r="BX2" s="56"/>
      <c r="BY2" s="56"/>
      <c r="BZ2" s="56"/>
      <c r="CA2" s="56"/>
      <c r="CB2" s="56"/>
      <c r="CC2" s="56"/>
      <c r="CD2" s="56"/>
      <c r="CE2" s="56"/>
      <c r="CF2" s="56"/>
      <c r="CG2" s="56"/>
      <c r="CH2" s="56"/>
      <c r="CI2" s="56"/>
      <c r="CJ2" s="56"/>
      <c r="CK2" s="56"/>
      <c r="CL2" s="56"/>
      <c r="CM2" s="56"/>
      <c r="CN2" s="56"/>
      <c r="CO2" s="56"/>
      <c r="CP2" s="56"/>
      <c r="CQ2" s="56"/>
      <c r="CR2" s="56"/>
      <c r="CS2" s="56"/>
      <c r="CT2" s="56"/>
      <c r="CU2" s="56"/>
      <c r="CV2" s="56"/>
      <c r="CW2" s="56"/>
      <c r="CX2" s="56"/>
      <c r="CY2" s="56"/>
      <c r="CZ2" s="56"/>
      <c r="DA2" s="56"/>
      <c r="DB2" s="56"/>
      <c r="DC2" s="56"/>
      <c r="DD2" s="56"/>
      <c r="DE2" s="56"/>
      <c r="DF2" s="56"/>
      <c r="DG2" s="56"/>
      <c r="DH2" s="56"/>
      <c r="DI2" s="56"/>
      <c r="DJ2" s="56"/>
      <c r="DK2" s="56"/>
      <c r="DL2" s="56"/>
      <c r="DM2" s="56"/>
      <c r="DN2" s="56"/>
      <c r="DO2" s="56"/>
      <c r="DP2" s="56"/>
      <c r="DQ2" s="56"/>
      <c r="DR2" s="56"/>
      <c r="DS2" s="56"/>
      <c r="DT2" s="56"/>
      <c r="DU2" s="56"/>
      <c r="DV2" s="56"/>
      <c r="DW2" s="56"/>
      <c r="DX2" s="56"/>
      <c r="DY2" s="56"/>
      <c r="DZ2" s="56"/>
      <c r="EA2" s="56"/>
      <c r="EB2" s="56"/>
      <c r="EC2" s="56"/>
      <c r="ED2" s="56"/>
      <c r="EE2" s="56"/>
      <c r="EF2" s="56"/>
      <c r="EG2" s="56"/>
      <c r="EH2" s="56"/>
      <c r="EI2" s="56"/>
      <c r="EJ2" s="56"/>
      <c r="EK2" s="56"/>
      <c r="EL2" s="56"/>
      <c r="EM2" s="56"/>
      <c r="EN2" s="56"/>
      <c r="EO2" s="56"/>
      <c r="EP2" s="56"/>
      <c r="EQ2" s="56"/>
      <c r="ER2" s="56"/>
      <c r="ES2" s="56"/>
      <c r="ET2" s="56"/>
      <c r="EU2" s="56"/>
      <c r="EV2" s="56"/>
      <c r="EW2" s="56"/>
      <c r="EX2" s="56"/>
      <c r="EY2" s="56"/>
      <c r="EZ2" s="56"/>
      <c r="FA2" s="56"/>
      <c r="FB2" s="56"/>
      <c r="FC2" s="56"/>
      <c r="FD2" s="56"/>
      <c r="FE2" s="56"/>
    </row>
    <row r="3" spans="1:161" ht="56.4" customHeight="1">
      <c r="A3" s="235" t="str">
        <f>IF('0'!A1=1,"Середньомісячна заробітна плата 1 штатного працівника кумулятивно (до середнього рівня по економіці, %) КВЕД 2005","Average monthly salary per staff member cumulative (to the average level in the economy, %) CTEA 2005")</f>
        <v>Середньомісячна заробітна плата 1 штатного працівника кумулятивно (до середнього рівня по економіці, %) КВЕД 2005</v>
      </c>
      <c r="B3" s="236"/>
      <c r="C3" s="43">
        <v>100</v>
      </c>
      <c r="D3" s="43">
        <v>100</v>
      </c>
      <c r="E3" s="43">
        <v>100</v>
      </c>
      <c r="F3" s="43">
        <v>100</v>
      </c>
      <c r="G3" s="43">
        <v>100</v>
      </c>
      <c r="H3" s="43">
        <v>100</v>
      </c>
      <c r="I3" s="43">
        <v>100</v>
      </c>
      <c r="J3" s="43">
        <v>100</v>
      </c>
      <c r="K3" s="43">
        <v>100</v>
      </c>
      <c r="L3" s="43">
        <v>100</v>
      </c>
      <c r="M3" s="43">
        <v>100</v>
      </c>
      <c r="N3" s="43">
        <v>100</v>
      </c>
      <c r="O3" s="43">
        <v>100</v>
      </c>
      <c r="P3" s="43">
        <v>100</v>
      </c>
      <c r="Q3" s="43">
        <v>100</v>
      </c>
      <c r="R3" s="43">
        <v>100</v>
      </c>
      <c r="S3" s="43">
        <v>100</v>
      </c>
      <c r="T3" s="43">
        <v>100</v>
      </c>
      <c r="U3" s="43">
        <v>100</v>
      </c>
      <c r="V3" s="43">
        <v>100</v>
      </c>
      <c r="W3" s="43">
        <v>100</v>
      </c>
      <c r="X3" s="43">
        <v>100</v>
      </c>
      <c r="Y3" s="43">
        <v>100</v>
      </c>
      <c r="Z3" s="43">
        <v>100</v>
      </c>
      <c r="AA3" s="43">
        <v>100</v>
      </c>
      <c r="AB3" s="43">
        <v>100</v>
      </c>
      <c r="AC3" s="43">
        <v>100</v>
      </c>
      <c r="AD3" s="43">
        <v>100</v>
      </c>
      <c r="AE3" s="43">
        <v>100</v>
      </c>
      <c r="AF3" s="43">
        <v>100</v>
      </c>
      <c r="AG3" s="43">
        <v>100</v>
      </c>
      <c r="AH3" s="43">
        <v>100</v>
      </c>
      <c r="AI3" s="43">
        <v>100</v>
      </c>
      <c r="AJ3" s="43">
        <v>100</v>
      </c>
      <c r="AK3" s="43">
        <v>100</v>
      </c>
      <c r="AL3" s="43">
        <v>100</v>
      </c>
    </row>
    <row r="4" spans="1:161" ht="30" customHeight="1">
      <c r="A4" s="237" t="str">
        <f>IF('0'!A1=1,"За видами економічної діяльності КВЕД 2005","By types of economic activity CTEA 2005")</f>
        <v>За видами економічної діяльності КВЕД 2005</v>
      </c>
      <c r="B4" s="32" t="str">
        <f>IF('0'!A1=1,"Сільське господарство, мисливство та пов'язані з ними послуги","Agriculture, hunting and related services")</f>
        <v>Сільське господарство, мисливство та пов'язані з ними послуги</v>
      </c>
      <c r="C4" s="44">
        <v>58.1</v>
      </c>
      <c r="D4" s="44">
        <v>57.9</v>
      </c>
      <c r="E4" s="44">
        <v>58</v>
      </c>
      <c r="F4" s="44">
        <v>60.8</v>
      </c>
      <c r="G4" s="29">
        <v>61.9</v>
      </c>
      <c r="H4" s="29">
        <v>61.6</v>
      </c>
      <c r="I4" s="44">
        <v>63</v>
      </c>
      <c r="J4" s="44">
        <v>63.5</v>
      </c>
      <c r="K4" s="44">
        <v>64.099999999999994</v>
      </c>
      <c r="L4" s="44">
        <v>64.400000000000006</v>
      </c>
      <c r="M4" s="44">
        <v>64.5</v>
      </c>
      <c r="N4" s="44">
        <v>63.8</v>
      </c>
      <c r="O4" s="29">
        <v>60.6</v>
      </c>
      <c r="P4" s="44">
        <v>60.6</v>
      </c>
      <c r="Q4" s="44">
        <v>60.9</v>
      </c>
      <c r="R4" s="44">
        <v>62.8</v>
      </c>
      <c r="S4" s="44">
        <v>64.8</v>
      </c>
      <c r="T4" s="44">
        <v>64.900000000000006</v>
      </c>
      <c r="U4" s="44">
        <v>66.5</v>
      </c>
      <c r="V4" s="44">
        <v>67.099999999999994</v>
      </c>
      <c r="W4" s="44">
        <v>67.900000000000006</v>
      </c>
      <c r="X4" s="44">
        <v>68.5</v>
      </c>
      <c r="Y4" s="44">
        <v>68.8</v>
      </c>
      <c r="Z4" s="44">
        <v>68.400000000000006</v>
      </c>
      <c r="AA4" s="44">
        <v>61.7</v>
      </c>
      <c r="AB4" s="44">
        <v>60.9</v>
      </c>
      <c r="AC4" s="44">
        <v>60.9</v>
      </c>
      <c r="AD4" s="44">
        <v>62.6</v>
      </c>
      <c r="AE4" s="44">
        <v>64.900000000000006</v>
      </c>
      <c r="AF4" s="44">
        <v>65</v>
      </c>
      <c r="AG4" s="44">
        <v>66</v>
      </c>
      <c r="AH4" s="44">
        <v>66</v>
      </c>
      <c r="AI4" s="44">
        <v>66.7</v>
      </c>
      <c r="AJ4" s="44">
        <v>67.099999999999994</v>
      </c>
      <c r="AK4" s="44">
        <v>67.3</v>
      </c>
      <c r="AL4" s="44">
        <v>66.900000000000006</v>
      </c>
    </row>
    <row r="5" spans="1:161" ht="30" customHeight="1">
      <c r="A5" s="238"/>
      <c r="B5" s="33" t="str">
        <f>IF('0'!A1=1,"Лісове господарство та пов'язані з ним послуги","forestry and related services")</f>
        <v>Лісове господарство та пов'язані з ним послуги</v>
      </c>
      <c r="C5" s="44">
        <v>67.400000000000006</v>
      </c>
      <c r="D5" s="44">
        <v>71.5</v>
      </c>
      <c r="E5" s="44">
        <v>74.7</v>
      </c>
      <c r="F5" s="44">
        <v>75.400000000000006</v>
      </c>
      <c r="G5" s="29">
        <v>75.3</v>
      </c>
      <c r="H5" s="29">
        <v>76.099999999999994</v>
      </c>
      <c r="I5" s="29">
        <v>76.599999999999994</v>
      </c>
      <c r="J5" s="29">
        <v>77.3</v>
      </c>
      <c r="K5" s="29">
        <v>78.400000000000006</v>
      </c>
      <c r="L5" s="29">
        <v>78.8</v>
      </c>
      <c r="M5" s="29">
        <v>79.400000000000006</v>
      </c>
      <c r="N5" s="44">
        <v>79.8</v>
      </c>
      <c r="O5" s="29">
        <v>81.2</v>
      </c>
      <c r="P5" s="29">
        <v>84.2</v>
      </c>
      <c r="Q5" s="44">
        <v>87</v>
      </c>
      <c r="R5" s="44">
        <v>86.3</v>
      </c>
      <c r="S5" s="44">
        <v>86.2</v>
      </c>
      <c r="T5" s="44">
        <v>86.2</v>
      </c>
      <c r="U5" s="44">
        <v>85.6</v>
      </c>
      <c r="V5" s="44">
        <v>85.8</v>
      </c>
      <c r="W5" s="44">
        <v>86.6</v>
      </c>
      <c r="X5" s="44">
        <v>86.4</v>
      </c>
      <c r="Y5" s="44">
        <v>86.6</v>
      </c>
      <c r="Z5" s="44">
        <v>87.4</v>
      </c>
      <c r="AA5" s="44">
        <v>78.599999999999994</v>
      </c>
      <c r="AB5" s="44">
        <v>79.599999999999994</v>
      </c>
      <c r="AC5" s="44">
        <v>83.5</v>
      </c>
      <c r="AD5" s="44">
        <v>83.4</v>
      </c>
      <c r="AE5" s="44">
        <v>83.4</v>
      </c>
      <c r="AF5" s="44">
        <v>83.2</v>
      </c>
      <c r="AG5" s="44">
        <v>83.2</v>
      </c>
      <c r="AH5" s="44">
        <v>83.3</v>
      </c>
      <c r="AI5" s="44">
        <v>83.9</v>
      </c>
      <c r="AJ5" s="44">
        <v>84</v>
      </c>
      <c r="AK5" s="44">
        <v>83.9</v>
      </c>
      <c r="AL5" s="44">
        <v>83.8</v>
      </c>
    </row>
    <row r="6" spans="1:161" ht="30" customHeight="1">
      <c r="A6" s="238"/>
      <c r="B6" s="33" t="str">
        <f>IF('0'!A1=1,"Рибальство, рибництво","Fishing, fishery")</f>
        <v>Рибальство, рибництво</v>
      </c>
      <c r="C6" s="44">
        <v>49</v>
      </c>
      <c r="D6" s="44">
        <v>51.1</v>
      </c>
      <c r="E6" s="44">
        <v>51.1</v>
      </c>
      <c r="F6" s="44">
        <v>52.2</v>
      </c>
      <c r="G6" s="29">
        <v>52.4</v>
      </c>
      <c r="H6" s="29">
        <v>52.1</v>
      </c>
      <c r="I6" s="29">
        <v>52.1</v>
      </c>
      <c r="J6" s="29">
        <v>52.2</v>
      </c>
      <c r="K6" s="29">
        <v>52.2</v>
      </c>
      <c r="L6" s="29">
        <v>52.7</v>
      </c>
      <c r="M6" s="29">
        <v>53.1</v>
      </c>
      <c r="N6" s="44">
        <v>53.2</v>
      </c>
      <c r="O6" s="44">
        <v>56</v>
      </c>
      <c r="P6" s="29">
        <v>54.6</v>
      </c>
      <c r="Q6" s="29">
        <v>53.3</v>
      </c>
      <c r="R6" s="29">
        <v>52.8</v>
      </c>
      <c r="S6" s="29">
        <v>52.9</v>
      </c>
      <c r="T6" s="29">
        <v>52.3</v>
      </c>
      <c r="U6" s="44">
        <v>52</v>
      </c>
      <c r="V6" s="44">
        <v>51.6</v>
      </c>
      <c r="W6" s="44">
        <v>51.5</v>
      </c>
      <c r="X6" s="44">
        <v>51.6</v>
      </c>
      <c r="Y6" s="44">
        <v>52</v>
      </c>
      <c r="Z6" s="44">
        <v>52</v>
      </c>
      <c r="AA6" s="44">
        <v>48.7</v>
      </c>
      <c r="AB6" s="44">
        <v>47.2</v>
      </c>
      <c r="AC6" s="44">
        <v>46.9</v>
      </c>
      <c r="AD6" s="44">
        <v>47.3</v>
      </c>
      <c r="AE6" s="44">
        <v>48.5</v>
      </c>
      <c r="AF6" s="44">
        <v>49</v>
      </c>
      <c r="AG6" s="44">
        <v>49.7</v>
      </c>
      <c r="AH6" s="44">
        <v>50</v>
      </c>
      <c r="AI6" s="44">
        <v>50.5</v>
      </c>
      <c r="AJ6" s="44">
        <v>50.7</v>
      </c>
      <c r="AK6" s="44">
        <v>51.2</v>
      </c>
      <c r="AL6" s="44">
        <v>51.3</v>
      </c>
    </row>
    <row r="7" spans="1:161" ht="30" customHeight="1">
      <c r="A7" s="238"/>
      <c r="B7" s="33" t="str">
        <f>IF('0'!A1=1,"Промисловість","Industrial production")</f>
        <v>Промисловість</v>
      </c>
      <c r="C7" s="44">
        <v>114.8</v>
      </c>
      <c r="D7" s="44">
        <v>114.5</v>
      </c>
      <c r="E7" s="44">
        <v>116</v>
      </c>
      <c r="F7" s="44">
        <v>116.6</v>
      </c>
      <c r="G7" s="44">
        <v>116</v>
      </c>
      <c r="H7" s="29">
        <v>114.6</v>
      </c>
      <c r="I7" s="29">
        <v>114.4</v>
      </c>
      <c r="J7" s="29">
        <v>114.7</v>
      </c>
      <c r="K7" s="29">
        <v>114.8</v>
      </c>
      <c r="L7" s="29">
        <v>115.1</v>
      </c>
      <c r="M7" s="29">
        <v>115.3</v>
      </c>
      <c r="N7" s="44">
        <v>115.2</v>
      </c>
      <c r="O7" s="44">
        <v>119.6</v>
      </c>
      <c r="P7" s="29">
        <v>118.6</v>
      </c>
      <c r="Q7" s="29">
        <v>119.9</v>
      </c>
      <c r="R7" s="29">
        <v>119.5</v>
      </c>
      <c r="S7" s="29">
        <v>119.4</v>
      </c>
      <c r="T7" s="29">
        <v>118.5</v>
      </c>
      <c r="U7" s="29">
        <v>118.1</v>
      </c>
      <c r="V7" s="29">
        <v>118.3</v>
      </c>
      <c r="W7" s="29">
        <v>118.5</v>
      </c>
      <c r="X7" s="29">
        <v>118.7</v>
      </c>
      <c r="Y7" s="29">
        <v>118.6</v>
      </c>
      <c r="Z7" s="44">
        <v>118.5</v>
      </c>
      <c r="AA7" s="44">
        <v>118.2</v>
      </c>
      <c r="AB7" s="44">
        <v>117.9</v>
      </c>
      <c r="AC7" s="44">
        <v>117</v>
      </c>
      <c r="AD7" s="44">
        <v>116.4</v>
      </c>
      <c r="AE7" s="44">
        <v>116.4</v>
      </c>
      <c r="AF7" s="44">
        <v>115.5</v>
      </c>
      <c r="AG7" s="44">
        <v>115.3</v>
      </c>
      <c r="AH7" s="44">
        <v>115.7</v>
      </c>
      <c r="AI7" s="44">
        <v>115.7</v>
      </c>
      <c r="AJ7" s="44">
        <v>115.8</v>
      </c>
      <c r="AK7" s="44">
        <v>115.8</v>
      </c>
      <c r="AL7" s="44">
        <v>115.7</v>
      </c>
    </row>
    <row r="8" spans="1:161" ht="30" customHeight="1">
      <c r="A8" s="238"/>
      <c r="B8" s="33" t="str">
        <f>IF('0'!A1=1,"Будівництво","Construction")</f>
        <v>Будівництво</v>
      </c>
      <c r="C8" s="44">
        <v>67.400000000000006</v>
      </c>
      <c r="D8" s="44">
        <v>70.5</v>
      </c>
      <c r="E8" s="44">
        <v>71.7</v>
      </c>
      <c r="F8" s="44">
        <v>72.8</v>
      </c>
      <c r="G8" s="29">
        <v>73.900000000000006</v>
      </c>
      <c r="H8" s="29">
        <v>73.900000000000006</v>
      </c>
      <c r="I8" s="29">
        <v>74.2</v>
      </c>
      <c r="J8" s="29">
        <v>75.5</v>
      </c>
      <c r="K8" s="29">
        <v>75.900000000000006</v>
      </c>
      <c r="L8" s="29">
        <v>77.2</v>
      </c>
      <c r="M8" s="29">
        <v>77.7</v>
      </c>
      <c r="N8" s="44">
        <v>78.3</v>
      </c>
      <c r="O8" s="44">
        <v>77.900000000000006</v>
      </c>
      <c r="P8" s="29">
        <v>79.3</v>
      </c>
      <c r="Q8" s="29">
        <v>79.7</v>
      </c>
      <c r="R8" s="29">
        <v>80.099999999999994</v>
      </c>
      <c r="S8" s="44">
        <v>81</v>
      </c>
      <c r="T8" s="29">
        <v>81.400000000000006</v>
      </c>
      <c r="U8" s="44">
        <v>82</v>
      </c>
      <c r="V8" s="44">
        <v>83.3</v>
      </c>
      <c r="W8" s="44">
        <v>84.4</v>
      </c>
      <c r="X8" s="44">
        <v>84.8</v>
      </c>
      <c r="Y8" s="44">
        <v>85.3</v>
      </c>
      <c r="Z8" s="44">
        <v>85.5</v>
      </c>
      <c r="AA8" s="44">
        <v>78.7</v>
      </c>
      <c r="AB8" s="44">
        <v>78.3</v>
      </c>
      <c r="AC8" s="44">
        <v>78.900000000000006</v>
      </c>
      <c r="AD8" s="44">
        <v>79.3</v>
      </c>
      <c r="AE8" s="44">
        <v>80.099999999999994</v>
      </c>
      <c r="AF8" s="44">
        <v>80.2</v>
      </c>
      <c r="AG8" s="44">
        <v>80.599999999999994</v>
      </c>
      <c r="AH8" s="44">
        <v>81.400000000000006</v>
      </c>
      <c r="AI8" s="44">
        <v>82.1</v>
      </c>
      <c r="AJ8" s="44">
        <v>82.5</v>
      </c>
      <c r="AK8" s="44">
        <v>82.6</v>
      </c>
      <c r="AL8" s="44">
        <v>82.3</v>
      </c>
    </row>
    <row r="9" spans="1:161" ht="30" customHeight="1">
      <c r="A9" s="238"/>
      <c r="B9" s="33" t="str">
        <f>IF('0'!A1=1,"Торгівля; ремонт автомобілів, побутових виробів та предметів особистого вжитку ","Trade; repair of motor vehicles, household appliances and personal demand items")</f>
        <v xml:space="preserve">Торгівля; ремонт автомобілів, побутових виробів та предметів особистого вжитку </v>
      </c>
      <c r="C9" s="44">
        <v>87.4</v>
      </c>
      <c r="D9" s="44">
        <v>86.3</v>
      </c>
      <c r="E9" s="44">
        <v>87.2</v>
      </c>
      <c r="F9" s="44">
        <v>88</v>
      </c>
      <c r="G9" s="29">
        <v>86.5</v>
      </c>
      <c r="H9" s="29">
        <v>85.1</v>
      </c>
      <c r="I9" s="29">
        <v>84.4</v>
      </c>
      <c r="J9" s="29">
        <v>84.3</v>
      </c>
      <c r="K9" s="29">
        <v>83.9</v>
      </c>
      <c r="L9" s="44">
        <v>84</v>
      </c>
      <c r="M9" s="44">
        <v>83.9</v>
      </c>
      <c r="N9" s="44">
        <v>83.7</v>
      </c>
      <c r="O9" s="44">
        <v>88.5</v>
      </c>
      <c r="P9" s="44">
        <v>88.3</v>
      </c>
      <c r="Q9" s="44">
        <v>88.4</v>
      </c>
      <c r="R9" s="44">
        <v>90.4</v>
      </c>
      <c r="S9" s="44">
        <v>90.1</v>
      </c>
      <c r="T9" s="44">
        <v>89.3</v>
      </c>
      <c r="U9" s="44">
        <v>89</v>
      </c>
      <c r="V9" s="44">
        <v>89.1</v>
      </c>
      <c r="W9" s="44">
        <v>88.9</v>
      </c>
      <c r="X9" s="44">
        <v>88.9</v>
      </c>
      <c r="Y9" s="44">
        <v>89</v>
      </c>
      <c r="Z9" s="44">
        <v>88.8</v>
      </c>
      <c r="AA9" s="44">
        <v>91.3</v>
      </c>
      <c r="AB9" s="44">
        <v>92</v>
      </c>
      <c r="AC9" s="44">
        <v>91.6</v>
      </c>
      <c r="AD9" s="44">
        <v>93.2</v>
      </c>
      <c r="AE9" s="44">
        <v>92.4</v>
      </c>
      <c r="AF9" s="44">
        <v>91.3</v>
      </c>
      <c r="AG9" s="44">
        <v>90.4</v>
      </c>
      <c r="AH9" s="44">
        <v>90.1</v>
      </c>
      <c r="AI9" s="44">
        <v>89.9</v>
      </c>
      <c r="AJ9" s="44">
        <v>89.6</v>
      </c>
      <c r="AK9" s="44">
        <v>89.3</v>
      </c>
      <c r="AL9" s="44">
        <v>89.1</v>
      </c>
    </row>
    <row r="10" spans="1:161" ht="30" customHeight="1">
      <c r="A10" s="238"/>
      <c r="B10" s="33" t="str">
        <f>IF('0'!A1=1,"Діяльність готелів та ресторанів","Activity of hotels and restaurants")</f>
        <v>Діяльність готелів та ресторанів</v>
      </c>
      <c r="C10" s="44">
        <v>67.3</v>
      </c>
      <c r="D10" s="44">
        <v>67.3</v>
      </c>
      <c r="E10" s="44">
        <v>66.599999999999994</v>
      </c>
      <c r="F10" s="44">
        <v>66.900000000000006</v>
      </c>
      <c r="G10" s="44">
        <v>67</v>
      </c>
      <c r="H10" s="29">
        <v>66.3</v>
      </c>
      <c r="I10" s="29">
        <v>65.900000000000006</v>
      </c>
      <c r="J10" s="44">
        <v>66</v>
      </c>
      <c r="K10" s="44">
        <v>65.599999999999994</v>
      </c>
      <c r="L10" s="44">
        <v>65.599999999999994</v>
      </c>
      <c r="M10" s="44">
        <v>65.5</v>
      </c>
      <c r="N10" s="44">
        <v>65</v>
      </c>
      <c r="O10" s="29">
        <v>67.099999999999994</v>
      </c>
      <c r="P10" s="44">
        <v>67.8</v>
      </c>
      <c r="Q10" s="44">
        <v>67.3</v>
      </c>
      <c r="R10" s="44">
        <v>67.5</v>
      </c>
      <c r="S10" s="44">
        <v>68.099999999999994</v>
      </c>
      <c r="T10" s="44">
        <v>67.900000000000006</v>
      </c>
      <c r="U10" s="44">
        <v>67.5</v>
      </c>
      <c r="V10" s="44">
        <v>67.599999999999994</v>
      </c>
      <c r="W10" s="44">
        <v>67.599999999999994</v>
      </c>
      <c r="X10" s="44">
        <v>67.599999999999994</v>
      </c>
      <c r="Y10" s="44">
        <v>67.5</v>
      </c>
      <c r="Z10" s="44">
        <v>67.5</v>
      </c>
      <c r="AA10" s="44">
        <v>67.8</v>
      </c>
      <c r="AB10" s="44">
        <v>66.900000000000006</v>
      </c>
      <c r="AC10" s="44">
        <v>67.3</v>
      </c>
      <c r="AD10" s="44">
        <v>67.2</v>
      </c>
      <c r="AE10" s="44">
        <v>67.400000000000006</v>
      </c>
      <c r="AF10" s="44">
        <v>67.900000000000006</v>
      </c>
      <c r="AG10" s="44">
        <v>67.5</v>
      </c>
      <c r="AH10" s="44">
        <v>67.8</v>
      </c>
      <c r="AI10" s="44">
        <v>68</v>
      </c>
      <c r="AJ10" s="44">
        <v>68</v>
      </c>
      <c r="AK10" s="44">
        <v>67.900000000000006</v>
      </c>
      <c r="AL10" s="44">
        <v>68</v>
      </c>
    </row>
    <row r="11" spans="1:161" ht="30" customHeight="1">
      <c r="A11" s="238"/>
      <c r="B11" s="33" t="str">
        <f>IF('0'!A1=1,"Діяльність транспорту та зв'язку","Activity of transport and communications")</f>
        <v>Діяльність транспорту та зв'язку</v>
      </c>
      <c r="C11" s="44">
        <v>129.19999999999999</v>
      </c>
      <c r="D11" s="44">
        <v>127.4</v>
      </c>
      <c r="E11" s="44">
        <v>127</v>
      </c>
      <c r="F11" s="44">
        <v>126.1</v>
      </c>
      <c r="G11" s="29">
        <v>124.9</v>
      </c>
      <c r="H11" s="29">
        <v>122.9</v>
      </c>
      <c r="I11" s="29">
        <v>122.6</v>
      </c>
      <c r="J11" s="29">
        <v>122.9</v>
      </c>
      <c r="K11" s="29">
        <v>123.4</v>
      </c>
      <c r="L11" s="29">
        <v>123.1</v>
      </c>
      <c r="M11" s="29">
        <v>122.7</v>
      </c>
      <c r="N11" s="44">
        <v>121.7</v>
      </c>
      <c r="O11" s="29">
        <v>122.5</v>
      </c>
      <c r="P11" s="29">
        <v>122.6</v>
      </c>
      <c r="Q11" s="29">
        <v>123.4</v>
      </c>
      <c r="R11" s="29">
        <v>123.5</v>
      </c>
      <c r="S11" s="29">
        <v>122.5</v>
      </c>
      <c r="T11" s="29">
        <v>121.2</v>
      </c>
      <c r="U11" s="29">
        <v>120.5</v>
      </c>
      <c r="V11" s="29">
        <v>120.6</v>
      </c>
      <c r="W11" s="29">
        <v>120.3</v>
      </c>
      <c r="X11" s="29">
        <v>119.9</v>
      </c>
      <c r="Y11" s="29">
        <v>119.7</v>
      </c>
      <c r="Z11" s="44">
        <v>119.2</v>
      </c>
      <c r="AA11" s="44">
        <v>114.9</v>
      </c>
      <c r="AB11" s="44">
        <v>115.4</v>
      </c>
      <c r="AC11" s="44">
        <v>118.1</v>
      </c>
      <c r="AD11" s="44">
        <v>118.1</v>
      </c>
      <c r="AE11" s="44">
        <v>117.2</v>
      </c>
      <c r="AF11" s="44">
        <v>116.2</v>
      </c>
      <c r="AG11" s="44">
        <v>115.7</v>
      </c>
      <c r="AH11" s="44">
        <v>115.8</v>
      </c>
      <c r="AI11" s="44">
        <v>115.9</v>
      </c>
      <c r="AJ11" s="44">
        <v>115.7</v>
      </c>
      <c r="AK11" s="44">
        <v>115.5</v>
      </c>
      <c r="AL11" s="44">
        <v>114.8</v>
      </c>
    </row>
    <row r="12" spans="1:161" ht="30" customHeight="1">
      <c r="A12" s="238"/>
      <c r="B12" s="33" t="str">
        <f>IF('0'!A1=1,"діяльність наземного транспорту","аctivity of surface transport")</f>
        <v>діяльність наземного транспорту</v>
      </c>
      <c r="C12" s="40" t="s">
        <v>0</v>
      </c>
      <c r="D12" s="40" t="s">
        <v>0</v>
      </c>
      <c r="E12" s="44">
        <v>110.6</v>
      </c>
      <c r="F12" s="44">
        <v>108.5</v>
      </c>
      <c r="G12" s="29">
        <v>107.4</v>
      </c>
      <c r="H12" s="29">
        <v>105.4</v>
      </c>
      <c r="I12" s="29">
        <v>105.2</v>
      </c>
      <c r="J12" s="29">
        <v>105.5</v>
      </c>
      <c r="K12" s="29">
        <v>106.2</v>
      </c>
      <c r="L12" s="29">
        <v>106.1</v>
      </c>
      <c r="M12" s="29">
        <v>105.9</v>
      </c>
      <c r="N12" s="44">
        <v>105.2</v>
      </c>
      <c r="O12" s="29">
        <v>102.4</v>
      </c>
      <c r="P12" s="29">
        <v>107.9</v>
      </c>
      <c r="Q12" s="29">
        <v>107.1</v>
      </c>
      <c r="R12" s="29">
        <v>105.4</v>
      </c>
      <c r="S12" s="44">
        <v>105</v>
      </c>
      <c r="T12" s="44">
        <v>104</v>
      </c>
      <c r="U12" s="44">
        <v>103.2</v>
      </c>
      <c r="V12" s="44">
        <v>103.5</v>
      </c>
      <c r="W12" s="44">
        <v>104</v>
      </c>
      <c r="X12" s="44">
        <v>103.5</v>
      </c>
      <c r="Y12" s="44">
        <v>103.1</v>
      </c>
      <c r="Z12" s="44">
        <v>102.5</v>
      </c>
      <c r="AA12" s="44">
        <v>96.8</v>
      </c>
      <c r="AB12" s="44">
        <v>103.4</v>
      </c>
      <c r="AC12" s="44">
        <v>101.5</v>
      </c>
      <c r="AD12" s="44">
        <v>100.1</v>
      </c>
      <c r="AE12" s="44">
        <v>99.5</v>
      </c>
      <c r="AF12" s="44">
        <v>99.1</v>
      </c>
      <c r="AG12" s="44">
        <v>98.8</v>
      </c>
      <c r="AH12" s="44">
        <v>99</v>
      </c>
      <c r="AI12" s="44">
        <v>99.8</v>
      </c>
      <c r="AJ12" s="44">
        <v>99.3</v>
      </c>
      <c r="AK12" s="44">
        <v>98.8</v>
      </c>
      <c r="AL12" s="44">
        <v>98.1</v>
      </c>
    </row>
    <row r="13" spans="1:161" ht="30" customHeight="1">
      <c r="A13" s="238"/>
      <c r="B13" s="33" t="str">
        <f>IF('0'!A1=1,"діяльність водного транспорту","аctivity of water transport")</f>
        <v>діяльність водного транспорту</v>
      </c>
      <c r="C13" s="40" t="s">
        <v>0</v>
      </c>
      <c r="D13" s="40" t="s">
        <v>0</v>
      </c>
      <c r="E13" s="44">
        <v>131</v>
      </c>
      <c r="F13" s="44">
        <v>133.4</v>
      </c>
      <c r="G13" s="44">
        <v>135</v>
      </c>
      <c r="H13" s="44">
        <v>134</v>
      </c>
      <c r="I13" s="29">
        <v>134.9</v>
      </c>
      <c r="J13" s="29">
        <v>135.19999999999999</v>
      </c>
      <c r="K13" s="29">
        <v>134.6</v>
      </c>
      <c r="L13" s="29">
        <v>134.5</v>
      </c>
      <c r="M13" s="29">
        <v>134.4</v>
      </c>
      <c r="N13" s="44">
        <v>133.4</v>
      </c>
      <c r="O13" s="29">
        <v>129.6</v>
      </c>
      <c r="P13" s="44">
        <v>139</v>
      </c>
      <c r="Q13" s="44">
        <v>134.1</v>
      </c>
      <c r="R13" s="44">
        <v>133.6</v>
      </c>
      <c r="S13" s="44">
        <v>132.6</v>
      </c>
      <c r="T13" s="44">
        <v>132.4</v>
      </c>
      <c r="U13" s="44">
        <v>132.80000000000001</v>
      </c>
      <c r="V13" s="44">
        <v>132.4</v>
      </c>
      <c r="W13" s="44">
        <v>131.5</v>
      </c>
      <c r="X13" s="44">
        <v>131.4</v>
      </c>
      <c r="Y13" s="44">
        <v>131.69999999999999</v>
      </c>
      <c r="Z13" s="44">
        <v>130.19999999999999</v>
      </c>
      <c r="AA13" s="44">
        <v>114.8</v>
      </c>
      <c r="AB13" s="44">
        <v>120.7</v>
      </c>
      <c r="AC13" s="44">
        <v>116</v>
      </c>
      <c r="AD13" s="44">
        <v>115.6</v>
      </c>
      <c r="AE13" s="44">
        <v>115.1</v>
      </c>
      <c r="AF13" s="44">
        <v>114.7</v>
      </c>
      <c r="AG13" s="44">
        <v>113.5</v>
      </c>
      <c r="AH13" s="44">
        <v>113.4</v>
      </c>
      <c r="AI13" s="44">
        <v>112.3</v>
      </c>
      <c r="AJ13" s="44">
        <v>111.9</v>
      </c>
      <c r="AK13" s="44">
        <v>107.4</v>
      </c>
      <c r="AL13" s="44">
        <v>106.5</v>
      </c>
    </row>
    <row r="14" spans="1:161" ht="30" customHeight="1">
      <c r="A14" s="238"/>
      <c r="B14" s="33" t="str">
        <f>IF('0'!A1=1,"діяльність авіаційного транспорту","аctivity of air transport")</f>
        <v>діяльність авіаційного транспорту</v>
      </c>
      <c r="C14" s="40" t="s">
        <v>0</v>
      </c>
      <c r="D14" s="40" t="s">
        <v>0</v>
      </c>
      <c r="E14" s="44">
        <v>293.10000000000002</v>
      </c>
      <c r="F14" s="44">
        <v>293.8</v>
      </c>
      <c r="G14" s="29">
        <v>298.10000000000002</v>
      </c>
      <c r="H14" s="29">
        <v>295.89999999999998</v>
      </c>
      <c r="I14" s="29">
        <v>298.5</v>
      </c>
      <c r="J14" s="29">
        <v>302.7</v>
      </c>
      <c r="K14" s="29">
        <v>302.60000000000002</v>
      </c>
      <c r="L14" s="29">
        <v>303.7</v>
      </c>
      <c r="M14" s="29">
        <v>303.89999999999998</v>
      </c>
      <c r="N14" s="44">
        <v>302.5</v>
      </c>
      <c r="O14" s="44">
        <v>355.3</v>
      </c>
      <c r="P14" s="29">
        <v>348.3</v>
      </c>
      <c r="Q14" s="29">
        <v>331.7</v>
      </c>
      <c r="R14" s="29">
        <v>328.2</v>
      </c>
      <c r="S14" s="29">
        <v>325.8</v>
      </c>
      <c r="T14" s="44">
        <v>331</v>
      </c>
      <c r="U14" s="44">
        <v>332</v>
      </c>
      <c r="V14" s="44">
        <v>334.1</v>
      </c>
      <c r="W14" s="44">
        <v>334.8</v>
      </c>
      <c r="X14" s="44">
        <v>335.3</v>
      </c>
      <c r="Y14" s="44">
        <v>334.7</v>
      </c>
      <c r="Z14" s="44">
        <v>332</v>
      </c>
      <c r="AA14" s="44">
        <v>327.60000000000002</v>
      </c>
      <c r="AB14" s="44">
        <v>337.8</v>
      </c>
      <c r="AC14" s="44">
        <v>329.9</v>
      </c>
      <c r="AD14" s="44">
        <v>324.60000000000002</v>
      </c>
      <c r="AE14" s="44">
        <v>321.5</v>
      </c>
      <c r="AF14" s="44">
        <v>322</v>
      </c>
      <c r="AG14" s="44">
        <v>322.39999999999998</v>
      </c>
      <c r="AH14" s="44">
        <v>324.7</v>
      </c>
      <c r="AI14" s="44">
        <v>326.7</v>
      </c>
      <c r="AJ14" s="44">
        <v>327.60000000000002</v>
      </c>
      <c r="AK14" s="44">
        <v>327.7</v>
      </c>
      <c r="AL14" s="44">
        <v>324.5</v>
      </c>
    </row>
    <row r="15" spans="1:161" ht="30" customHeight="1">
      <c r="A15" s="238"/>
      <c r="B15" s="33" t="str">
        <f>IF('0'!A1=1,"додаткові транспортні  послуги та допоміжні операції","аdditional transport services and auxiliary operations")</f>
        <v>додаткові транспортні  послуги та допоміжні операції</v>
      </c>
      <c r="C15" s="40" t="s">
        <v>0</v>
      </c>
      <c r="D15" s="40" t="s">
        <v>0</v>
      </c>
      <c r="E15" s="44">
        <v>135.4</v>
      </c>
      <c r="F15" s="44">
        <v>135.4</v>
      </c>
      <c r="G15" s="29">
        <v>135.1</v>
      </c>
      <c r="H15" s="29">
        <v>133.6</v>
      </c>
      <c r="I15" s="29">
        <v>133.19999999999999</v>
      </c>
      <c r="J15" s="44">
        <v>134</v>
      </c>
      <c r="K15" s="44">
        <v>135</v>
      </c>
      <c r="L15" s="44">
        <v>134.5</v>
      </c>
      <c r="M15" s="44">
        <v>133.9</v>
      </c>
      <c r="N15" s="44">
        <v>132.9</v>
      </c>
      <c r="O15" s="44">
        <v>133.69999999999999</v>
      </c>
      <c r="P15" s="44">
        <v>132.19999999999999</v>
      </c>
      <c r="Q15" s="44">
        <v>135.1</v>
      </c>
      <c r="R15" s="44">
        <v>133.5</v>
      </c>
      <c r="S15" s="44">
        <v>133</v>
      </c>
      <c r="T15" s="44">
        <v>131.80000000000001</v>
      </c>
      <c r="U15" s="44">
        <v>131.4</v>
      </c>
      <c r="V15" s="44">
        <v>131.69999999999999</v>
      </c>
      <c r="W15" s="44">
        <v>131.30000000000001</v>
      </c>
      <c r="X15" s="44">
        <v>131</v>
      </c>
      <c r="Y15" s="44">
        <v>130.9</v>
      </c>
      <c r="Z15" s="44">
        <v>130.4</v>
      </c>
      <c r="AA15" s="44">
        <v>125.6</v>
      </c>
      <c r="AB15" s="44">
        <v>123</v>
      </c>
      <c r="AC15" s="44">
        <v>130.9</v>
      </c>
      <c r="AD15" s="44">
        <v>130.1</v>
      </c>
      <c r="AE15" s="44">
        <v>129.6</v>
      </c>
      <c r="AF15" s="44">
        <v>128.6</v>
      </c>
      <c r="AG15" s="44">
        <v>128.19999999999999</v>
      </c>
      <c r="AH15" s="44">
        <v>128.5</v>
      </c>
      <c r="AI15" s="44">
        <v>128.19999999999999</v>
      </c>
      <c r="AJ15" s="44">
        <v>128.30000000000001</v>
      </c>
      <c r="AK15" s="44">
        <v>128.19999999999999</v>
      </c>
      <c r="AL15" s="44">
        <v>127.4</v>
      </c>
    </row>
    <row r="16" spans="1:161" ht="30" customHeight="1">
      <c r="A16" s="238"/>
      <c r="B16" s="33" t="str">
        <f>IF('0'!A1=1,"діяльність пошти та зв’язку","аctivity of mail and communications")</f>
        <v>діяльність пошти та зв’язку</v>
      </c>
      <c r="C16" s="44">
        <v>121.4</v>
      </c>
      <c r="D16" s="44">
        <v>115.1</v>
      </c>
      <c r="E16" s="44">
        <v>121.3</v>
      </c>
      <c r="F16" s="44">
        <v>119.3</v>
      </c>
      <c r="G16" s="29">
        <v>115.8</v>
      </c>
      <c r="H16" s="44">
        <v>113</v>
      </c>
      <c r="I16" s="29">
        <v>112.2</v>
      </c>
      <c r="J16" s="29">
        <v>111.2</v>
      </c>
      <c r="K16" s="29">
        <v>110.8</v>
      </c>
      <c r="L16" s="29">
        <v>110.2</v>
      </c>
      <c r="M16" s="29">
        <v>109.9</v>
      </c>
      <c r="N16" s="44">
        <v>108.8</v>
      </c>
      <c r="O16" s="29">
        <v>110.8</v>
      </c>
      <c r="P16" s="44">
        <v>108</v>
      </c>
      <c r="Q16" s="44">
        <v>106.5</v>
      </c>
      <c r="R16" s="44">
        <v>112.2</v>
      </c>
      <c r="S16" s="44">
        <v>109.6</v>
      </c>
      <c r="T16" s="44">
        <v>107.3</v>
      </c>
      <c r="U16" s="44">
        <v>105.9</v>
      </c>
      <c r="V16" s="44">
        <v>104.9</v>
      </c>
      <c r="W16" s="44">
        <v>103.8</v>
      </c>
      <c r="X16" s="44">
        <v>103.3</v>
      </c>
      <c r="Y16" s="44">
        <v>103</v>
      </c>
      <c r="Z16" s="44">
        <v>102.9</v>
      </c>
      <c r="AA16" s="44">
        <v>101.3</v>
      </c>
      <c r="AB16" s="44">
        <v>101.4</v>
      </c>
      <c r="AC16" s="44">
        <v>99.1</v>
      </c>
      <c r="AD16" s="44">
        <v>103</v>
      </c>
      <c r="AE16" s="44">
        <v>101.1</v>
      </c>
      <c r="AF16" s="44">
        <v>99.2</v>
      </c>
      <c r="AG16" s="44">
        <v>98.1</v>
      </c>
      <c r="AH16" s="44">
        <v>97.4</v>
      </c>
      <c r="AI16" s="44">
        <v>97.2</v>
      </c>
      <c r="AJ16" s="44">
        <v>96.8</v>
      </c>
      <c r="AK16" s="44">
        <v>96.7</v>
      </c>
      <c r="AL16" s="44">
        <v>96.7</v>
      </c>
    </row>
    <row r="17" spans="1:38" ht="30" customHeight="1">
      <c r="A17" s="238"/>
      <c r="B17" s="33" t="str">
        <f>IF('0'!A1=1,"Фінансова діяльність","Financial activity")</f>
        <v>Фінансова діяльність</v>
      </c>
      <c r="C17" s="44">
        <v>218.1</v>
      </c>
      <c r="D17" s="44">
        <v>216.2</v>
      </c>
      <c r="E17" s="44">
        <v>213.1</v>
      </c>
      <c r="F17" s="44">
        <v>212.2</v>
      </c>
      <c r="G17" s="29">
        <v>212.8</v>
      </c>
      <c r="H17" s="29">
        <v>208.2</v>
      </c>
      <c r="I17" s="29">
        <v>208.4</v>
      </c>
      <c r="J17" s="44">
        <v>208</v>
      </c>
      <c r="K17" s="44">
        <v>205.7</v>
      </c>
      <c r="L17" s="44">
        <v>205.4</v>
      </c>
      <c r="M17" s="44">
        <v>205.1</v>
      </c>
      <c r="N17" s="44">
        <v>205.5</v>
      </c>
      <c r="O17" s="44">
        <v>210</v>
      </c>
      <c r="P17" s="44">
        <v>213.3</v>
      </c>
      <c r="Q17" s="44">
        <v>212.5</v>
      </c>
      <c r="R17" s="44">
        <v>210.1</v>
      </c>
      <c r="S17" s="44">
        <v>209.8</v>
      </c>
      <c r="T17" s="44">
        <v>206</v>
      </c>
      <c r="U17" s="44">
        <v>206.5</v>
      </c>
      <c r="V17" s="44">
        <v>205.8</v>
      </c>
      <c r="W17" s="44">
        <v>204</v>
      </c>
      <c r="X17" s="44">
        <v>204.1</v>
      </c>
      <c r="Y17" s="44">
        <v>203.4</v>
      </c>
      <c r="Z17" s="44">
        <v>202.8</v>
      </c>
      <c r="AA17" s="44">
        <v>206.9</v>
      </c>
      <c r="AB17" s="44">
        <v>204.8</v>
      </c>
      <c r="AC17" s="44">
        <v>211.1</v>
      </c>
      <c r="AD17" s="44">
        <v>209.5</v>
      </c>
      <c r="AE17" s="44">
        <v>205</v>
      </c>
      <c r="AF17" s="44">
        <v>201.4</v>
      </c>
      <c r="AG17" s="44">
        <v>201.7</v>
      </c>
      <c r="AH17" s="44">
        <v>200.9</v>
      </c>
      <c r="AI17" s="44">
        <v>198.4</v>
      </c>
      <c r="AJ17" s="44">
        <v>198.9</v>
      </c>
      <c r="AK17" s="44">
        <v>198</v>
      </c>
      <c r="AL17" s="44">
        <v>196.8</v>
      </c>
    </row>
    <row r="18" spans="1:38" ht="30" customHeight="1">
      <c r="A18" s="238"/>
      <c r="B18" s="33" t="str">
        <f>IF('0'!A1=1,"Операції з нерухомим майном, оренда, інжиніринг та надання послуг підприємцям","Real estate activities, renting, engineering and provision of services to businessmen")</f>
        <v>Операції з нерухомим майном, оренда, інжиніринг та надання послуг підприємцям</v>
      </c>
      <c r="C18" s="44">
        <v>106.3</v>
      </c>
      <c r="D18" s="44">
        <v>108.9</v>
      </c>
      <c r="E18" s="44">
        <v>109</v>
      </c>
      <c r="F18" s="44">
        <v>109.1</v>
      </c>
      <c r="G18" s="29">
        <v>108.3</v>
      </c>
      <c r="H18" s="29">
        <v>107.7</v>
      </c>
      <c r="I18" s="29">
        <v>107.2</v>
      </c>
      <c r="J18" s="29">
        <v>107.5</v>
      </c>
      <c r="K18" s="29">
        <v>107.4</v>
      </c>
      <c r="L18" s="29">
        <v>107.6</v>
      </c>
      <c r="M18" s="29">
        <v>107.7</v>
      </c>
      <c r="N18" s="44">
        <v>108.8</v>
      </c>
      <c r="O18" s="44">
        <v>110.8</v>
      </c>
      <c r="P18" s="29">
        <v>112.3</v>
      </c>
      <c r="Q18" s="29">
        <v>112.6</v>
      </c>
      <c r="R18" s="44">
        <v>112</v>
      </c>
      <c r="S18" s="44">
        <v>111.6</v>
      </c>
      <c r="T18" s="44">
        <v>111.6</v>
      </c>
      <c r="U18" s="44">
        <v>111.8</v>
      </c>
      <c r="V18" s="44">
        <v>111.9</v>
      </c>
      <c r="W18" s="44">
        <v>112.1</v>
      </c>
      <c r="X18" s="44">
        <v>111.9</v>
      </c>
      <c r="Y18" s="44">
        <v>111.8</v>
      </c>
      <c r="Z18" s="44">
        <v>111.5</v>
      </c>
      <c r="AA18" s="44">
        <v>112.8</v>
      </c>
      <c r="AB18" s="44">
        <v>113.9</v>
      </c>
      <c r="AC18" s="44">
        <v>114</v>
      </c>
      <c r="AD18" s="44">
        <v>114.5</v>
      </c>
      <c r="AE18" s="44">
        <v>113.8</v>
      </c>
      <c r="AF18" s="44">
        <v>113.1</v>
      </c>
      <c r="AG18" s="44">
        <v>112.9</v>
      </c>
      <c r="AH18" s="44">
        <v>112.9</v>
      </c>
      <c r="AI18" s="44">
        <v>113.2</v>
      </c>
      <c r="AJ18" s="44">
        <v>113.4</v>
      </c>
      <c r="AK18" s="44">
        <v>113.7</v>
      </c>
      <c r="AL18" s="44">
        <v>113.6</v>
      </c>
    </row>
    <row r="19" spans="1:38" ht="30" customHeight="1">
      <c r="A19" s="238"/>
      <c r="B19" s="33" t="str">
        <f>IF('0'!A1=1,"з них дослідження і розробки","of which research and developments")</f>
        <v>з них дослідження і розробки</v>
      </c>
      <c r="C19" s="44">
        <v>125</v>
      </c>
      <c r="D19" s="44">
        <v>125.2</v>
      </c>
      <c r="E19" s="44">
        <v>125.5</v>
      </c>
      <c r="F19" s="44">
        <v>125.4</v>
      </c>
      <c r="G19" s="44">
        <v>124</v>
      </c>
      <c r="H19" s="29">
        <v>124.1</v>
      </c>
      <c r="I19" s="29">
        <v>124.4</v>
      </c>
      <c r="J19" s="29">
        <v>124.4</v>
      </c>
      <c r="K19" s="29">
        <v>124.8</v>
      </c>
      <c r="L19" s="44">
        <v>125</v>
      </c>
      <c r="M19" s="44">
        <v>126</v>
      </c>
      <c r="N19" s="44">
        <v>128.30000000000001</v>
      </c>
      <c r="O19" s="29">
        <v>120.6</v>
      </c>
      <c r="P19" s="44">
        <v>122.1</v>
      </c>
      <c r="Q19" s="44">
        <v>121.6</v>
      </c>
      <c r="R19" s="44">
        <v>121</v>
      </c>
      <c r="S19" s="44">
        <v>120.8</v>
      </c>
      <c r="T19" s="44">
        <v>120.9</v>
      </c>
      <c r="U19" s="44">
        <v>121.1</v>
      </c>
      <c r="V19" s="44">
        <v>121.3</v>
      </c>
      <c r="W19" s="44">
        <v>121.8</v>
      </c>
      <c r="X19" s="44">
        <v>121.9</v>
      </c>
      <c r="Y19" s="44">
        <v>122.6</v>
      </c>
      <c r="Z19" s="44">
        <v>124.2</v>
      </c>
      <c r="AA19" s="44">
        <v>114.9</v>
      </c>
      <c r="AB19" s="44">
        <v>116.5</v>
      </c>
      <c r="AC19" s="44">
        <v>116.7</v>
      </c>
      <c r="AD19" s="44">
        <v>117.9</v>
      </c>
      <c r="AE19" s="44">
        <v>118.1</v>
      </c>
      <c r="AF19" s="44">
        <v>118.5</v>
      </c>
      <c r="AG19" s="44">
        <v>119.1</v>
      </c>
      <c r="AH19" s="44">
        <v>119.6</v>
      </c>
      <c r="AI19" s="44">
        <v>120.6</v>
      </c>
      <c r="AJ19" s="44">
        <v>121.4</v>
      </c>
      <c r="AK19" s="44">
        <v>122.7</v>
      </c>
      <c r="AL19" s="44">
        <v>125.3</v>
      </c>
    </row>
    <row r="20" spans="1:38" ht="30" customHeight="1">
      <c r="A20" s="238"/>
      <c r="B20" s="33" t="str">
        <f>IF('0'!A1=1,"Державне управління","Public administration")</f>
        <v>Державне управління</v>
      </c>
      <c r="C20" s="44">
        <v>117.5</v>
      </c>
      <c r="D20" s="44">
        <v>118.3</v>
      </c>
      <c r="E20" s="44">
        <v>117.4</v>
      </c>
      <c r="F20" s="44">
        <v>116.9</v>
      </c>
      <c r="G20" s="29">
        <v>117.2</v>
      </c>
      <c r="H20" s="29">
        <v>119.2</v>
      </c>
      <c r="I20" s="29">
        <v>121.3</v>
      </c>
      <c r="J20" s="29">
        <v>122.7</v>
      </c>
      <c r="K20" s="29">
        <v>122.5</v>
      </c>
      <c r="L20" s="44">
        <v>122</v>
      </c>
      <c r="M20" s="44">
        <v>122.2</v>
      </c>
      <c r="N20" s="44">
        <v>122.7</v>
      </c>
      <c r="O20" s="44">
        <v>107.7</v>
      </c>
      <c r="P20" s="44">
        <v>108.7</v>
      </c>
      <c r="Q20" s="44">
        <v>107.8</v>
      </c>
      <c r="R20" s="44">
        <v>108.2</v>
      </c>
      <c r="S20" s="44">
        <v>109.1</v>
      </c>
      <c r="T20" s="44">
        <v>110.5</v>
      </c>
      <c r="U20" s="44">
        <v>112.2</v>
      </c>
      <c r="V20" s="44">
        <v>113.9</v>
      </c>
      <c r="W20" s="44">
        <v>113.6</v>
      </c>
      <c r="X20" s="44">
        <v>113.4</v>
      </c>
      <c r="Y20" s="44">
        <v>114.3</v>
      </c>
      <c r="Z20" s="44">
        <v>116</v>
      </c>
      <c r="AA20" s="44">
        <v>101.8</v>
      </c>
      <c r="AB20" s="44">
        <v>102</v>
      </c>
      <c r="AC20" s="44">
        <v>102.9</v>
      </c>
      <c r="AD20" s="44">
        <v>104.1</v>
      </c>
      <c r="AE20" s="44">
        <v>105.5</v>
      </c>
      <c r="AF20" s="44">
        <v>107.6</v>
      </c>
      <c r="AG20" s="44">
        <v>109.6</v>
      </c>
      <c r="AH20" s="44">
        <v>111.2</v>
      </c>
      <c r="AI20" s="44">
        <v>111</v>
      </c>
      <c r="AJ20" s="44">
        <v>111.2</v>
      </c>
      <c r="AK20" s="44">
        <v>112</v>
      </c>
      <c r="AL20" s="44">
        <v>113.7</v>
      </c>
    </row>
    <row r="21" spans="1:38" ht="30" customHeight="1">
      <c r="A21" s="238"/>
      <c r="B21" s="33" t="str">
        <f>IF('0'!A1=1,"Освіта","Education")</f>
        <v>Освіта</v>
      </c>
      <c r="C21" s="44">
        <v>82.6</v>
      </c>
      <c r="D21" s="44">
        <v>83.6</v>
      </c>
      <c r="E21" s="44">
        <v>82.3</v>
      </c>
      <c r="F21" s="44">
        <v>81.5</v>
      </c>
      <c r="G21" s="29">
        <v>82.7</v>
      </c>
      <c r="H21" s="29">
        <v>86.4</v>
      </c>
      <c r="I21" s="29">
        <v>86.4</v>
      </c>
      <c r="J21" s="44">
        <v>85</v>
      </c>
      <c r="K21" s="44">
        <v>85.2</v>
      </c>
      <c r="L21" s="44">
        <v>84.7</v>
      </c>
      <c r="M21" s="44">
        <v>84.4</v>
      </c>
      <c r="N21" s="44">
        <v>84.3</v>
      </c>
      <c r="O21" s="29">
        <v>79.3</v>
      </c>
      <c r="P21" s="44">
        <v>79.599999999999994</v>
      </c>
      <c r="Q21" s="44">
        <v>78</v>
      </c>
      <c r="R21" s="44">
        <v>77.599999999999994</v>
      </c>
      <c r="S21" s="44">
        <v>77.900000000000006</v>
      </c>
      <c r="T21" s="44">
        <v>80.400000000000006</v>
      </c>
      <c r="U21" s="44">
        <v>80.7</v>
      </c>
      <c r="V21" s="44">
        <v>79.400000000000006</v>
      </c>
      <c r="W21" s="44">
        <v>79.3</v>
      </c>
      <c r="X21" s="44">
        <v>79.099999999999994</v>
      </c>
      <c r="Y21" s="44">
        <v>78.900000000000006</v>
      </c>
      <c r="Z21" s="44">
        <v>79</v>
      </c>
      <c r="AA21" s="44">
        <v>82.6</v>
      </c>
      <c r="AB21" s="44">
        <v>83.1</v>
      </c>
      <c r="AC21" s="44">
        <v>82.1</v>
      </c>
      <c r="AD21" s="44">
        <v>82</v>
      </c>
      <c r="AE21" s="44">
        <v>82.6</v>
      </c>
      <c r="AF21" s="44">
        <v>85.1</v>
      </c>
      <c r="AG21" s="44">
        <v>85.2</v>
      </c>
      <c r="AH21" s="44">
        <v>84</v>
      </c>
      <c r="AI21" s="44">
        <v>84</v>
      </c>
      <c r="AJ21" s="44">
        <v>83.8</v>
      </c>
      <c r="AK21" s="44">
        <v>83.5</v>
      </c>
      <c r="AL21" s="44">
        <v>83.5</v>
      </c>
    </row>
    <row r="22" spans="1:38" ht="30" customHeight="1">
      <c r="A22" s="238"/>
      <c r="B22" s="33" t="str">
        <f>IF('0'!A1=1,"Охорона здоров’я та надання соціальної допомоги","Health care and provision of social aid")</f>
        <v>Охорона здоров’я та надання соціальної допомоги</v>
      </c>
      <c r="C22" s="44">
        <v>72.3</v>
      </c>
      <c r="D22" s="44">
        <v>71.900000000000006</v>
      </c>
      <c r="E22" s="44">
        <v>70.900000000000006</v>
      </c>
      <c r="F22" s="44">
        <v>70.3</v>
      </c>
      <c r="G22" s="29">
        <v>71.8</v>
      </c>
      <c r="H22" s="29">
        <v>73.2</v>
      </c>
      <c r="I22" s="29">
        <v>73.099999999999994</v>
      </c>
      <c r="J22" s="29">
        <v>72.900000000000006</v>
      </c>
      <c r="K22" s="29">
        <v>72.8</v>
      </c>
      <c r="L22" s="29">
        <v>72.7</v>
      </c>
      <c r="M22" s="29">
        <v>72.599999999999994</v>
      </c>
      <c r="N22" s="44">
        <v>72.900000000000006</v>
      </c>
      <c r="O22" s="44">
        <v>69.900000000000006</v>
      </c>
      <c r="P22" s="44">
        <v>69</v>
      </c>
      <c r="Q22" s="44">
        <v>67.599999999999994</v>
      </c>
      <c r="R22" s="44">
        <v>67.400000000000006</v>
      </c>
      <c r="S22" s="44">
        <v>67.5</v>
      </c>
      <c r="T22" s="44">
        <v>67.8</v>
      </c>
      <c r="U22" s="44">
        <v>67.5</v>
      </c>
      <c r="V22" s="44">
        <v>67.400000000000006</v>
      </c>
      <c r="W22" s="44">
        <v>67.3</v>
      </c>
      <c r="X22" s="44">
        <v>67.3</v>
      </c>
      <c r="Y22" s="44">
        <v>67.3</v>
      </c>
      <c r="Z22" s="44">
        <v>67.5</v>
      </c>
      <c r="AA22" s="44">
        <v>71</v>
      </c>
      <c r="AB22" s="44">
        <v>70.8</v>
      </c>
      <c r="AC22" s="44">
        <v>70.599999999999994</v>
      </c>
      <c r="AD22" s="44">
        <v>70.599999999999994</v>
      </c>
      <c r="AE22" s="44">
        <v>71.099999999999994</v>
      </c>
      <c r="AF22" s="44">
        <v>71.8</v>
      </c>
      <c r="AG22" s="44">
        <v>72.099999999999994</v>
      </c>
      <c r="AH22" s="44">
        <v>72.400000000000006</v>
      </c>
      <c r="AI22" s="44">
        <v>72.400000000000006</v>
      </c>
      <c r="AJ22" s="44">
        <v>72.3</v>
      </c>
      <c r="AK22" s="44">
        <v>72.2</v>
      </c>
      <c r="AL22" s="44">
        <v>72.7</v>
      </c>
    </row>
    <row r="23" spans="1:38" ht="30" customHeight="1">
      <c r="A23" s="238"/>
      <c r="B23" s="33" t="str">
        <f>IF('0'!A1=1,"Надання комунальних та індивідуальниї послуг; діяльність у сфері культури та спорту","Provision of communal and individual services; cultural and sporting activity")</f>
        <v>Надання комунальних та індивідуальниї послуг; діяльність у сфері культури та спорту</v>
      </c>
      <c r="C23" s="44">
        <v>93.4</v>
      </c>
      <c r="D23" s="44">
        <v>93.8</v>
      </c>
      <c r="E23" s="44">
        <v>92.6</v>
      </c>
      <c r="F23" s="44">
        <v>91.9</v>
      </c>
      <c r="G23" s="29">
        <v>92.1</v>
      </c>
      <c r="H23" s="29">
        <v>92.6</v>
      </c>
      <c r="I23" s="29">
        <v>92.4</v>
      </c>
      <c r="J23" s="29">
        <v>92.2</v>
      </c>
      <c r="K23" s="29">
        <v>92.2</v>
      </c>
      <c r="L23" s="29">
        <v>92.1</v>
      </c>
      <c r="M23" s="29">
        <v>92.2</v>
      </c>
      <c r="N23" s="44">
        <v>92.2</v>
      </c>
      <c r="O23" s="29">
        <v>90.5</v>
      </c>
      <c r="P23" s="29">
        <v>90.7</v>
      </c>
      <c r="Q23" s="29">
        <v>91.2</v>
      </c>
      <c r="R23" s="29">
        <v>90.7</v>
      </c>
      <c r="S23" s="29">
        <v>90.9</v>
      </c>
      <c r="T23" s="29">
        <v>90.9</v>
      </c>
      <c r="U23" s="29">
        <v>90.8</v>
      </c>
      <c r="V23" s="29">
        <v>90.3</v>
      </c>
      <c r="W23" s="29">
        <v>90.2</v>
      </c>
      <c r="X23" s="29">
        <v>90.3</v>
      </c>
      <c r="Y23" s="29">
        <v>90.4</v>
      </c>
      <c r="Z23" s="44">
        <v>90.4</v>
      </c>
      <c r="AA23" s="44">
        <v>96.8</v>
      </c>
      <c r="AB23" s="44">
        <v>95.8</v>
      </c>
      <c r="AC23" s="44">
        <v>95.4</v>
      </c>
      <c r="AD23" s="44">
        <v>95.1</v>
      </c>
      <c r="AE23" s="44">
        <v>95.3</v>
      </c>
      <c r="AF23" s="44">
        <v>95.7</v>
      </c>
      <c r="AG23" s="44">
        <v>95.6</v>
      </c>
      <c r="AH23" s="44">
        <v>95.7</v>
      </c>
      <c r="AI23" s="44">
        <v>96</v>
      </c>
      <c r="AJ23" s="44">
        <v>96.2</v>
      </c>
      <c r="AK23" s="44">
        <v>97.5</v>
      </c>
      <c r="AL23" s="44">
        <v>98</v>
      </c>
    </row>
    <row r="24" spans="1:38" ht="30" customHeight="1">
      <c r="A24" s="239"/>
      <c r="B24" s="34" t="str">
        <f>IF('0'!A1=1," з них діяльність у сфері культури, спорту, відпочинку та розваг","of which culture, sport, leisure and entertainment")</f>
        <v xml:space="preserve"> з них діяльність у сфері культури, спорту, відпочинку та розваг</v>
      </c>
      <c r="C24" s="44">
        <v>98.4</v>
      </c>
      <c r="D24" s="44">
        <v>99.3</v>
      </c>
      <c r="E24" s="44">
        <v>97.4</v>
      </c>
      <c r="F24" s="44">
        <v>96.4</v>
      </c>
      <c r="G24" s="29">
        <v>96.7</v>
      </c>
      <c r="H24" s="29">
        <v>97.8</v>
      </c>
      <c r="I24" s="29">
        <v>97.8</v>
      </c>
      <c r="J24" s="29">
        <v>97.4</v>
      </c>
      <c r="K24" s="29">
        <v>97.7</v>
      </c>
      <c r="L24" s="29">
        <v>97.6</v>
      </c>
      <c r="M24" s="29">
        <v>97.8</v>
      </c>
      <c r="N24" s="44">
        <v>98</v>
      </c>
      <c r="O24" s="29">
        <v>94.2</v>
      </c>
      <c r="P24" s="29">
        <v>94.9</v>
      </c>
      <c r="Q24" s="29">
        <v>95.8</v>
      </c>
      <c r="R24" s="29">
        <v>95.3</v>
      </c>
      <c r="S24" s="29">
        <v>95.6</v>
      </c>
      <c r="T24" s="29">
        <v>95.7</v>
      </c>
      <c r="U24" s="29">
        <v>95.7</v>
      </c>
      <c r="V24" s="44">
        <v>95</v>
      </c>
      <c r="W24" s="29">
        <v>95.1</v>
      </c>
      <c r="X24" s="29">
        <v>94.8</v>
      </c>
      <c r="Y24" s="29">
        <v>94.8</v>
      </c>
      <c r="Z24" s="44">
        <v>94.9</v>
      </c>
      <c r="AA24" s="44">
        <v>102.1</v>
      </c>
      <c r="AB24" s="44">
        <v>101.3</v>
      </c>
      <c r="AC24" s="44">
        <v>100.9</v>
      </c>
      <c r="AD24" s="44">
        <v>100.9</v>
      </c>
      <c r="AE24" s="44">
        <v>101.2</v>
      </c>
      <c r="AF24" s="44">
        <v>101.8</v>
      </c>
      <c r="AG24" s="44">
        <v>101.7</v>
      </c>
      <c r="AH24" s="44">
        <v>101.4</v>
      </c>
      <c r="AI24" s="44">
        <v>101.8</v>
      </c>
      <c r="AJ24" s="44">
        <v>102.1</v>
      </c>
      <c r="AK24" s="44">
        <v>103.9</v>
      </c>
      <c r="AL24" s="44">
        <v>104.5</v>
      </c>
    </row>
    <row r="25" spans="1:38">
      <c r="A25" s="35"/>
    </row>
    <row r="26" spans="1:38">
      <c r="A26" s="22" t="str">
        <f>IF('0'!A1=1,"Починаючи з січня 2013 року Державна служба статистики України представляє інформацію про кількість, робочий час та оплату праці найманих працівників відповідно до Класифікації видів економічної діяльності (ДК 009:2010)","Starting with January 2013, the State Statistics Service of Ukraine has been presenting information on the staff number, working hours and labor remuneration according to the Classification of Economic Activities (SC 009:2010)")</f>
        <v>Починаючи з січня 2013 року Державна служба статистики України представляє інформацію про кількість, робочий час та оплату праці найманих працівників відповідно до Класифікації видів економічної діяльності (ДК 009:2010)</v>
      </c>
      <c r="B26" s="23"/>
    </row>
  </sheetData>
  <sheetProtection algorithmName="SHA-512" hashValue="8InQwXY8kbhnSeStn9pJQLxyYo5PZo86+JKV21xPPsrdjmoQSFghcI1HYmGlVVsV1/jN89e8pclHSMF7RsduXQ==" saltValue="DnGkXVRghRTdtOknqKpiAQ==" spinCount="100000" sheet="1" objects="1" scenarios="1"/>
  <mergeCells count="2">
    <mergeCell ref="A3:B3"/>
    <mergeCell ref="A4:A24"/>
  </mergeCells>
  <hyperlinks>
    <hyperlink ref="A1" location="'0'!A1" display="'0'!A1"/>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8"/>
  <dimension ref="A1:FE64"/>
  <sheetViews>
    <sheetView showGridLines="0" showRowColHeaders="0" zoomScale="81" zoomScaleNormal="81" workbookViewId="0">
      <pane xSplit="2" topLeftCell="AF1" activePane="topRight" state="frozen"/>
      <selection activeCell="K8" sqref="K8"/>
      <selection pane="topRight" activeCell="AL3" sqref="AL3"/>
    </sheetView>
  </sheetViews>
  <sheetFormatPr defaultColWidth="9.33203125" defaultRowHeight="13.2"/>
  <cols>
    <col min="1" max="1" width="9.33203125" style="21"/>
    <col min="2" max="2" width="45.77734375" style="21" customWidth="1"/>
    <col min="3" max="4" width="10.77734375" style="52" customWidth="1"/>
    <col min="5" max="5" width="10.77734375" style="63" customWidth="1"/>
    <col min="6" max="7" width="10.77734375" style="52" customWidth="1"/>
    <col min="8" max="8" width="10.77734375" style="63" customWidth="1"/>
    <col min="9" max="10" width="10.77734375" style="52" customWidth="1"/>
    <col min="11" max="11" width="10.77734375" style="63" customWidth="1"/>
    <col min="12" max="13" width="10.77734375" style="52" customWidth="1"/>
    <col min="14" max="14" width="10.77734375" style="63" customWidth="1"/>
    <col min="15" max="16" width="10.77734375" style="52" customWidth="1"/>
    <col min="17" max="17" width="10.77734375" style="63" customWidth="1"/>
    <col min="18" max="19" width="10.77734375" style="52" customWidth="1"/>
    <col min="20" max="20" width="10.77734375" style="63" customWidth="1"/>
    <col min="21" max="22" width="10.77734375" style="52" customWidth="1"/>
    <col min="23" max="23" width="10.77734375" style="63" customWidth="1"/>
    <col min="24" max="25" width="10.77734375" style="52" customWidth="1"/>
    <col min="26" max="26" width="10.77734375" style="63" customWidth="1"/>
    <col min="27" max="28" width="10.77734375" style="52" customWidth="1"/>
    <col min="29" max="29" width="10.77734375" style="63" customWidth="1"/>
    <col min="30" max="31" width="10.77734375" style="52" customWidth="1"/>
    <col min="32" max="32" width="10.77734375" style="63" customWidth="1"/>
    <col min="33" max="34" width="10.77734375" style="52" customWidth="1"/>
    <col min="35" max="35" width="10.77734375" style="63" customWidth="1"/>
    <col min="36" max="53" width="10.77734375" style="52" customWidth="1"/>
    <col min="54" max="161" width="9.33203125" style="52"/>
    <col min="162" max="16384" width="9.33203125" style="1"/>
  </cols>
  <sheetData>
    <row r="1" spans="1:39" ht="20.100000000000001" customHeight="1">
      <c r="A1" s="14" t="str">
        <f>IF('0'!A1=1,"до змісту","to title")</f>
        <v>до змісту</v>
      </c>
      <c r="B1" s="15"/>
    </row>
    <row r="2" spans="1:39" ht="16.2">
      <c r="A2" s="16"/>
      <c r="B2" s="17"/>
      <c r="C2" s="26">
        <v>41275</v>
      </c>
      <c r="D2" s="26">
        <v>41306</v>
      </c>
      <c r="E2" s="26">
        <v>41334</v>
      </c>
      <c r="F2" s="26">
        <v>41365</v>
      </c>
      <c r="G2" s="26">
        <v>41395</v>
      </c>
      <c r="H2" s="26">
        <v>41426</v>
      </c>
      <c r="I2" s="26">
        <v>41456</v>
      </c>
      <c r="J2" s="26">
        <v>41487</v>
      </c>
      <c r="K2" s="26">
        <v>41518</v>
      </c>
      <c r="L2" s="26">
        <v>41548</v>
      </c>
      <c r="M2" s="26">
        <v>41579</v>
      </c>
      <c r="N2" s="26">
        <v>41609</v>
      </c>
      <c r="O2" s="26">
        <v>41640</v>
      </c>
      <c r="P2" s="26">
        <v>41671</v>
      </c>
      <c r="Q2" s="26">
        <v>41699</v>
      </c>
      <c r="R2" s="26">
        <v>41730</v>
      </c>
      <c r="S2" s="26">
        <v>41760</v>
      </c>
      <c r="T2" s="26">
        <v>41791</v>
      </c>
      <c r="U2" s="26">
        <v>41821</v>
      </c>
      <c r="V2" s="26">
        <v>41852</v>
      </c>
      <c r="W2" s="26">
        <v>41883</v>
      </c>
      <c r="X2" s="26">
        <v>41913</v>
      </c>
      <c r="Y2" s="26">
        <v>41944</v>
      </c>
      <c r="Z2" s="26">
        <v>41974</v>
      </c>
      <c r="AA2" s="26">
        <v>42005</v>
      </c>
      <c r="AB2" s="26">
        <v>42036</v>
      </c>
      <c r="AC2" s="26">
        <v>42064</v>
      </c>
      <c r="AD2" s="26">
        <v>42095</v>
      </c>
      <c r="AE2" s="26">
        <v>42125</v>
      </c>
      <c r="AF2" s="26">
        <v>42156</v>
      </c>
      <c r="AG2" s="26">
        <v>42186</v>
      </c>
      <c r="AH2" s="26">
        <v>42217</v>
      </c>
      <c r="AI2" s="26">
        <v>42248</v>
      </c>
      <c r="AJ2" s="26">
        <v>42278</v>
      </c>
      <c r="AK2" s="26">
        <v>42309</v>
      </c>
      <c r="AL2" s="26">
        <v>42339</v>
      </c>
      <c r="AM2" s="244" t="s">
        <v>3</v>
      </c>
    </row>
    <row r="3" spans="1:39" ht="54.75" customHeight="1">
      <c r="A3" s="235" t="str">
        <f>IF('0'!A1=1,"Заробітна плата 1 працівника з повною зайнятістю за оплачену годину (грн.) КВЕД 2010","Hourly salary of a full-time employee (UAH) CTEA 2010")</f>
        <v>Заробітна плата 1 працівника з повною зайнятістю за оплачену годину (грн.) КВЕД 2010</v>
      </c>
      <c r="B3" s="236"/>
      <c r="C3" s="61">
        <v>20.059999999999999</v>
      </c>
      <c r="D3" s="61">
        <v>21.11</v>
      </c>
      <c r="E3" s="61">
        <v>21.98</v>
      </c>
      <c r="F3" s="61">
        <v>20.36</v>
      </c>
      <c r="G3" s="61">
        <v>23.42</v>
      </c>
      <c r="H3" s="61">
        <v>24.5</v>
      </c>
      <c r="I3" s="61">
        <v>20.46</v>
      </c>
      <c r="J3" s="61">
        <v>21.34</v>
      </c>
      <c r="K3" s="61">
        <v>21.15</v>
      </c>
      <c r="L3" s="61">
        <v>19.670000000000002</v>
      </c>
      <c r="M3" s="61">
        <v>21.21</v>
      </c>
      <c r="N3" s="61">
        <v>21.43</v>
      </c>
      <c r="O3" s="61">
        <v>21.25</v>
      </c>
      <c r="P3" s="61">
        <v>22.05</v>
      </c>
      <c r="Q3" s="61">
        <v>23.4</v>
      </c>
      <c r="R3" s="61">
        <v>22.76</v>
      </c>
      <c r="S3" s="61">
        <v>24.57</v>
      </c>
      <c r="T3" s="61">
        <v>25.83</v>
      </c>
      <c r="U3" s="64" t="s">
        <v>0</v>
      </c>
      <c r="V3" s="64" t="s">
        <v>0</v>
      </c>
      <c r="W3" s="61">
        <v>22.33</v>
      </c>
      <c r="X3" s="61">
        <v>21.53</v>
      </c>
      <c r="Y3" s="61">
        <v>24.32</v>
      </c>
      <c r="Z3" s="61">
        <v>24.72</v>
      </c>
      <c r="AA3" s="61">
        <v>24.48</v>
      </c>
      <c r="AB3" s="61">
        <v>25.31</v>
      </c>
      <c r="AC3" s="61">
        <v>25.56</v>
      </c>
      <c r="AD3" s="61">
        <v>26.47</v>
      </c>
      <c r="AE3" s="61">
        <v>30.09</v>
      </c>
      <c r="AF3" s="61">
        <v>29.32</v>
      </c>
      <c r="AG3" s="61">
        <v>26.47</v>
      </c>
      <c r="AH3" s="61">
        <v>28.4</v>
      </c>
      <c r="AI3" s="61">
        <v>27.18</v>
      </c>
      <c r="AJ3" s="61">
        <v>29.35</v>
      </c>
      <c r="AK3" s="61">
        <v>29.31</v>
      </c>
      <c r="AL3" s="61">
        <v>31.58</v>
      </c>
      <c r="AM3" s="244"/>
    </row>
    <row r="4" spans="1:39" ht="30" customHeight="1">
      <c r="A4" s="237" t="str">
        <f>IF('0'!A1=1,"За видами економічної діяльності КВЕД 2010","By types of economic activity CTEA 2010")</f>
        <v>За видами економічної діяльності КВЕД 2010</v>
      </c>
      <c r="B4" s="18" t="str">
        <f>IF('0'!A1=1,"Сільське господарство, лісове господарство та рибне господарство","Agriculture, forestry and fishing")</f>
        <v>Сільське господарство, лісове господарство та рибне господарство</v>
      </c>
      <c r="C4" s="62">
        <v>13.49</v>
      </c>
      <c r="D4" s="62">
        <v>13.86</v>
      </c>
      <c r="E4" s="65">
        <v>14.13</v>
      </c>
      <c r="F4" s="62">
        <v>14.09</v>
      </c>
      <c r="G4" s="62">
        <v>16.32</v>
      </c>
      <c r="H4" s="65">
        <v>16.3</v>
      </c>
      <c r="I4" s="62">
        <v>14.7</v>
      </c>
      <c r="J4" s="62">
        <v>14.58</v>
      </c>
      <c r="K4" s="65">
        <v>14.56</v>
      </c>
      <c r="L4" s="62">
        <v>14.85</v>
      </c>
      <c r="M4" s="62">
        <v>15.7</v>
      </c>
      <c r="N4" s="62">
        <v>14.88</v>
      </c>
      <c r="O4" s="62">
        <v>14.62</v>
      </c>
      <c r="P4" s="62">
        <v>14.7</v>
      </c>
      <c r="Q4" s="65">
        <v>15.71</v>
      </c>
      <c r="R4" s="62">
        <v>15.66</v>
      </c>
      <c r="S4" s="62">
        <v>17.2</v>
      </c>
      <c r="T4" s="65">
        <v>16.89</v>
      </c>
      <c r="U4" s="54" t="s">
        <v>0</v>
      </c>
      <c r="V4" s="54" t="s">
        <v>0</v>
      </c>
      <c r="W4" s="65">
        <v>16.62</v>
      </c>
      <c r="X4" s="62">
        <v>16.14</v>
      </c>
      <c r="Y4" s="62">
        <v>17.71</v>
      </c>
      <c r="Z4" s="66">
        <v>17.45</v>
      </c>
      <c r="AA4" s="62">
        <v>17.14</v>
      </c>
      <c r="AB4" s="62">
        <v>17.77</v>
      </c>
      <c r="AC4" s="66">
        <v>18.66</v>
      </c>
      <c r="AD4" s="62">
        <v>20.02</v>
      </c>
      <c r="AE4" s="62">
        <v>23.62</v>
      </c>
      <c r="AF4" s="65">
        <v>20.73</v>
      </c>
      <c r="AG4" s="62">
        <v>20.72</v>
      </c>
      <c r="AH4" s="62">
        <v>21.28</v>
      </c>
      <c r="AI4" s="65">
        <v>21.68</v>
      </c>
      <c r="AJ4" s="62">
        <v>22.64</v>
      </c>
      <c r="AK4" s="67">
        <v>22.4</v>
      </c>
      <c r="AL4" s="65">
        <v>22.38</v>
      </c>
      <c r="AM4" s="244"/>
    </row>
    <row r="5" spans="1:39" ht="30" customHeight="1">
      <c r="A5" s="238"/>
      <c r="B5" s="19" t="str">
        <f>IF('0'!A1=1,"з них сільське господарство","of which agriculture")</f>
        <v>з них сільське господарство</v>
      </c>
      <c r="C5" s="62">
        <v>12.99</v>
      </c>
      <c r="D5" s="62">
        <v>13.22</v>
      </c>
      <c r="E5" s="65">
        <v>13.39</v>
      </c>
      <c r="F5" s="62">
        <v>13.69</v>
      </c>
      <c r="G5" s="62">
        <v>15.92</v>
      </c>
      <c r="H5" s="65">
        <v>15.81</v>
      </c>
      <c r="I5" s="62">
        <v>14.42</v>
      </c>
      <c r="J5" s="62">
        <v>14.12</v>
      </c>
      <c r="K5" s="65">
        <v>14.01</v>
      </c>
      <c r="L5" s="62">
        <v>14.51</v>
      </c>
      <c r="M5" s="62">
        <v>15.36</v>
      </c>
      <c r="N5" s="62">
        <v>14.42</v>
      </c>
      <c r="O5" s="62">
        <v>14.2</v>
      </c>
      <c r="P5" s="62">
        <v>14.14</v>
      </c>
      <c r="Q5" s="65">
        <v>15.1</v>
      </c>
      <c r="R5" s="62">
        <v>15.27</v>
      </c>
      <c r="S5" s="62">
        <v>16.8</v>
      </c>
      <c r="T5" s="65">
        <v>16.3</v>
      </c>
      <c r="U5" s="54" t="s">
        <v>0</v>
      </c>
      <c r="V5" s="54" t="s">
        <v>0</v>
      </c>
      <c r="W5" s="65">
        <v>16.05</v>
      </c>
      <c r="X5" s="62">
        <v>15.76</v>
      </c>
      <c r="Y5" s="62">
        <v>17.13</v>
      </c>
      <c r="Z5" s="66">
        <v>16.36</v>
      </c>
      <c r="AA5" s="62">
        <v>16.45</v>
      </c>
      <c r="AB5" s="62">
        <v>16.78</v>
      </c>
      <c r="AC5" s="66">
        <v>17.420000000000002</v>
      </c>
      <c r="AD5" s="62">
        <v>19.34</v>
      </c>
      <c r="AE5" s="62">
        <v>22.92</v>
      </c>
      <c r="AF5" s="65">
        <v>19.43</v>
      </c>
      <c r="AG5" s="62">
        <v>19.96</v>
      </c>
      <c r="AH5" s="62">
        <v>20.309999999999999</v>
      </c>
      <c r="AI5" s="65">
        <v>20.39</v>
      </c>
      <c r="AJ5" s="62">
        <v>21.74</v>
      </c>
      <c r="AK5" s="67">
        <v>21.25</v>
      </c>
      <c r="AL5" s="65">
        <v>19.940000000000001</v>
      </c>
      <c r="AM5" s="244"/>
    </row>
    <row r="6" spans="1:39" ht="30" customHeight="1">
      <c r="A6" s="238"/>
      <c r="B6" s="19" t="str">
        <f>IF('0'!A1=1,"Промисловість","Manufacturing")</f>
        <v>Промисловість</v>
      </c>
      <c r="C6" s="62">
        <v>23.69</v>
      </c>
      <c r="D6" s="62">
        <v>24.93</v>
      </c>
      <c r="E6" s="65">
        <v>24.91</v>
      </c>
      <c r="F6" s="62">
        <v>23.47</v>
      </c>
      <c r="G6" s="62">
        <v>26.4</v>
      </c>
      <c r="H6" s="65">
        <v>26.51</v>
      </c>
      <c r="I6" s="62">
        <v>23.16</v>
      </c>
      <c r="J6" s="62">
        <v>24.41</v>
      </c>
      <c r="K6" s="65">
        <v>24.28</v>
      </c>
      <c r="L6" s="62">
        <v>22.82</v>
      </c>
      <c r="M6" s="62">
        <v>24.17</v>
      </c>
      <c r="N6" s="62">
        <v>24.48</v>
      </c>
      <c r="O6" s="62">
        <v>25.16</v>
      </c>
      <c r="P6" s="62">
        <v>25.61</v>
      </c>
      <c r="Q6" s="65">
        <v>26.64</v>
      </c>
      <c r="R6" s="62">
        <v>26.49</v>
      </c>
      <c r="S6" s="62">
        <v>28.14</v>
      </c>
      <c r="T6" s="65">
        <v>28.39</v>
      </c>
      <c r="U6" s="54" t="s">
        <v>0</v>
      </c>
      <c r="V6" s="54" t="s">
        <v>0</v>
      </c>
      <c r="W6" s="65">
        <v>25.78</v>
      </c>
      <c r="X6" s="62">
        <v>24.98</v>
      </c>
      <c r="Y6" s="62">
        <v>27.55</v>
      </c>
      <c r="Z6" s="66">
        <v>28.34</v>
      </c>
      <c r="AA6" s="62">
        <v>28.65</v>
      </c>
      <c r="AB6" s="62">
        <v>28.44</v>
      </c>
      <c r="AC6" s="66">
        <v>30.17</v>
      </c>
      <c r="AD6" s="62">
        <v>30.65</v>
      </c>
      <c r="AE6" s="62">
        <v>34.36</v>
      </c>
      <c r="AF6" s="65">
        <v>32.49</v>
      </c>
      <c r="AG6" s="62">
        <v>30.54</v>
      </c>
      <c r="AH6" s="62">
        <v>32.9</v>
      </c>
      <c r="AI6" s="65">
        <v>31.4</v>
      </c>
      <c r="AJ6" s="62">
        <v>32.76</v>
      </c>
      <c r="AK6" s="67">
        <v>32.44</v>
      </c>
      <c r="AL6" s="65">
        <v>34.9</v>
      </c>
      <c r="AM6" s="244"/>
    </row>
    <row r="7" spans="1:39" ht="30" customHeight="1">
      <c r="A7" s="238"/>
      <c r="B7" s="19" t="str">
        <f>IF('0'!A1=1,"Будівництво","Construction")</f>
        <v>Будівництво</v>
      </c>
      <c r="C7" s="62">
        <v>17.52</v>
      </c>
      <c r="D7" s="62">
        <v>18.260000000000002</v>
      </c>
      <c r="E7" s="65">
        <v>19.22</v>
      </c>
      <c r="F7" s="62">
        <v>17.75</v>
      </c>
      <c r="G7" s="62">
        <v>20.11</v>
      </c>
      <c r="H7" s="65">
        <v>20.71</v>
      </c>
      <c r="I7" s="62">
        <v>17.350000000000001</v>
      </c>
      <c r="J7" s="62">
        <v>18.940000000000001</v>
      </c>
      <c r="K7" s="65">
        <v>18.75</v>
      </c>
      <c r="L7" s="62">
        <v>17.54</v>
      </c>
      <c r="M7" s="62">
        <v>18.760000000000002</v>
      </c>
      <c r="N7" s="62">
        <v>18.670000000000002</v>
      </c>
      <c r="O7" s="62">
        <v>18.32</v>
      </c>
      <c r="P7" s="62">
        <v>19.579999999999998</v>
      </c>
      <c r="Q7" s="65">
        <v>20.83</v>
      </c>
      <c r="R7" s="62">
        <v>20.23</v>
      </c>
      <c r="S7" s="62">
        <v>21.29</v>
      </c>
      <c r="T7" s="65">
        <v>21.62</v>
      </c>
      <c r="U7" s="54" t="s">
        <v>0</v>
      </c>
      <c r="V7" s="54" t="s">
        <v>0</v>
      </c>
      <c r="W7" s="65">
        <v>19.96</v>
      </c>
      <c r="X7" s="62">
        <v>19.670000000000002</v>
      </c>
      <c r="Y7" s="62">
        <v>21.81</v>
      </c>
      <c r="Z7" s="66">
        <v>21.76</v>
      </c>
      <c r="AA7" s="62">
        <v>21.09</v>
      </c>
      <c r="AB7" s="62">
        <v>21.67</v>
      </c>
      <c r="AC7" s="66">
        <v>22.05</v>
      </c>
      <c r="AD7" s="62">
        <v>22.41</v>
      </c>
      <c r="AE7" s="62">
        <v>26.09</v>
      </c>
      <c r="AF7" s="65">
        <v>24.62</v>
      </c>
      <c r="AG7" s="62">
        <v>22.89</v>
      </c>
      <c r="AH7" s="62">
        <v>26.06</v>
      </c>
      <c r="AI7" s="65">
        <v>24.67</v>
      </c>
      <c r="AJ7" s="62">
        <v>24.96</v>
      </c>
      <c r="AK7" s="67">
        <v>25.1</v>
      </c>
      <c r="AL7" s="65">
        <v>27.22</v>
      </c>
      <c r="AM7" s="244"/>
    </row>
    <row r="8" spans="1:39" ht="30" customHeight="1">
      <c r="A8" s="238"/>
      <c r="B8" s="19" t="str">
        <f>IF('0'!A1=1,"Оптова та роздрібна торгівля; ремонт  автотранспортних засобів і мотоциклів","Wholesale and retail trade; repair of motor vehicles and motorcycles")</f>
        <v>Оптова та роздрібна торгівля; ремонт  автотранспортних засобів і мотоциклів</v>
      </c>
      <c r="C8" s="62">
        <v>17.940000000000001</v>
      </c>
      <c r="D8" s="62">
        <v>19.11</v>
      </c>
      <c r="E8" s="65">
        <v>19.84</v>
      </c>
      <c r="F8" s="62">
        <v>19.64</v>
      </c>
      <c r="G8" s="62">
        <v>20.89</v>
      </c>
      <c r="H8" s="65">
        <v>21.46</v>
      </c>
      <c r="I8" s="62">
        <v>18.059999999999999</v>
      </c>
      <c r="J8" s="62">
        <v>19.100000000000001</v>
      </c>
      <c r="K8" s="65">
        <v>18.86</v>
      </c>
      <c r="L8" s="62">
        <v>17.47</v>
      </c>
      <c r="M8" s="62">
        <v>18.95</v>
      </c>
      <c r="N8" s="62">
        <v>19.23</v>
      </c>
      <c r="O8" s="62">
        <v>19.54</v>
      </c>
      <c r="P8" s="62">
        <v>20.74</v>
      </c>
      <c r="Q8" s="65">
        <v>22.71</v>
      </c>
      <c r="R8" s="62">
        <v>22.06</v>
      </c>
      <c r="S8" s="62">
        <v>22.85</v>
      </c>
      <c r="T8" s="65">
        <v>23.78</v>
      </c>
      <c r="U8" s="54" t="s">
        <v>0</v>
      </c>
      <c r="V8" s="54" t="s">
        <v>0</v>
      </c>
      <c r="W8" s="65">
        <v>21.73</v>
      </c>
      <c r="X8" s="62">
        <v>21.2</v>
      </c>
      <c r="Y8" s="62">
        <v>24.15</v>
      </c>
      <c r="Z8" s="66">
        <v>24.8</v>
      </c>
      <c r="AA8" s="62">
        <v>25.61</v>
      </c>
      <c r="AB8" s="62">
        <v>27.91</v>
      </c>
      <c r="AC8" s="66">
        <v>27.21</v>
      </c>
      <c r="AD8" s="62">
        <v>29.03</v>
      </c>
      <c r="AE8" s="62">
        <v>32.94</v>
      </c>
      <c r="AF8" s="65">
        <v>31.48</v>
      </c>
      <c r="AG8" s="62">
        <v>29.21</v>
      </c>
      <c r="AH8" s="62">
        <v>31.41</v>
      </c>
      <c r="AI8" s="65">
        <v>29.85</v>
      </c>
      <c r="AJ8" s="62">
        <v>31.46</v>
      </c>
      <c r="AK8" s="67">
        <v>31.2</v>
      </c>
      <c r="AL8" s="65">
        <v>34.049999999999997</v>
      </c>
      <c r="AM8" s="244"/>
    </row>
    <row r="9" spans="1:39" ht="30" customHeight="1">
      <c r="A9" s="238"/>
      <c r="B9" s="19" t="str">
        <f>IF('0'!A1=1,"Транспорт, складське господарство,  поштова та кур’єрська діяльність","Transportation and warehousing, postal and courier activities")</f>
        <v>Транспорт, складське господарство,  поштова та кур’єрська діяльність</v>
      </c>
      <c r="C9" s="62">
        <v>22.55</v>
      </c>
      <c r="D9" s="62">
        <v>22.89</v>
      </c>
      <c r="E9" s="65">
        <v>27.03</v>
      </c>
      <c r="F9" s="62">
        <v>22.36</v>
      </c>
      <c r="G9" s="62">
        <v>24.77</v>
      </c>
      <c r="H9" s="65">
        <v>25.65</v>
      </c>
      <c r="I9" s="62">
        <v>21.64</v>
      </c>
      <c r="J9" s="62">
        <v>23.32</v>
      </c>
      <c r="K9" s="65">
        <v>23.02</v>
      </c>
      <c r="L9" s="62">
        <v>21.56</v>
      </c>
      <c r="M9" s="62">
        <v>22.7</v>
      </c>
      <c r="N9" s="62">
        <v>23.41</v>
      </c>
      <c r="O9" s="62">
        <v>23.81</v>
      </c>
      <c r="P9" s="62">
        <v>24.28</v>
      </c>
      <c r="Q9" s="65">
        <v>26.67</v>
      </c>
      <c r="R9" s="62">
        <v>24.79</v>
      </c>
      <c r="S9" s="62">
        <v>25.72</v>
      </c>
      <c r="T9" s="65">
        <v>26.75</v>
      </c>
      <c r="U9" s="54" t="s">
        <v>0</v>
      </c>
      <c r="V9" s="54" t="s">
        <v>0</v>
      </c>
      <c r="W9" s="65">
        <v>25.38</v>
      </c>
      <c r="X9" s="62">
        <v>23.64</v>
      </c>
      <c r="Y9" s="62">
        <v>25.65</v>
      </c>
      <c r="Z9" s="66">
        <v>25.37</v>
      </c>
      <c r="AA9" s="62">
        <v>27.56</v>
      </c>
      <c r="AB9" s="62">
        <v>28.22</v>
      </c>
      <c r="AC9" s="66">
        <v>28.35</v>
      </c>
      <c r="AD9" s="62">
        <v>28.42</v>
      </c>
      <c r="AE9" s="62">
        <v>32.08</v>
      </c>
      <c r="AF9" s="65">
        <v>32.32</v>
      </c>
      <c r="AG9" s="62">
        <v>29.86</v>
      </c>
      <c r="AH9" s="62">
        <v>33.35</v>
      </c>
      <c r="AI9" s="65">
        <v>31.91</v>
      </c>
      <c r="AJ9" s="62">
        <v>31.97</v>
      </c>
      <c r="AK9" s="67">
        <v>32.28</v>
      </c>
      <c r="AL9" s="65">
        <v>32.78</v>
      </c>
      <c r="AM9" s="244"/>
    </row>
    <row r="10" spans="1:39" ht="30" customHeight="1">
      <c r="A10" s="238"/>
      <c r="B10" s="19" t="str">
        <f>IF('0'!A1=1,"наземний і трубопровідний транспорт","surface and pipeline transport")</f>
        <v>наземний і трубопровідний транспорт</v>
      </c>
      <c r="C10" s="62">
        <v>19.18</v>
      </c>
      <c r="D10" s="62">
        <v>19.77</v>
      </c>
      <c r="E10" s="65">
        <v>24.23</v>
      </c>
      <c r="F10" s="62">
        <v>18.920000000000002</v>
      </c>
      <c r="G10" s="62">
        <v>21.52</v>
      </c>
      <c r="H10" s="65">
        <v>21.84</v>
      </c>
      <c r="I10" s="62">
        <v>18.8</v>
      </c>
      <c r="J10" s="62">
        <v>20.059999999999999</v>
      </c>
      <c r="K10" s="65">
        <v>19.920000000000002</v>
      </c>
      <c r="L10" s="62">
        <v>18.649999999999999</v>
      </c>
      <c r="M10" s="62">
        <v>19.489999999999998</v>
      </c>
      <c r="N10" s="62">
        <v>20.12</v>
      </c>
      <c r="O10" s="62">
        <v>21.62</v>
      </c>
      <c r="P10" s="62">
        <v>22.04</v>
      </c>
      <c r="Q10" s="65">
        <v>26.1</v>
      </c>
      <c r="R10" s="62">
        <v>22.47</v>
      </c>
      <c r="S10" s="62">
        <v>23.63</v>
      </c>
      <c r="T10" s="65">
        <v>24.27</v>
      </c>
      <c r="U10" s="54" t="s">
        <v>0</v>
      </c>
      <c r="V10" s="54" t="s">
        <v>0</v>
      </c>
      <c r="W10" s="65">
        <v>22.91</v>
      </c>
      <c r="X10" s="62">
        <v>21.43</v>
      </c>
      <c r="Y10" s="62">
        <v>23.08</v>
      </c>
      <c r="Z10" s="66">
        <v>22.4</v>
      </c>
      <c r="AA10" s="62">
        <v>23.76</v>
      </c>
      <c r="AB10" s="62">
        <v>24.38</v>
      </c>
      <c r="AC10" s="66">
        <v>23.98</v>
      </c>
      <c r="AD10" s="62">
        <v>24.42</v>
      </c>
      <c r="AE10" s="62">
        <v>27.84</v>
      </c>
      <c r="AF10" s="65">
        <v>27.31</v>
      </c>
      <c r="AG10" s="62">
        <v>25.79</v>
      </c>
      <c r="AH10" s="62">
        <v>28.62</v>
      </c>
      <c r="AI10" s="65">
        <v>29.74</v>
      </c>
      <c r="AJ10" s="62">
        <v>28.44</v>
      </c>
      <c r="AK10" s="67">
        <v>28.61</v>
      </c>
      <c r="AL10" s="65">
        <v>27.87</v>
      </c>
      <c r="AM10" s="244"/>
    </row>
    <row r="11" spans="1:39" ht="30" customHeight="1">
      <c r="A11" s="238"/>
      <c r="B11" s="19" t="str">
        <f>IF('0'!A1=1,"водний транспорт","water transport")</f>
        <v>водний транспорт</v>
      </c>
      <c r="C11" s="62">
        <v>22.64</v>
      </c>
      <c r="D11" s="62">
        <v>25.08</v>
      </c>
      <c r="E11" s="65">
        <v>23.12</v>
      </c>
      <c r="F11" s="62">
        <v>22.33</v>
      </c>
      <c r="G11" s="62">
        <v>24.55</v>
      </c>
      <c r="H11" s="65">
        <v>28.04</v>
      </c>
      <c r="I11" s="62">
        <v>22.37</v>
      </c>
      <c r="J11" s="62">
        <v>24.55</v>
      </c>
      <c r="K11" s="65">
        <v>25.5</v>
      </c>
      <c r="L11" s="62">
        <v>22.67</v>
      </c>
      <c r="M11" s="62">
        <v>24.13</v>
      </c>
      <c r="N11" s="62">
        <v>25.19</v>
      </c>
      <c r="O11" s="62">
        <v>25.83</v>
      </c>
      <c r="P11" s="62">
        <v>25.51</v>
      </c>
      <c r="Q11" s="65">
        <v>25.15</v>
      </c>
      <c r="R11" s="62">
        <v>22.62</v>
      </c>
      <c r="S11" s="62">
        <v>26.28</v>
      </c>
      <c r="T11" s="65">
        <v>28.12</v>
      </c>
      <c r="U11" s="54" t="s">
        <v>0</v>
      </c>
      <c r="V11" s="54" t="s">
        <v>0</v>
      </c>
      <c r="W11" s="65">
        <v>34.409999999999997</v>
      </c>
      <c r="X11" s="62">
        <v>24.27</v>
      </c>
      <c r="Y11" s="62">
        <v>33.049999999999997</v>
      </c>
      <c r="Z11" s="66">
        <v>38.96</v>
      </c>
      <c r="AA11" s="62">
        <v>29.73</v>
      </c>
      <c r="AB11" s="62">
        <v>31.35</v>
      </c>
      <c r="AC11" s="66">
        <v>33.89</v>
      </c>
      <c r="AD11" s="62">
        <v>33.409999999999997</v>
      </c>
      <c r="AE11" s="62">
        <v>39.67</v>
      </c>
      <c r="AF11" s="65">
        <v>39.69</v>
      </c>
      <c r="AG11" s="62">
        <v>33.6</v>
      </c>
      <c r="AH11" s="62">
        <v>39.78</v>
      </c>
      <c r="AI11" s="65">
        <v>33.26</v>
      </c>
      <c r="AJ11" s="62">
        <v>33.81</v>
      </c>
      <c r="AK11" s="67">
        <v>40</v>
      </c>
      <c r="AL11" s="65">
        <v>64.39</v>
      </c>
      <c r="AM11" s="244"/>
    </row>
    <row r="12" spans="1:39" ht="30" customHeight="1">
      <c r="A12" s="238"/>
      <c r="B12" s="19" t="str">
        <f>IF('0'!A1=1,"авіаційний транспорт","air transport")</f>
        <v>авіаційний транспорт</v>
      </c>
      <c r="C12" s="62">
        <v>66.72</v>
      </c>
      <c r="D12" s="62">
        <v>74.459999999999994</v>
      </c>
      <c r="E12" s="65">
        <v>87.37</v>
      </c>
      <c r="F12" s="62">
        <v>65.92</v>
      </c>
      <c r="G12" s="62">
        <v>79.12</v>
      </c>
      <c r="H12" s="65">
        <v>78.45</v>
      </c>
      <c r="I12" s="62">
        <v>63.43</v>
      </c>
      <c r="J12" s="62">
        <v>69.94</v>
      </c>
      <c r="K12" s="65">
        <v>72.97</v>
      </c>
      <c r="L12" s="62">
        <v>62.04</v>
      </c>
      <c r="M12" s="62">
        <v>65.95</v>
      </c>
      <c r="N12" s="62">
        <v>64.900000000000006</v>
      </c>
      <c r="O12" s="62">
        <v>61.88</v>
      </c>
      <c r="P12" s="62">
        <v>68.650000000000006</v>
      </c>
      <c r="Q12" s="65">
        <v>72.44</v>
      </c>
      <c r="R12" s="62">
        <v>69.72</v>
      </c>
      <c r="S12" s="62">
        <v>79.28</v>
      </c>
      <c r="T12" s="65">
        <v>83.67</v>
      </c>
      <c r="U12" s="54" t="s">
        <v>0</v>
      </c>
      <c r="V12" s="54" t="s">
        <v>0</v>
      </c>
      <c r="W12" s="65">
        <v>79.05</v>
      </c>
      <c r="X12" s="62">
        <v>75.05</v>
      </c>
      <c r="Y12" s="62">
        <v>85.67</v>
      </c>
      <c r="Z12" s="66">
        <v>83.73</v>
      </c>
      <c r="AA12" s="62">
        <v>95.82</v>
      </c>
      <c r="AB12" s="62">
        <v>106.88</v>
      </c>
      <c r="AC12" s="66">
        <v>119.1</v>
      </c>
      <c r="AD12" s="62">
        <v>115.13</v>
      </c>
      <c r="AE12" s="62">
        <v>135.82</v>
      </c>
      <c r="AF12" s="65">
        <v>125.96</v>
      </c>
      <c r="AG12" s="62">
        <v>110.76</v>
      </c>
      <c r="AH12" s="62">
        <v>124.69</v>
      </c>
      <c r="AI12" s="65">
        <v>118.57</v>
      </c>
      <c r="AJ12" s="62">
        <v>129.91</v>
      </c>
      <c r="AK12" s="67">
        <v>119.79</v>
      </c>
      <c r="AL12" s="65">
        <v>125.58</v>
      </c>
      <c r="AM12" s="244"/>
    </row>
    <row r="13" spans="1:39" ht="30" customHeight="1">
      <c r="A13" s="238"/>
      <c r="B13" s="19" t="str">
        <f>IF('0'!A1=1,"складське господарство та допоміжна діяльність у сфері транспорту","warehousing and support activities for transportation")</f>
        <v>складське господарство та допоміжна діяльність у сфері транспорту</v>
      </c>
      <c r="C13" s="62">
        <v>25.37</v>
      </c>
      <c r="D13" s="62">
        <v>25.25</v>
      </c>
      <c r="E13" s="65">
        <v>29.94</v>
      </c>
      <c r="F13" s="62">
        <v>25.09</v>
      </c>
      <c r="G13" s="62">
        <v>27.28</v>
      </c>
      <c r="H13" s="65">
        <v>28.77</v>
      </c>
      <c r="I13" s="62">
        <v>24.04</v>
      </c>
      <c r="J13" s="62">
        <v>26.06</v>
      </c>
      <c r="K13" s="65">
        <v>25.49</v>
      </c>
      <c r="L13" s="62">
        <v>24.03</v>
      </c>
      <c r="M13" s="62">
        <v>25.35</v>
      </c>
      <c r="N13" s="62">
        <v>26.13</v>
      </c>
      <c r="O13" s="62">
        <v>26.99</v>
      </c>
      <c r="P13" s="62">
        <v>27.39</v>
      </c>
      <c r="Q13" s="65">
        <v>28.75</v>
      </c>
      <c r="R13" s="62">
        <v>28.04</v>
      </c>
      <c r="S13" s="62">
        <v>28.41</v>
      </c>
      <c r="T13" s="65">
        <v>29.74</v>
      </c>
      <c r="U13" s="54" t="s">
        <v>0</v>
      </c>
      <c r="V13" s="54" t="s">
        <v>0</v>
      </c>
      <c r="W13" s="65">
        <v>28.47</v>
      </c>
      <c r="X13" s="62">
        <v>26.29</v>
      </c>
      <c r="Y13" s="62">
        <v>28.72</v>
      </c>
      <c r="Z13" s="66">
        <v>28.6</v>
      </c>
      <c r="AA13" s="62">
        <v>31.99</v>
      </c>
      <c r="AB13" s="62">
        <v>32.14</v>
      </c>
      <c r="AC13" s="66">
        <v>32.369999999999997</v>
      </c>
      <c r="AD13" s="62">
        <v>32.24</v>
      </c>
      <c r="AE13" s="62">
        <v>36.130000000000003</v>
      </c>
      <c r="AF13" s="65">
        <v>37.35</v>
      </c>
      <c r="AG13" s="62">
        <v>34.31</v>
      </c>
      <c r="AH13" s="62">
        <v>38.340000000000003</v>
      </c>
      <c r="AI13" s="65">
        <v>35.03</v>
      </c>
      <c r="AJ13" s="62">
        <v>35.799999999999997</v>
      </c>
      <c r="AK13" s="67">
        <v>36.19</v>
      </c>
      <c r="AL13" s="65">
        <v>37.67</v>
      </c>
      <c r="AM13" s="244"/>
    </row>
    <row r="14" spans="1:39" ht="30" customHeight="1">
      <c r="A14" s="238"/>
      <c r="B14" s="19" t="str">
        <f>IF('0'!A1=1,"поштова та кур’єрська діяльність","postal and courier activities")</f>
        <v>поштова та кур’єрська діяльність</v>
      </c>
      <c r="C14" s="62">
        <v>13.6</v>
      </c>
      <c r="D14" s="62">
        <v>14.11</v>
      </c>
      <c r="E14" s="65">
        <v>14.01</v>
      </c>
      <c r="F14" s="62">
        <v>13.75</v>
      </c>
      <c r="G14" s="62">
        <v>16.010000000000002</v>
      </c>
      <c r="H14" s="65">
        <v>15.53</v>
      </c>
      <c r="I14" s="62">
        <v>13.26</v>
      </c>
      <c r="J14" s="62">
        <v>14.19</v>
      </c>
      <c r="K14" s="65">
        <v>14.14</v>
      </c>
      <c r="L14" s="62">
        <v>13.38</v>
      </c>
      <c r="M14" s="62">
        <v>14.44</v>
      </c>
      <c r="N14" s="62">
        <v>14.21</v>
      </c>
      <c r="O14" s="62">
        <v>14.03</v>
      </c>
      <c r="P14" s="62">
        <v>14.2</v>
      </c>
      <c r="Q14" s="65">
        <v>14.63</v>
      </c>
      <c r="R14" s="62">
        <v>14</v>
      </c>
      <c r="S14" s="62">
        <v>15.84</v>
      </c>
      <c r="T14" s="65">
        <v>16.48</v>
      </c>
      <c r="U14" s="54" t="s">
        <v>0</v>
      </c>
      <c r="V14" s="54" t="s">
        <v>0</v>
      </c>
      <c r="W14" s="65">
        <v>14.01</v>
      </c>
      <c r="X14" s="62">
        <v>14.42</v>
      </c>
      <c r="Y14" s="62">
        <v>15.36</v>
      </c>
      <c r="Z14" s="66">
        <v>15.21</v>
      </c>
      <c r="AA14" s="62">
        <v>15.59</v>
      </c>
      <c r="AB14" s="62">
        <v>15.98</v>
      </c>
      <c r="AC14" s="66">
        <v>16.61</v>
      </c>
      <c r="AD14" s="62">
        <v>16.739999999999998</v>
      </c>
      <c r="AE14" s="62">
        <v>18.5</v>
      </c>
      <c r="AF14" s="65">
        <v>17.84</v>
      </c>
      <c r="AG14" s="62">
        <v>15.9</v>
      </c>
      <c r="AH14" s="62">
        <v>17.79</v>
      </c>
      <c r="AI14" s="65">
        <v>16.100000000000001</v>
      </c>
      <c r="AJ14" s="62">
        <v>17.190000000000001</v>
      </c>
      <c r="AK14" s="67">
        <v>17.98</v>
      </c>
      <c r="AL14" s="65">
        <v>17.57</v>
      </c>
      <c r="AM14" s="244"/>
    </row>
    <row r="15" spans="1:39" ht="30" customHeight="1">
      <c r="A15" s="238"/>
      <c r="B15" s="19" t="str">
        <f>IF('0'!A1=1,"Тимчасове розміщування й  організація харчування","Accommodation and food service activities")</f>
        <v>Тимчасове розміщування й  організація харчування</v>
      </c>
      <c r="C15" s="62">
        <v>14.06</v>
      </c>
      <c r="D15" s="62">
        <v>14.35</v>
      </c>
      <c r="E15" s="65">
        <v>15.74</v>
      </c>
      <c r="F15" s="62">
        <v>13.72</v>
      </c>
      <c r="G15" s="62">
        <v>16.46</v>
      </c>
      <c r="H15" s="65">
        <v>16.64</v>
      </c>
      <c r="I15" s="62">
        <v>13.62</v>
      </c>
      <c r="J15" s="62">
        <v>15.09</v>
      </c>
      <c r="K15" s="65">
        <v>14.88</v>
      </c>
      <c r="L15" s="62">
        <v>14.1</v>
      </c>
      <c r="M15" s="62">
        <v>14.69</v>
      </c>
      <c r="N15" s="62">
        <v>14.86</v>
      </c>
      <c r="O15" s="62">
        <v>15.03</v>
      </c>
      <c r="P15" s="62">
        <v>15.29</v>
      </c>
      <c r="Q15" s="65">
        <v>17.059999999999999</v>
      </c>
      <c r="R15" s="62">
        <v>15.15</v>
      </c>
      <c r="S15" s="62">
        <v>16.600000000000001</v>
      </c>
      <c r="T15" s="65">
        <v>16.54</v>
      </c>
      <c r="U15" s="54" t="s">
        <v>0</v>
      </c>
      <c r="V15" s="54" t="s">
        <v>0</v>
      </c>
      <c r="W15" s="65">
        <v>15.3</v>
      </c>
      <c r="X15" s="62">
        <v>14.78</v>
      </c>
      <c r="Y15" s="62">
        <v>16.440000000000001</v>
      </c>
      <c r="Z15" s="66">
        <v>17</v>
      </c>
      <c r="AA15" s="62">
        <v>17.27</v>
      </c>
      <c r="AB15" s="62">
        <v>17</v>
      </c>
      <c r="AC15" s="66">
        <v>18.22</v>
      </c>
      <c r="AD15" s="62">
        <v>17.78</v>
      </c>
      <c r="AE15" s="62">
        <v>20.47</v>
      </c>
      <c r="AF15" s="65">
        <v>19.309999999999999</v>
      </c>
      <c r="AG15" s="62">
        <v>17.59</v>
      </c>
      <c r="AH15" s="62">
        <v>19.64</v>
      </c>
      <c r="AI15" s="65">
        <v>18.86</v>
      </c>
      <c r="AJ15" s="62">
        <v>19.47</v>
      </c>
      <c r="AK15" s="67">
        <v>19.21</v>
      </c>
      <c r="AL15" s="65">
        <v>19.89</v>
      </c>
      <c r="AM15" s="244"/>
    </row>
    <row r="16" spans="1:39" ht="30" customHeight="1">
      <c r="A16" s="238"/>
      <c r="B16" s="19" t="str">
        <f>IF('0'!A1=1,"Інформація та телекомунікації","Information and communication")</f>
        <v>Інформація та телекомунікації</v>
      </c>
      <c r="C16" s="62">
        <v>27.72</v>
      </c>
      <c r="D16" s="62">
        <v>30.02</v>
      </c>
      <c r="E16" s="65">
        <v>33.72</v>
      </c>
      <c r="F16" s="62">
        <v>26.86</v>
      </c>
      <c r="G16" s="62">
        <v>33.82</v>
      </c>
      <c r="H16" s="65">
        <v>32.409999999999997</v>
      </c>
      <c r="I16" s="62">
        <v>26.88</v>
      </c>
      <c r="J16" s="62">
        <v>29.4</v>
      </c>
      <c r="K16" s="65">
        <v>29.01</v>
      </c>
      <c r="L16" s="62">
        <v>26.1</v>
      </c>
      <c r="M16" s="62">
        <v>29.8</v>
      </c>
      <c r="N16" s="62">
        <v>29.35</v>
      </c>
      <c r="O16" s="62">
        <v>28.52</v>
      </c>
      <c r="P16" s="62">
        <v>31.4</v>
      </c>
      <c r="Q16" s="65">
        <v>32.33</v>
      </c>
      <c r="R16" s="62">
        <v>35.369999999999997</v>
      </c>
      <c r="S16" s="62">
        <v>34.549999999999997</v>
      </c>
      <c r="T16" s="65">
        <v>35.58</v>
      </c>
      <c r="U16" s="54" t="s">
        <v>0</v>
      </c>
      <c r="V16" s="54" t="s">
        <v>0</v>
      </c>
      <c r="W16" s="65">
        <v>32.090000000000003</v>
      </c>
      <c r="X16" s="62">
        <v>30.45</v>
      </c>
      <c r="Y16" s="62">
        <v>37.630000000000003</v>
      </c>
      <c r="Z16" s="66">
        <v>34.86</v>
      </c>
      <c r="AA16" s="62">
        <v>40</v>
      </c>
      <c r="AB16" s="62">
        <v>49.04</v>
      </c>
      <c r="AC16" s="66">
        <v>43.77</v>
      </c>
      <c r="AD16" s="62">
        <v>44.92</v>
      </c>
      <c r="AE16" s="62">
        <v>48.8</v>
      </c>
      <c r="AF16" s="65">
        <v>45.28</v>
      </c>
      <c r="AG16" s="62">
        <v>40.86</v>
      </c>
      <c r="AH16" s="62">
        <v>49</v>
      </c>
      <c r="AI16" s="65">
        <v>46.11</v>
      </c>
      <c r="AJ16" s="62">
        <v>46.67</v>
      </c>
      <c r="AK16" s="67">
        <v>48.25</v>
      </c>
      <c r="AL16" s="65">
        <v>46.05</v>
      </c>
      <c r="AM16" s="244"/>
    </row>
    <row r="17" spans="1:39" ht="30" customHeight="1">
      <c r="A17" s="238"/>
      <c r="B17" s="19" t="str">
        <f>IF('0'!A1=1,"Фінансова та страхова діяльність","Financial and insurance activities")</f>
        <v>Фінансова та страхова діяльність</v>
      </c>
      <c r="C17" s="62">
        <v>37.119999999999997</v>
      </c>
      <c r="D17" s="62">
        <v>39.57</v>
      </c>
      <c r="E17" s="65">
        <v>42.62</v>
      </c>
      <c r="F17" s="62">
        <v>38.06</v>
      </c>
      <c r="G17" s="62">
        <v>47.16</v>
      </c>
      <c r="H17" s="65">
        <v>42.44</v>
      </c>
      <c r="I17" s="62">
        <v>36.799999999999997</v>
      </c>
      <c r="J17" s="62">
        <v>39.33</v>
      </c>
      <c r="K17" s="65">
        <v>37.840000000000003</v>
      </c>
      <c r="L17" s="62">
        <v>35.81</v>
      </c>
      <c r="M17" s="62">
        <v>39.26</v>
      </c>
      <c r="N17" s="62">
        <v>39.49</v>
      </c>
      <c r="O17" s="62">
        <v>40.64</v>
      </c>
      <c r="P17" s="62">
        <v>41.56</v>
      </c>
      <c r="Q17" s="65">
        <v>48.4</v>
      </c>
      <c r="R17" s="62">
        <v>43.46</v>
      </c>
      <c r="S17" s="62">
        <v>50.23</v>
      </c>
      <c r="T17" s="65">
        <v>46.95</v>
      </c>
      <c r="U17" s="54" t="s">
        <v>0</v>
      </c>
      <c r="V17" s="54" t="s">
        <v>0</v>
      </c>
      <c r="W17" s="65">
        <v>40.78</v>
      </c>
      <c r="X17" s="62">
        <v>41.54</v>
      </c>
      <c r="Y17" s="62">
        <v>48.06</v>
      </c>
      <c r="Z17" s="66">
        <v>48.21</v>
      </c>
      <c r="AA17" s="62">
        <v>48.63</v>
      </c>
      <c r="AB17" s="62">
        <v>53.63</v>
      </c>
      <c r="AC17" s="66">
        <v>51.23</v>
      </c>
      <c r="AD17" s="62">
        <v>61.49</v>
      </c>
      <c r="AE17" s="62">
        <v>58.95</v>
      </c>
      <c r="AF17" s="65">
        <v>56.96</v>
      </c>
      <c r="AG17" s="62">
        <v>52.28</v>
      </c>
      <c r="AH17" s="62">
        <v>56.62</v>
      </c>
      <c r="AI17" s="65">
        <v>50.61</v>
      </c>
      <c r="AJ17" s="62">
        <v>56.6</v>
      </c>
      <c r="AK17" s="67">
        <v>56.81</v>
      </c>
      <c r="AL17" s="65">
        <v>57.07</v>
      </c>
      <c r="AM17" s="244"/>
    </row>
    <row r="18" spans="1:39" ht="30" customHeight="1">
      <c r="A18" s="238"/>
      <c r="B18" s="19" t="str">
        <f>IF('0'!A1=1,"Операції з нерухомим майном","Real estate activities")</f>
        <v>Операції з нерухомим майном</v>
      </c>
      <c r="C18" s="62">
        <v>16.96</v>
      </c>
      <c r="D18" s="62">
        <v>17.52</v>
      </c>
      <c r="E18" s="65">
        <v>18.79</v>
      </c>
      <c r="F18" s="62">
        <v>16.72</v>
      </c>
      <c r="G18" s="62">
        <v>19.510000000000002</v>
      </c>
      <c r="H18" s="65">
        <v>20.14</v>
      </c>
      <c r="I18" s="62">
        <v>16.64</v>
      </c>
      <c r="J18" s="62">
        <v>17.62</v>
      </c>
      <c r="K18" s="65">
        <v>17.77</v>
      </c>
      <c r="L18" s="62">
        <v>16.07</v>
      </c>
      <c r="M18" s="62">
        <v>17.260000000000002</v>
      </c>
      <c r="N18" s="62">
        <v>17.809999999999999</v>
      </c>
      <c r="O18" s="62">
        <v>18.489999999999998</v>
      </c>
      <c r="P18" s="62">
        <v>19.28</v>
      </c>
      <c r="Q18" s="65">
        <v>19.82</v>
      </c>
      <c r="R18" s="62">
        <v>20.48</v>
      </c>
      <c r="S18" s="62">
        <v>24.29</v>
      </c>
      <c r="T18" s="65">
        <v>21.14</v>
      </c>
      <c r="U18" s="54" t="s">
        <v>0</v>
      </c>
      <c r="V18" s="54" t="s">
        <v>0</v>
      </c>
      <c r="W18" s="65">
        <v>18.84</v>
      </c>
      <c r="X18" s="62">
        <v>18.510000000000002</v>
      </c>
      <c r="Y18" s="62">
        <v>20.99</v>
      </c>
      <c r="Z18" s="66">
        <v>20.71</v>
      </c>
      <c r="AA18" s="62">
        <v>21.63</v>
      </c>
      <c r="AB18" s="62">
        <v>22.76</v>
      </c>
      <c r="AC18" s="66">
        <v>23.2</v>
      </c>
      <c r="AD18" s="62">
        <v>23.81</v>
      </c>
      <c r="AE18" s="62">
        <v>29.68</v>
      </c>
      <c r="AF18" s="65">
        <v>24.35</v>
      </c>
      <c r="AG18" s="62">
        <v>22.15</v>
      </c>
      <c r="AH18" s="62">
        <v>23.66</v>
      </c>
      <c r="AI18" s="65">
        <v>21.85</v>
      </c>
      <c r="AJ18" s="62">
        <v>23.29</v>
      </c>
      <c r="AK18" s="67">
        <v>23.44</v>
      </c>
      <c r="AL18" s="65">
        <v>25.35</v>
      </c>
      <c r="AM18" s="244"/>
    </row>
    <row r="19" spans="1:39" ht="30" customHeight="1">
      <c r="A19" s="238"/>
      <c r="B19" s="19" t="str">
        <f>IF('0'!A1=1,"Професійна, наукова та технічна  діяльність","Professional, scientific and technical activities")</f>
        <v>Професійна, наукова та технічна  діяльність</v>
      </c>
      <c r="C19" s="62">
        <v>26.44</v>
      </c>
      <c r="D19" s="62">
        <v>28.42</v>
      </c>
      <c r="E19" s="65">
        <v>31.21</v>
      </c>
      <c r="F19" s="62">
        <v>27.98</v>
      </c>
      <c r="G19" s="62">
        <v>31.78</v>
      </c>
      <c r="H19" s="65">
        <v>32.64</v>
      </c>
      <c r="I19" s="62">
        <v>27.04</v>
      </c>
      <c r="J19" s="62">
        <v>28.81</v>
      </c>
      <c r="K19" s="65">
        <v>29.25</v>
      </c>
      <c r="L19" s="62">
        <v>26.66</v>
      </c>
      <c r="M19" s="62">
        <v>29.62</v>
      </c>
      <c r="N19" s="62">
        <v>29.3</v>
      </c>
      <c r="O19" s="62">
        <v>31.05</v>
      </c>
      <c r="P19" s="62">
        <v>34.36</v>
      </c>
      <c r="Q19" s="65">
        <v>35.799999999999997</v>
      </c>
      <c r="R19" s="62">
        <v>35.21</v>
      </c>
      <c r="S19" s="62">
        <v>36.450000000000003</v>
      </c>
      <c r="T19" s="65">
        <v>38.47</v>
      </c>
      <c r="U19" s="54" t="s">
        <v>0</v>
      </c>
      <c r="V19" s="54" t="s">
        <v>0</v>
      </c>
      <c r="W19" s="65">
        <v>35.119999999999997</v>
      </c>
      <c r="X19" s="62">
        <v>32.9</v>
      </c>
      <c r="Y19" s="62">
        <v>38.299999999999997</v>
      </c>
      <c r="Z19" s="66">
        <v>39.450000000000003</v>
      </c>
      <c r="AA19" s="62">
        <v>41.09</v>
      </c>
      <c r="AB19" s="62">
        <v>43.21</v>
      </c>
      <c r="AC19" s="66">
        <v>44.03</v>
      </c>
      <c r="AD19" s="62">
        <v>45.53</v>
      </c>
      <c r="AE19" s="62">
        <v>49.2</v>
      </c>
      <c r="AF19" s="65">
        <v>46.06</v>
      </c>
      <c r="AG19" s="62">
        <v>41.39</v>
      </c>
      <c r="AH19" s="62">
        <v>44.73</v>
      </c>
      <c r="AI19" s="65">
        <v>42.29</v>
      </c>
      <c r="AJ19" s="62">
        <v>45.69</v>
      </c>
      <c r="AK19" s="67">
        <v>46.2</v>
      </c>
      <c r="AL19" s="65">
        <v>50.75</v>
      </c>
      <c r="AM19" s="244"/>
    </row>
    <row r="20" spans="1:39" ht="30" customHeight="1">
      <c r="A20" s="238"/>
      <c r="B20" s="19" t="str">
        <f>IF('0'!A1=1,"з неї наукові дослідження та розробки","of which scientific research and development")</f>
        <v>з неї наукові дослідження та розробки</v>
      </c>
      <c r="C20" s="62">
        <v>23.44</v>
      </c>
      <c r="D20" s="62">
        <v>25.1</v>
      </c>
      <c r="E20" s="65">
        <v>26.25</v>
      </c>
      <c r="F20" s="62">
        <v>23.79</v>
      </c>
      <c r="G20" s="62">
        <v>28.73</v>
      </c>
      <c r="H20" s="65">
        <v>29.67</v>
      </c>
      <c r="I20" s="62">
        <v>24.92</v>
      </c>
      <c r="J20" s="62">
        <v>25.74</v>
      </c>
      <c r="K20" s="65">
        <v>26.91</v>
      </c>
      <c r="L20" s="62">
        <v>24.37</v>
      </c>
      <c r="M20" s="62">
        <v>26.97</v>
      </c>
      <c r="N20" s="62">
        <v>26.36</v>
      </c>
      <c r="O20" s="62">
        <v>25</v>
      </c>
      <c r="P20" s="62">
        <v>25.67</v>
      </c>
      <c r="Q20" s="65">
        <v>27.66</v>
      </c>
      <c r="R20" s="62">
        <v>26.2</v>
      </c>
      <c r="S20" s="62">
        <v>29.34</v>
      </c>
      <c r="T20" s="65">
        <v>31.14</v>
      </c>
      <c r="U20" s="54" t="s">
        <v>0</v>
      </c>
      <c r="V20" s="54" t="s">
        <v>0</v>
      </c>
      <c r="W20" s="65">
        <v>27.53</v>
      </c>
      <c r="X20" s="62">
        <v>26.67</v>
      </c>
      <c r="Y20" s="62">
        <v>31.14</v>
      </c>
      <c r="Z20" s="66">
        <v>33.479999999999997</v>
      </c>
      <c r="AA20" s="62">
        <v>28.96</v>
      </c>
      <c r="AB20" s="62">
        <v>28.52</v>
      </c>
      <c r="AC20" s="66">
        <v>29.41</v>
      </c>
      <c r="AD20" s="62">
        <v>30.05</v>
      </c>
      <c r="AE20" s="62">
        <v>37.97</v>
      </c>
      <c r="AF20" s="65">
        <v>33.39</v>
      </c>
      <c r="AG20" s="62">
        <v>30.52</v>
      </c>
      <c r="AH20" s="62">
        <v>32.840000000000003</v>
      </c>
      <c r="AI20" s="65">
        <v>31.97</v>
      </c>
      <c r="AJ20" s="62">
        <v>36.51</v>
      </c>
      <c r="AK20" s="67">
        <v>36.22</v>
      </c>
      <c r="AL20" s="65">
        <v>39.06</v>
      </c>
      <c r="AM20" s="244"/>
    </row>
    <row r="21" spans="1:39" ht="30" customHeight="1">
      <c r="A21" s="238"/>
      <c r="B21" s="19" t="str">
        <f>IF('0'!A1=1,"Діяльність у сфері адміністративного  та допоміжного обслуговування","Administrative and support service activities")</f>
        <v>Діяльність у сфері адміністративного  та допоміжного обслуговування</v>
      </c>
      <c r="C21" s="62">
        <v>15.02</v>
      </c>
      <c r="D21" s="62">
        <v>15.53</v>
      </c>
      <c r="E21" s="65">
        <v>16.28</v>
      </c>
      <c r="F21" s="62">
        <v>15.02</v>
      </c>
      <c r="G21" s="62">
        <v>17.63</v>
      </c>
      <c r="H21" s="65">
        <v>18.12</v>
      </c>
      <c r="I21" s="62">
        <v>15.26</v>
      </c>
      <c r="J21" s="62">
        <v>16.05</v>
      </c>
      <c r="K21" s="65">
        <v>15.97</v>
      </c>
      <c r="L21" s="62">
        <v>14.85</v>
      </c>
      <c r="M21" s="62">
        <v>15.9</v>
      </c>
      <c r="N21" s="62">
        <v>16.059999999999999</v>
      </c>
      <c r="O21" s="62">
        <v>15.81</v>
      </c>
      <c r="P21" s="62">
        <v>16.34</v>
      </c>
      <c r="Q21" s="65">
        <v>16.8</v>
      </c>
      <c r="R21" s="62">
        <v>16.34</v>
      </c>
      <c r="S21" s="62">
        <v>17.75</v>
      </c>
      <c r="T21" s="65">
        <v>17.940000000000001</v>
      </c>
      <c r="U21" s="54" t="s">
        <v>0</v>
      </c>
      <c r="V21" s="54" t="s">
        <v>0</v>
      </c>
      <c r="W21" s="65">
        <v>16.350000000000001</v>
      </c>
      <c r="X21" s="62">
        <v>15.92</v>
      </c>
      <c r="Y21" s="62">
        <v>17.84</v>
      </c>
      <c r="Z21" s="66">
        <v>17.420000000000002</v>
      </c>
      <c r="AA21" s="62">
        <v>17.55</v>
      </c>
      <c r="AB21" s="62">
        <v>18.920000000000002</v>
      </c>
      <c r="AC21" s="66">
        <v>18.600000000000001</v>
      </c>
      <c r="AD21" s="62">
        <v>19.39</v>
      </c>
      <c r="AE21" s="62">
        <v>21.45</v>
      </c>
      <c r="AF21" s="65">
        <v>20.39</v>
      </c>
      <c r="AG21" s="62">
        <v>18.510000000000002</v>
      </c>
      <c r="AH21" s="62">
        <v>20.52</v>
      </c>
      <c r="AI21" s="65">
        <v>19.760000000000002</v>
      </c>
      <c r="AJ21" s="62">
        <v>20.77</v>
      </c>
      <c r="AK21" s="67">
        <v>20.75</v>
      </c>
      <c r="AL21" s="65">
        <v>20.420000000000002</v>
      </c>
      <c r="AM21" s="244"/>
    </row>
    <row r="22" spans="1:39" ht="30" customHeight="1">
      <c r="A22" s="238"/>
      <c r="B22" s="19" t="str">
        <f>IF('0'!A1=1,"Державне управління й оборона; обов’язкове соціальне страхування","Public administration and defence; compulsory social security")</f>
        <v>Державне управління й оборона; обов’язкове соціальне страхування</v>
      </c>
      <c r="C22" s="62">
        <v>19.149999999999999</v>
      </c>
      <c r="D22" s="62">
        <v>20.86</v>
      </c>
      <c r="E22" s="65">
        <v>22.06</v>
      </c>
      <c r="F22" s="62">
        <v>20.5</v>
      </c>
      <c r="G22" s="62">
        <v>25.2</v>
      </c>
      <c r="H22" s="65">
        <v>27.14</v>
      </c>
      <c r="I22" s="62">
        <v>23.06</v>
      </c>
      <c r="J22" s="62">
        <v>26.11</v>
      </c>
      <c r="K22" s="65">
        <v>22.45</v>
      </c>
      <c r="L22" s="62">
        <v>21.31</v>
      </c>
      <c r="M22" s="62">
        <v>24.7</v>
      </c>
      <c r="N22" s="62">
        <v>23.42</v>
      </c>
      <c r="O22" s="62">
        <v>20.420000000000002</v>
      </c>
      <c r="P22" s="62">
        <v>21.72</v>
      </c>
      <c r="Q22" s="65">
        <v>24.18</v>
      </c>
      <c r="R22" s="62">
        <v>23.02</v>
      </c>
      <c r="S22" s="62">
        <v>25.67</v>
      </c>
      <c r="T22" s="65">
        <v>28.17</v>
      </c>
      <c r="U22" s="54" t="s">
        <v>0</v>
      </c>
      <c r="V22" s="54" t="s">
        <v>0</v>
      </c>
      <c r="W22" s="65">
        <v>22.39</v>
      </c>
      <c r="X22" s="62">
        <v>22.44</v>
      </c>
      <c r="Y22" s="62">
        <v>26.58</v>
      </c>
      <c r="Z22" s="66">
        <v>28.86</v>
      </c>
      <c r="AA22" s="62">
        <v>22.1</v>
      </c>
      <c r="AB22" s="62">
        <v>22.57</v>
      </c>
      <c r="AC22" s="66">
        <v>23.87</v>
      </c>
      <c r="AD22" s="62">
        <v>24.72</v>
      </c>
      <c r="AE22" s="62">
        <v>30.61</v>
      </c>
      <c r="AF22" s="65">
        <v>30.32</v>
      </c>
      <c r="AG22" s="62">
        <v>27.02</v>
      </c>
      <c r="AH22" s="62">
        <v>29.53</v>
      </c>
      <c r="AI22" s="65">
        <v>25.92</v>
      </c>
      <c r="AJ22" s="62">
        <v>30.48</v>
      </c>
      <c r="AK22" s="67">
        <v>32.82</v>
      </c>
      <c r="AL22" s="65">
        <v>36.369999999999997</v>
      </c>
      <c r="AM22" s="244"/>
    </row>
    <row r="23" spans="1:39" ht="30" customHeight="1">
      <c r="A23" s="238"/>
      <c r="B23" s="19" t="str">
        <f>IF('0'!A1=1,"Освіта","Education")</f>
        <v>Освіта</v>
      </c>
      <c r="C23" s="62">
        <v>17.77</v>
      </c>
      <c r="D23" s="62">
        <v>18.77</v>
      </c>
      <c r="E23" s="65">
        <v>18.93</v>
      </c>
      <c r="F23" s="62">
        <v>18.190000000000001</v>
      </c>
      <c r="G23" s="62">
        <v>21.95</v>
      </c>
      <c r="H23" s="65">
        <v>26.43</v>
      </c>
      <c r="I23" s="62">
        <v>19.75</v>
      </c>
      <c r="J23" s="62">
        <v>18.38</v>
      </c>
      <c r="K23" s="65">
        <v>19.66</v>
      </c>
      <c r="L23" s="62">
        <v>17.350000000000001</v>
      </c>
      <c r="M23" s="62">
        <v>18.62</v>
      </c>
      <c r="N23" s="62">
        <v>19.510000000000002</v>
      </c>
      <c r="O23" s="62">
        <v>18.170000000000002</v>
      </c>
      <c r="P23" s="62">
        <v>18.82</v>
      </c>
      <c r="Q23" s="65">
        <v>19.53</v>
      </c>
      <c r="R23" s="62">
        <v>18.77</v>
      </c>
      <c r="S23" s="62">
        <v>21.53</v>
      </c>
      <c r="T23" s="65">
        <v>26.62</v>
      </c>
      <c r="U23" s="54" t="s">
        <v>0</v>
      </c>
      <c r="V23" s="54" t="s">
        <v>0</v>
      </c>
      <c r="W23" s="65">
        <v>19.2</v>
      </c>
      <c r="X23" s="62">
        <v>18.05</v>
      </c>
      <c r="Y23" s="62">
        <v>20.41</v>
      </c>
      <c r="Z23" s="67">
        <v>20.399999999999999</v>
      </c>
      <c r="AA23" s="62">
        <v>19.64</v>
      </c>
      <c r="AB23" s="62">
        <v>19.86</v>
      </c>
      <c r="AC23" s="67">
        <v>19.690000000000001</v>
      </c>
      <c r="AD23" s="62">
        <v>20.260000000000002</v>
      </c>
      <c r="AE23" s="62">
        <v>24.33</v>
      </c>
      <c r="AF23" s="65">
        <v>27.37</v>
      </c>
      <c r="AG23" s="62">
        <v>21.55</v>
      </c>
      <c r="AH23" s="62">
        <v>21</v>
      </c>
      <c r="AI23" s="65">
        <v>21.91</v>
      </c>
      <c r="AJ23" s="62">
        <v>25.46</v>
      </c>
      <c r="AK23" s="67">
        <v>24.54</v>
      </c>
      <c r="AL23" s="65">
        <v>27.26</v>
      </c>
      <c r="AM23" s="244"/>
    </row>
    <row r="24" spans="1:39" ht="30" customHeight="1">
      <c r="A24" s="238"/>
      <c r="B24" s="19" t="str">
        <f>IF('0'!A1=1,"Охорона здоров’я та надання  соціальної допомоги","Human health and social work activities")</f>
        <v>Охорона здоров’я та надання  соціальної допомоги</v>
      </c>
      <c r="C24" s="62">
        <v>13.59</v>
      </c>
      <c r="D24" s="62">
        <v>14.21</v>
      </c>
      <c r="E24" s="65">
        <v>14.63</v>
      </c>
      <c r="F24" s="62">
        <v>13.89</v>
      </c>
      <c r="G24" s="62">
        <v>16.47</v>
      </c>
      <c r="H24" s="65">
        <v>17.93</v>
      </c>
      <c r="I24" s="62">
        <v>14.44</v>
      </c>
      <c r="J24" s="62">
        <v>15.08</v>
      </c>
      <c r="K24" s="65">
        <v>14.64</v>
      </c>
      <c r="L24" s="62">
        <v>13.43</v>
      </c>
      <c r="M24" s="62">
        <v>14.54</v>
      </c>
      <c r="N24" s="62">
        <v>14.86</v>
      </c>
      <c r="O24" s="62">
        <v>14.12</v>
      </c>
      <c r="P24" s="62">
        <v>14.74</v>
      </c>
      <c r="Q24" s="65">
        <v>15.42</v>
      </c>
      <c r="R24" s="62">
        <v>14.75</v>
      </c>
      <c r="S24" s="62">
        <v>16.66</v>
      </c>
      <c r="T24" s="65">
        <v>17.86</v>
      </c>
      <c r="U24" s="54" t="s">
        <v>0</v>
      </c>
      <c r="V24" s="54" t="s">
        <v>0</v>
      </c>
      <c r="W24" s="65">
        <v>14.66</v>
      </c>
      <c r="X24" s="62">
        <v>14.08</v>
      </c>
      <c r="Y24" s="62">
        <v>16.149999999999999</v>
      </c>
      <c r="Z24" s="67">
        <v>16.079999999999998</v>
      </c>
      <c r="AA24" s="62">
        <v>15.39</v>
      </c>
      <c r="AB24" s="62">
        <v>15.73</v>
      </c>
      <c r="AC24" s="67">
        <v>15.59</v>
      </c>
      <c r="AD24" s="62">
        <v>15.98</v>
      </c>
      <c r="AE24" s="62">
        <v>19.22</v>
      </c>
      <c r="AF24" s="65">
        <v>18.399999999999999</v>
      </c>
      <c r="AG24" s="62">
        <v>16.3</v>
      </c>
      <c r="AH24" s="62">
        <v>17.920000000000002</v>
      </c>
      <c r="AI24" s="65">
        <v>16.8</v>
      </c>
      <c r="AJ24" s="62">
        <v>20.2</v>
      </c>
      <c r="AK24" s="67">
        <v>19.73</v>
      </c>
      <c r="AL24" s="65">
        <v>23.2</v>
      </c>
      <c r="AM24" s="244"/>
    </row>
    <row r="25" spans="1:39" ht="30" customHeight="1">
      <c r="A25" s="238"/>
      <c r="B25" s="19" t="str">
        <f>IF('0'!A1=1,"з них охорона здоров’я  ","of which human health")</f>
        <v xml:space="preserve">з них охорона здоров’я  </v>
      </c>
      <c r="C25" s="62">
        <v>13.67</v>
      </c>
      <c r="D25" s="62">
        <v>14.27</v>
      </c>
      <c r="E25" s="65">
        <v>14.69</v>
      </c>
      <c r="F25" s="62">
        <v>13.97</v>
      </c>
      <c r="G25" s="62">
        <v>16.559999999999999</v>
      </c>
      <c r="H25" s="65">
        <v>18.07</v>
      </c>
      <c r="I25" s="62">
        <v>14.57</v>
      </c>
      <c r="J25" s="62">
        <v>15.2</v>
      </c>
      <c r="K25" s="65">
        <v>14.69</v>
      </c>
      <c r="L25" s="62">
        <v>13.45</v>
      </c>
      <c r="M25" s="62">
        <v>14.61</v>
      </c>
      <c r="N25" s="62">
        <v>14.94</v>
      </c>
      <c r="O25" s="62">
        <v>14.21</v>
      </c>
      <c r="P25" s="62">
        <v>14.82</v>
      </c>
      <c r="Q25" s="65">
        <v>15.48</v>
      </c>
      <c r="R25" s="62">
        <v>14.85</v>
      </c>
      <c r="S25" s="62">
        <v>16.739999999999998</v>
      </c>
      <c r="T25" s="65">
        <v>17.97</v>
      </c>
      <c r="U25" s="54" t="s">
        <v>0</v>
      </c>
      <c r="V25" s="54" t="s">
        <v>0</v>
      </c>
      <c r="W25" s="65">
        <v>14.7</v>
      </c>
      <c r="X25" s="62">
        <v>14.05</v>
      </c>
      <c r="Y25" s="62">
        <v>16.14</v>
      </c>
      <c r="Z25" s="66">
        <v>16.05</v>
      </c>
      <c r="AA25" s="62">
        <v>15.42</v>
      </c>
      <c r="AB25" s="62">
        <v>15.77</v>
      </c>
      <c r="AC25" s="66">
        <v>15.64</v>
      </c>
      <c r="AD25" s="62">
        <v>15.99</v>
      </c>
      <c r="AE25" s="62">
        <v>19.22</v>
      </c>
      <c r="AF25" s="65">
        <v>18.440000000000001</v>
      </c>
      <c r="AG25" s="62">
        <v>16.37</v>
      </c>
      <c r="AH25" s="62">
        <v>18</v>
      </c>
      <c r="AI25" s="65">
        <v>16.86</v>
      </c>
      <c r="AJ25" s="62">
        <v>20.23</v>
      </c>
      <c r="AK25" s="67">
        <v>19.78</v>
      </c>
      <c r="AL25" s="65">
        <v>23.51</v>
      </c>
      <c r="AM25" s="244"/>
    </row>
    <row r="26" spans="1:39" ht="30" customHeight="1">
      <c r="A26" s="238"/>
      <c r="B26" s="19" t="str">
        <f>IF('0'!A1=1,"Мистецтво, спорт, розваги та відпочинок","Arts, sport, entertainment and recreation")</f>
        <v>Мистецтво, спорт, розваги та відпочинок</v>
      </c>
      <c r="C26" s="62">
        <v>20.75</v>
      </c>
      <c r="D26" s="62">
        <v>21.65</v>
      </c>
      <c r="E26" s="65">
        <v>22.05</v>
      </c>
      <c r="F26" s="62">
        <v>20.71</v>
      </c>
      <c r="G26" s="62">
        <v>24.73</v>
      </c>
      <c r="H26" s="65">
        <v>26.36</v>
      </c>
      <c r="I26" s="62">
        <v>21.61</v>
      </c>
      <c r="J26" s="62">
        <v>21.65</v>
      </c>
      <c r="K26" s="65">
        <v>22.91</v>
      </c>
      <c r="L26" s="62">
        <v>20.63</v>
      </c>
      <c r="M26" s="62">
        <v>22.41</v>
      </c>
      <c r="N26" s="62">
        <v>22.38</v>
      </c>
      <c r="O26" s="62">
        <v>22.07</v>
      </c>
      <c r="P26" s="62">
        <v>23.46</v>
      </c>
      <c r="Q26" s="65">
        <v>24.58</v>
      </c>
      <c r="R26" s="62">
        <v>25.91</v>
      </c>
      <c r="S26" s="62">
        <v>26.8</v>
      </c>
      <c r="T26" s="65">
        <v>28.81</v>
      </c>
      <c r="U26" s="54" t="s">
        <v>0</v>
      </c>
      <c r="V26" s="54" t="s">
        <v>0</v>
      </c>
      <c r="W26" s="65">
        <v>23.04</v>
      </c>
      <c r="X26" s="62">
        <v>22.13</v>
      </c>
      <c r="Y26" s="62">
        <v>26.35</v>
      </c>
      <c r="Z26" s="66">
        <v>27.56</v>
      </c>
      <c r="AA26" s="62">
        <v>26.68</v>
      </c>
      <c r="AB26" s="62">
        <v>30.66</v>
      </c>
      <c r="AC26" s="66">
        <v>26.55</v>
      </c>
      <c r="AD26" s="62">
        <v>27.48</v>
      </c>
      <c r="AE26" s="62">
        <v>30.42</v>
      </c>
      <c r="AF26" s="65">
        <v>29.94</v>
      </c>
      <c r="AG26" s="62">
        <v>26.18</v>
      </c>
      <c r="AH26" s="62">
        <v>28.27</v>
      </c>
      <c r="AI26" s="65">
        <v>26.65</v>
      </c>
      <c r="AJ26" s="62">
        <v>29.58</v>
      </c>
      <c r="AK26" s="67">
        <v>31.69</v>
      </c>
      <c r="AL26" s="65">
        <v>33.270000000000003</v>
      </c>
      <c r="AM26" s="244"/>
    </row>
    <row r="27" spans="1:39" ht="30" customHeight="1">
      <c r="A27" s="238"/>
      <c r="B27" s="19" t="str">
        <f>IF('0'!A1=1,"діяльність у сфері творчості, мистецтва та розваг","arts, entertainment and recreation activities")</f>
        <v>діяльність у сфері творчості, мистецтва та розваг</v>
      </c>
      <c r="C27" s="62">
        <v>18.52</v>
      </c>
      <c r="D27" s="62">
        <v>19.54</v>
      </c>
      <c r="E27" s="65">
        <v>19.86</v>
      </c>
      <c r="F27" s="62">
        <v>18.68</v>
      </c>
      <c r="G27" s="62">
        <v>21.97</v>
      </c>
      <c r="H27" s="65">
        <v>24.79</v>
      </c>
      <c r="I27" s="62">
        <v>19.8</v>
      </c>
      <c r="J27" s="62">
        <v>18.95</v>
      </c>
      <c r="K27" s="65">
        <v>20.43</v>
      </c>
      <c r="L27" s="62">
        <v>18.29</v>
      </c>
      <c r="M27" s="62">
        <v>19.899999999999999</v>
      </c>
      <c r="N27" s="62">
        <v>20.13</v>
      </c>
      <c r="O27" s="62">
        <v>18.68</v>
      </c>
      <c r="P27" s="62">
        <v>19.309999999999999</v>
      </c>
      <c r="Q27" s="65">
        <v>19.79</v>
      </c>
      <c r="R27" s="62">
        <v>19.36</v>
      </c>
      <c r="S27" s="62">
        <v>21.58</v>
      </c>
      <c r="T27" s="65">
        <v>24.44</v>
      </c>
      <c r="U27" s="60" t="s">
        <v>0</v>
      </c>
      <c r="V27" s="54" t="s">
        <v>0</v>
      </c>
      <c r="W27" s="65">
        <v>19.399999999999999</v>
      </c>
      <c r="X27" s="62">
        <v>18.149999999999999</v>
      </c>
      <c r="Y27" s="62">
        <v>20.79</v>
      </c>
      <c r="Z27" s="66">
        <v>21.84</v>
      </c>
      <c r="AA27" s="62">
        <v>19.53</v>
      </c>
      <c r="AB27" s="62">
        <v>19.91</v>
      </c>
      <c r="AC27" s="66">
        <v>19.57</v>
      </c>
      <c r="AD27" s="62">
        <v>20.3</v>
      </c>
      <c r="AE27" s="62">
        <v>24.01</v>
      </c>
      <c r="AF27" s="65">
        <v>24.44</v>
      </c>
      <c r="AG27" s="62">
        <v>21.7</v>
      </c>
      <c r="AH27" s="62">
        <v>21.28</v>
      </c>
      <c r="AI27" s="65">
        <v>21.16</v>
      </c>
      <c r="AJ27" s="62">
        <v>24.05</v>
      </c>
      <c r="AK27" s="67">
        <v>25.29</v>
      </c>
      <c r="AL27" s="65">
        <v>27.88</v>
      </c>
      <c r="AM27" s="244"/>
    </row>
    <row r="28" spans="1:39" ht="30" customHeight="1">
      <c r="A28" s="238"/>
      <c r="B28" s="19" t="str">
        <f>IF('0'!A1=1,"функціювання бібліотек, архівів, музеїв та інших закладів культури","Libraries, archives, museums and other cultural activities")</f>
        <v>функціювання бібліотек, архівів, музеїв та інших закладів культури</v>
      </c>
      <c r="C28" s="62">
        <v>16.2</v>
      </c>
      <c r="D28" s="62">
        <v>17.25</v>
      </c>
      <c r="E28" s="65">
        <v>17.64</v>
      </c>
      <c r="F28" s="62">
        <v>16.579999999999998</v>
      </c>
      <c r="G28" s="62">
        <v>20.22</v>
      </c>
      <c r="H28" s="65">
        <v>21.78</v>
      </c>
      <c r="I28" s="62">
        <v>17.66</v>
      </c>
      <c r="J28" s="62">
        <v>17.62</v>
      </c>
      <c r="K28" s="65">
        <v>18.510000000000002</v>
      </c>
      <c r="L28" s="62">
        <v>16.489999999999998</v>
      </c>
      <c r="M28" s="62">
        <v>18.14</v>
      </c>
      <c r="N28" s="62">
        <v>18.149999999999999</v>
      </c>
      <c r="O28" s="62">
        <v>16.45</v>
      </c>
      <c r="P28" s="62">
        <v>17.25</v>
      </c>
      <c r="Q28" s="65">
        <v>17.97</v>
      </c>
      <c r="R28" s="62">
        <v>17.5</v>
      </c>
      <c r="S28" s="62">
        <v>19.88</v>
      </c>
      <c r="T28" s="65">
        <v>21.17</v>
      </c>
      <c r="U28" s="54" t="s">
        <v>0</v>
      </c>
      <c r="V28" s="54" t="s">
        <v>0</v>
      </c>
      <c r="W28" s="65">
        <v>17.75</v>
      </c>
      <c r="X28" s="62">
        <v>16.829999999999998</v>
      </c>
      <c r="Y28" s="62">
        <v>19.53</v>
      </c>
      <c r="Z28" s="66">
        <v>19.41</v>
      </c>
      <c r="AA28" s="62">
        <v>17.62</v>
      </c>
      <c r="AB28" s="62">
        <v>17.62</v>
      </c>
      <c r="AC28" s="66">
        <v>17.57</v>
      </c>
      <c r="AD28" s="62">
        <v>17.989999999999998</v>
      </c>
      <c r="AE28" s="62">
        <v>22.16</v>
      </c>
      <c r="AF28" s="65">
        <v>21.53</v>
      </c>
      <c r="AG28" s="62">
        <v>18.62</v>
      </c>
      <c r="AH28" s="62">
        <v>20.56</v>
      </c>
      <c r="AI28" s="65">
        <v>19.52</v>
      </c>
      <c r="AJ28" s="62">
        <v>23.06</v>
      </c>
      <c r="AK28" s="67">
        <v>23.63</v>
      </c>
      <c r="AL28" s="65">
        <v>25.2</v>
      </c>
      <c r="AM28" s="244"/>
    </row>
    <row r="29" spans="1:39" ht="30" customHeight="1">
      <c r="A29" s="239"/>
      <c r="B29" s="20" t="str">
        <f>IF('0'!A1=1,"Надання інших видів послуг","Other service activities")</f>
        <v>Надання інших видів послуг</v>
      </c>
      <c r="C29" s="62">
        <v>16.75</v>
      </c>
      <c r="D29" s="62">
        <v>17.079999999999998</v>
      </c>
      <c r="E29" s="65">
        <v>17.86</v>
      </c>
      <c r="F29" s="62">
        <v>17.04</v>
      </c>
      <c r="G29" s="62">
        <v>19.3</v>
      </c>
      <c r="H29" s="65">
        <v>20.39</v>
      </c>
      <c r="I29" s="62">
        <v>16.86</v>
      </c>
      <c r="J29" s="62">
        <v>18.260000000000002</v>
      </c>
      <c r="K29" s="65">
        <v>18.03</v>
      </c>
      <c r="L29" s="62">
        <v>16.57</v>
      </c>
      <c r="M29" s="62">
        <v>17.739999999999998</v>
      </c>
      <c r="N29" s="62">
        <v>17.989999999999998</v>
      </c>
      <c r="O29" s="62">
        <v>20.59</v>
      </c>
      <c r="P29" s="62">
        <v>21.54</v>
      </c>
      <c r="Q29" s="65">
        <v>22.11</v>
      </c>
      <c r="R29" s="62">
        <v>22.11</v>
      </c>
      <c r="S29" s="62">
        <v>23.13</v>
      </c>
      <c r="T29" s="65">
        <v>24.37</v>
      </c>
      <c r="U29" s="54" t="s">
        <v>0</v>
      </c>
      <c r="V29" s="54" t="s">
        <v>0</v>
      </c>
      <c r="W29" s="65">
        <v>20.97</v>
      </c>
      <c r="X29" s="62">
        <v>20.5</v>
      </c>
      <c r="Y29" s="62">
        <v>23.74</v>
      </c>
      <c r="Z29" s="66">
        <v>26.52</v>
      </c>
      <c r="AA29" s="62">
        <v>21.37</v>
      </c>
      <c r="AB29" s="62">
        <v>22.31</v>
      </c>
      <c r="AC29" s="66">
        <v>22.53</v>
      </c>
      <c r="AD29" s="62">
        <v>22.85</v>
      </c>
      <c r="AE29" s="62">
        <v>26.89</v>
      </c>
      <c r="AF29" s="65">
        <v>24.37</v>
      </c>
      <c r="AG29" s="62">
        <v>22.61</v>
      </c>
      <c r="AH29" s="62">
        <v>24</v>
      </c>
      <c r="AI29" s="65">
        <v>23.68</v>
      </c>
      <c r="AJ29" s="62">
        <v>25.57</v>
      </c>
      <c r="AK29" s="67">
        <v>25.54</v>
      </c>
      <c r="AL29" s="65">
        <v>26.58</v>
      </c>
      <c r="AM29" s="244"/>
    </row>
    <row r="31" spans="1:39">
      <c r="A31" s="22" t="str">
        <f>IF('0'!A1=1,"Примітка:","Note")</f>
        <v>Примітка:</v>
      </c>
    </row>
    <row r="32" spans="1:39" ht="13.8">
      <c r="A32" s="22" t="str">
        <f>IF('0'!A1=1,"Починаючи з січня 2013 року Державна служба статистики України представляє інформацію про кількість, робочий час та оплату праці найманих працівників відповідно до Класифікації видів економічної діяльності (ДК 009:2010)","Starting with January 2013, the State Statistics Service of Ukraine has been presenting information on the staff number, working hours and labor remuneration according to the Classification of Economic Activities (SC 009:2010)")</f>
        <v>Починаючи з січня 2013 року Державна служба статистики України представляє інформацію про кількість, робочий час та оплату праці найманих працівників відповідно до Класифікації видів економічної діяльності (ДК 009:2010)</v>
      </c>
      <c r="B32" s="23"/>
      <c r="Z32" s="68"/>
    </row>
    <row r="33" spans="1:26" ht="13.8">
      <c r="A33" s="24" t="str">
        <f>IF('0'!A1=1,"Починаючи з квітня 2014 року дані наведено без урахування тимчасово окупованої території Автономної Республіки Крим, м. Севастополя,  а з липня 2015 року також без частини зони проведення антитерористичної операції.","Since April 2014 excluding the temporarily occupied territory of the Autonomous Republic of Crimea and the city of Sevastopol, since July 2015 excluding part of the anti-terrorist operation zone.")</f>
        <v>Починаючи з квітня 2014 року дані наведено без урахування тимчасово окупованої території Автономної Республіки Крим, м. Севастополя,  а з липня 2015 року також без частини зони проведення антитерористичної операції.</v>
      </c>
      <c r="B33" s="25"/>
      <c r="Z33" s="66"/>
    </row>
    <row r="34" spans="1:26" ht="13.8">
      <c r="A34" s="24" t="str">
        <f>IF('0'!A1=1,"Починаючи з липня 2014 року дані можуть бути уточнені.","Since July 2014 the data can be corrected .")</f>
        <v>Починаючи з липня 2014 року дані можуть бути уточнені.</v>
      </c>
      <c r="B34" s="25"/>
      <c r="Z34" s="66"/>
    </row>
    <row r="35" spans="1:26" ht="13.8">
      <c r="Z35" s="66"/>
    </row>
    <row r="36" spans="1:26" ht="13.8">
      <c r="Z36" s="66"/>
    </row>
    <row r="37" spans="1:26" ht="13.8">
      <c r="Z37" s="66"/>
    </row>
    <row r="38" spans="1:26" ht="13.8">
      <c r="L38" s="69"/>
      <c r="M38" s="57"/>
      <c r="Z38" s="66"/>
    </row>
    <row r="39" spans="1:26" ht="13.8">
      <c r="L39" s="67"/>
      <c r="M39" s="58"/>
      <c r="Z39" s="66"/>
    </row>
    <row r="40" spans="1:26" ht="13.8">
      <c r="L40" s="67"/>
      <c r="M40" s="58"/>
      <c r="Z40" s="66"/>
    </row>
    <row r="41" spans="1:26" ht="13.8">
      <c r="L41" s="67"/>
      <c r="M41" s="58"/>
      <c r="Z41" s="66"/>
    </row>
    <row r="42" spans="1:26" ht="13.8">
      <c r="L42" s="67"/>
      <c r="M42" s="58"/>
      <c r="Z42" s="66"/>
    </row>
    <row r="43" spans="1:26" ht="13.8">
      <c r="L43" s="67"/>
      <c r="M43" s="58"/>
      <c r="Z43" s="66"/>
    </row>
    <row r="44" spans="1:26" ht="13.8">
      <c r="L44" s="67"/>
      <c r="M44" s="58"/>
      <c r="Z44" s="66"/>
    </row>
    <row r="45" spans="1:26" ht="13.8">
      <c r="L45" s="67"/>
      <c r="M45" s="58"/>
      <c r="Z45" s="66"/>
    </row>
    <row r="46" spans="1:26" ht="13.8">
      <c r="L46" s="67"/>
      <c r="M46" s="58"/>
      <c r="Z46" s="66"/>
    </row>
    <row r="47" spans="1:26" ht="13.8">
      <c r="L47" s="67"/>
      <c r="M47" s="58"/>
      <c r="Z47" s="66"/>
    </row>
    <row r="48" spans="1:26" ht="13.8">
      <c r="L48" s="67"/>
      <c r="M48" s="58"/>
      <c r="Z48" s="66"/>
    </row>
    <row r="49" spans="12:26" ht="13.8">
      <c r="L49" s="67"/>
      <c r="M49" s="58"/>
      <c r="Z49" s="66"/>
    </row>
    <row r="50" spans="12:26" ht="13.8">
      <c r="L50" s="67"/>
      <c r="M50" s="58"/>
      <c r="Z50" s="66"/>
    </row>
    <row r="51" spans="12:26" ht="13.8">
      <c r="L51" s="67"/>
      <c r="M51" s="58"/>
      <c r="Z51" s="67"/>
    </row>
    <row r="52" spans="12:26" ht="13.8">
      <c r="L52" s="67"/>
      <c r="M52" s="58"/>
      <c r="Z52" s="67"/>
    </row>
    <row r="53" spans="12:26" ht="13.8">
      <c r="L53" s="67"/>
      <c r="M53" s="58"/>
      <c r="Z53" s="66"/>
    </row>
    <row r="54" spans="12:26" ht="13.8">
      <c r="L54" s="67"/>
      <c r="M54" s="58"/>
      <c r="Z54" s="66"/>
    </row>
    <row r="55" spans="12:26" ht="13.8">
      <c r="L55" s="67"/>
      <c r="M55" s="58"/>
    </row>
    <row r="56" spans="12:26" ht="13.8">
      <c r="L56" s="67"/>
      <c r="M56" s="58"/>
    </row>
    <row r="57" spans="12:26" ht="13.8">
      <c r="L57" s="67"/>
      <c r="M57" s="58"/>
    </row>
    <row r="58" spans="12:26" ht="13.8">
      <c r="L58" s="67"/>
      <c r="M58" s="58"/>
    </row>
    <row r="59" spans="12:26" ht="13.8">
      <c r="L59" s="67"/>
      <c r="M59" s="58"/>
    </row>
    <row r="60" spans="12:26" ht="13.8">
      <c r="L60" s="67"/>
      <c r="M60" s="58"/>
    </row>
    <row r="61" spans="12:26" ht="13.8">
      <c r="L61" s="67"/>
      <c r="M61" s="58"/>
    </row>
    <row r="62" spans="12:26" ht="13.8">
      <c r="L62" s="67"/>
      <c r="M62" s="58"/>
    </row>
    <row r="63" spans="12:26" ht="13.8">
      <c r="L63" s="67"/>
      <c r="M63" s="58"/>
    </row>
    <row r="64" spans="12:26" ht="13.8">
      <c r="L64" s="67"/>
      <c r="M64" s="58"/>
    </row>
  </sheetData>
  <sheetProtection algorithmName="SHA-512" hashValue="OlZHGBcff5luJQcUM+C4TFoDXqZo1eIzbT0HJDKfCPQRiU39+Wmpr+whIT/kLfR1t3bLaFacX8GmVWaaGOBc3A==" saltValue="VYvjrTmGMw2B+w+qzVKFTg==" spinCount="100000" sheet="1" objects="1" scenarios="1"/>
  <mergeCells count="3">
    <mergeCell ref="A3:B3"/>
    <mergeCell ref="A4:A29"/>
    <mergeCell ref="AM2:AM29"/>
  </mergeCells>
  <hyperlinks>
    <hyperlink ref="A1" location="'0'!A1" display="'0'!A1"/>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9"/>
  <dimension ref="A1:FE26"/>
  <sheetViews>
    <sheetView showGridLines="0" showRowColHeaders="0" zoomScale="81" zoomScaleNormal="81" workbookViewId="0">
      <pane xSplit="2" topLeftCell="R1" activePane="topRight" state="frozen"/>
      <selection activeCell="K8" sqref="K8"/>
      <selection pane="topRight" activeCell="AL3" sqref="AL3"/>
    </sheetView>
  </sheetViews>
  <sheetFormatPr defaultColWidth="9.33203125" defaultRowHeight="13.2"/>
  <cols>
    <col min="1" max="1" width="9.33203125" style="21"/>
    <col min="2" max="2" width="45.77734375" style="21" customWidth="1"/>
    <col min="3" max="42" width="10.77734375" style="52" customWidth="1"/>
    <col min="43" max="161" width="9.33203125" style="52"/>
    <col min="162" max="16384" width="9.33203125" style="1"/>
  </cols>
  <sheetData>
    <row r="1" spans="1:161" ht="14.4">
      <c r="A1" s="14" t="str">
        <f>IF('0'!A1=1,"до змісту","to title")</f>
        <v>до змісту</v>
      </c>
      <c r="B1" s="15"/>
    </row>
    <row r="2" spans="1:161" s="3" customFormat="1" ht="16.2">
      <c r="A2" s="16"/>
      <c r="B2" s="17"/>
      <c r="C2" s="26">
        <v>40179</v>
      </c>
      <c r="D2" s="26">
        <v>40210</v>
      </c>
      <c r="E2" s="26">
        <v>40238</v>
      </c>
      <c r="F2" s="26">
        <v>40269</v>
      </c>
      <c r="G2" s="26">
        <v>40299</v>
      </c>
      <c r="H2" s="26">
        <v>40330</v>
      </c>
      <c r="I2" s="26">
        <v>40360</v>
      </c>
      <c r="J2" s="26">
        <v>40391</v>
      </c>
      <c r="K2" s="26">
        <v>40422</v>
      </c>
      <c r="L2" s="26">
        <v>40452</v>
      </c>
      <c r="M2" s="26">
        <v>40483</v>
      </c>
      <c r="N2" s="26">
        <v>40513</v>
      </c>
      <c r="O2" s="26">
        <v>40544</v>
      </c>
      <c r="P2" s="26">
        <v>40575</v>
      </c>
      <c r="Q2" s="26">
        <v>40603</v>
      </c>
      <c r="R2" s="26">
        <v>40634</v>
      </c>
      <c r="S2" s="26">
        <v>40664</v>
      </c>
      <c r="T2" s="26">
        <v>40695</v>
      </c>
      <c r="U2" s="26">
        <v>40725</v>
      </c>
      <c r="V2" s="26">
        <v>40756</v>
      </c>
      <c r="W2" s="26">
        <v>40787</v>
      </c>
      <c r="X2" s="26">
        <v>40817</v>
      </c>
      <c r="Y2" s="26">
        <v>40848</v>
      </c>
      <c r="Z2" s="26">
        <v>40878</v>
      </c>
      <c r="AA2" s="26">
        <v>40909</v>
      </c>
      <c r="AB2" s="26">
        <v>40940</v>
      </c>
      <c r="AC2" s="26">
        <v>40969</v>
      </c>
      <c r="AD2" s="26">
        <v>41000</v>
      </c>
      <c r="AE2" s="26">
        <v>41030</v>
      </c>
      <c r="AF2" s="26">
        <v>41061</v>
      </c>
      <c r="AG2" s="26">
        <v>41091</v>
      </c>
      <c r="AH2" s="26">
        <v>41122</v>
      </c>
      <c r="AI2" s="26">
        <v>41153</v>
      </c>
      <c r="AJ2" s="26">
        <v>41183</v>
      </c>
      <c r="AK2" s="26">
        <v>41214</v>
      </c>
      <c r="AL2" s="26">
        <v>41244</v>
      </c>
      <c r="AM2" s="56"/>
      <c r="AN2" s="56"/>
      <c r="AO2" s="56"/>
      <c r="AP2" s="56"/>
      <c r="AQ2" s="56"/>
      <c r="AR2" s="56"/>
      <c r="AS2" s="56"/>
      <c r="AT2" s="56"/>
      <c r="AU2" s="56"/>
      <c r="AV2" s="56"/>
      <c r="AW2" s="56"/>
      <c r="AX2" s="56"/>
      <c r="AY2" s="56"/>
      <c r="AZ2" s="56"/>
      <c r="BA2" s="56"/>
      <c r="BB2" s="56"/>
      <c r="BC2" s="56"/>
      <c r="BD2" s="56"/>
      <c r="BE2" s="56"/>
      <c r="BF2" s="56"/>
      <c r="BG2" s="56"/>
      <c r="BH2" s="56"/>
      <c r="BI2" s="56"/>
      <c r="BJ2" s="56"/>
      <c r="BK2" s="56"/>
      <c r="BL2" s="56"/>
      <c r="BM2" s="56"/>
      <c r="BN2" s="56"/>
      <c r="BO2" s="56"/>
      <c r="BP2" s="56"/>
      <c r="BQ2" s="56"/>
      <c r="BR2" s="56"/>
      <c r="BS2" s="56"/>
      <c r="BT2" s="56"/>
      <c r="BU2" s="56"/>
      <c r="BV2" s="56"/>
      <c r="BW2" s="56"/>
      <c r="BX2" s="56"/>
      <c r="BY2" s="56"/>
      <c r="BZ2" s="56"/>
      <c r="CA2" s="56"/>
      <c r="CB2" s="56"/>
      <c r="CC2" s="56"/>
      <c r="CD2" s="56"/>
      <c r="CE2" s="56"/>
      <c r="CF2" s="56"/>
      <c r="CG2" s="56"/>
      <c r="CH2" s="56"/>
      <c r="CI2" s="56"/>
      <c r="CJ2" s="56"/>
      <c r="CK2" s="56"/>
      <c r="CL2" s="56"/>
      <c r="CM2" s="56"/>
      <c r="CN2" s="56"/>
      <c r="CO2" s="56"/>
      <c r="CP2" s="56"/>
      <c r="CQ2" s="56"/>
      <c r="CR2" s="56"/>
      <c r="CS2" s="56"/>
      <c r="CT2" s="56"/>
      <c r="CU2" s="56"/>
      <c r="CV2" s="56"/>
      <c r="CW2" s="56"/>
      <c r="CX2" s="56"/>
      <c r="CY2" s="56"/>
      <c r="CZ2" s="56"/>
      <c r="DA2" s="56"/>
      <c r="DB2" s="56"/>
      <c r="DC2" s="56"/>
      <c r="DD2" s="56"/>
      <c r="DE2" s="56"/>
      <c r="DF2" s="56"/>
      <c r="DG2" s="56"/>
      <c r="DH2" s="56"/>
      <c r="DI2" s="56"/>
      <c r="DJ2" s="56"/>
      <c r="DK2" s="56"/>
      <c r="DL2" s="56"/>
      <c r="DM2" s="56"/>
      <c r="DN2" s="56"/>
      <c r="DO2" s="56"/>
      <c r="DP2" s="56"/>
      <c r="DQ2" s="56"/>
      <c r="DR2" s="56"/>
      <c r="DS2" s="56"/>
      <c r="DT2" s="56"/>
      <c r="DU2" s="56"/>
      <c r="DV2" s="56"/>
      <c r="DW2" s="56"/>
      <c r="DX2" s="56"/>
      <c r="DY2" s="56"/>
      <c r="DZ2" s="56"/>
      <c r="EA2" s="56"/>
      <c r="EB2" s="56"/>
      <c r="EC2" s="56"/>
      <c r="ED2" s="56"/>
      <c r="EE2" s="56"/>
      <c r="EF2" s="56"/>
      <c r="EG2" s="56"/>
      <c r="EH2" s="56"/>
      <c r="EI2" s="56"/>
      <c r="EJ2" s="56"/>
      <c r="EK2" s="56"/>
      <c r="EL2" s="56"/>
      <c r="EM2" s="56"/>
      <c r="EN2" s="56"/>
      <c r="EO2" s="56"/>
      <c r="EP2" s="56"/>
      <c r="EQ2" s="56"/>
      <c r="ER2" s="56"/>
      <c r="ES2" s="56"/>
      <c r="ET2" s="56"/>
      <c r="EU2" s="56"/>
      <c r="EV2" s="56"/>
      <c r="EW2" s="56"/>
      <c r="EX2" s="56"/>
      <c r="EY2" s="56"/>
      <c r="EZ2" s="56"/>
      <c r="FA2" s="56"/>
      <c r="FB2" s="56"/>
      <c r="FC2" s="56"/>
      <c r="FD2" s="56"/>
      <c r="FE2" s="56"/>
    </row>
    <row r="3" spans="1:161" ht="46.35" customHeight="1">
      <c r="A3" s="235" t="str">
        <f>IF('0'!A1=1,"Заробітна плата 1 працівника з повною зайнятістю за оплачену годину (грн.) КВЕД 2005","Hourly salary of a full-time employee (UAH) CTEA 2005")</f>
        <v>Заробітна плата 1 працівника з повною зайнятістю за оплачену годину (грн.) КВЕД 2005</v>
      </c>
      <c r="B3" s="236"/>
      <c r="C3" s="61">
        <v>14.51</v>
      </c>
      <c r="D3" s="61">
        <v>13.87</v>
      </c>
      <c r="E3" s="61">
        <v>13.54</v>
      </c>
      <c r="F3" s="59">
        <v>14.08</v>
      </c>
      <c r="G3" s="59">
        <v>17.170000000000002</v>
      </c>
      <c r="H3" s="59">
        <v>15.59</v>
      </c>
      <c r="I3" s="61">
        <v>14.8</v>
      </c>
      <c r="J3" s="61">
        <v>14.93</v>
      </c>
      <c r="K3" s="61">
        <v>14.75</v>
      </c>
      <c r="L3" s="61">
        <v>15.12</v>
      </c>
      <c r="M3" s="61">
        <v>14.84</v>
      </c>
      <c r="N3" s="61">
        <v>16.059999999999999</v>
      </c>
      <c r="O3" s="61">
        <v>16.68</v>
      </c>
      <c r="P3" s="61">
        <v>16.309999999999999</v>
      </c>
      <c r="Q3" s="61">
        <v>16.05</v>
      </c>
      <c r="R3" s="61">
        <v>17.22</v>
      </c>
      <c r="S3" s="61">
        <v>18.11</v>
      </c>
      <c r="T3" s="61">
        <v>18.34</v>
      </c>
      <c r="U3" s="61">
        <v>17.64</v>
      </c>
      <c r="V3" s="61">
        <v>16.760000000000002</v>
      </c>
      <c r="W3" s="61">
        <v>17</v>
      </c>
      <c r="X3" s="61">
        <v>17.57</v>
      </c>
      <c r="Y3" s="61">
        <v>17.02</v>
      </c>
      <c r="Z3" s="61">
        <v>19.010000000000002</v>
      </c>
      <c r="AA3" s="61">
        <v>18.89</v>
      </c>
      <c r="AB3" s="61">
        <v>18.63</v>
      </c>
      <c r="AC3" s="61">
        <v>19.18</v>
      </c>
      <c r="AD3" s="61">
        <v>20.09</v>
      </c>
      <c r="AE3" s="61">
        <v>20.36</v>
      </c>
      <c r="AF3" s="61">
        <v>22.22</v>
      </c>
      <c r="AG3" s="61">
        <v>19.27</v>
      </c>
      <c r="AH3" s="61">
        <v>19.13</v>
      </c>
      <c r="AI3" s="61">
        <v>20.57</v>
      </c>
      <c r="AJ3" s="61">
        <v>18.63</v>
      </c>
      <c r="AK3" s="61">
        <v>19.39</v>
      </c>
      <c r="AL3" s="61">
        <v>19.829999999999998</v>
      </c>
    </row>
    <row r="4" spans="1:161" ht="30" customHeight="1">
      <c r="A4" s="237" t="str">
        <f>IF('0'!A1=1,"За видами економічної діяльності КВЕД 2005","By types of economic activity CTEA 2005")</f>
        <v>За видами економічної діяльності КВЕД 2005</v>
      </c>
      <c r="B4" s="32" t="str">
        <f>IF('0'!A1=1,"Сільське господарство, мисливство та пов'язані з ними послуги","Agriculture, hunting and related services")</f>
        <v>Сільське господарство, мисливство та пов'язані з ними послуги</v>
      </c>
      <c r="C4" s="62">
        <v>8.43</v>
      </c>
      <c r="D4" s="62">
        <v>8.23</v>
      </c>
      <c r="E4" s="62">
        <v>8.0399999999999991</v>
      </c>
      <c r="F4" s="29">
        <v>9.17</v>
      </c>
      <c r="G4" s="29">
        <v>10.34</v>
      </c>
      <c r="H4" s="29">
        <v>9.16</v>
      </c>
      <c r="I4" s="29">
        <v>9.67</v>
      </c>
      <c r="J4" s="29">
        <v>9.56</v>
      </c>
      <c r="K4" s="29">
        <v>9.6199999999999992</v>
      </c>
      <c r="L4" s="29">
        <v>9.83</v>
      </c>
      <c r="M4" s="29">
        <v>9.83</v>
      </c>
      <c r="N4" s="29">
        <v>9.74</v>
      </c>
      <c r="O4" s="29">
        <v>10.19</v>
      </c>
      <c r="P4" s="29">
        <v>10.07</v>
      </c>
      <c r="Q4" s="29">
        <v>10.050000000000001</v>
      </c>
      <c r="R4" s="29">
        <v>11.22</v>
      </c>
      <c r="S4" s="29">
        <v>12.16</v>
      </c>
      <c r="T4" s="29">
        <v>11.62</v>
      </c>
      <c r="U4" s="62">
        <v>12.3</v>
      </c>
      <c r="V4" s="62">
        <v>11.41</v>
      </c>
      <c r="W4" s="62">
        <v>11.91</v>
      </c>
      <c r="X4" s="62">
        <v>12.29</v>
      </c>
      <c r="Y4" s="62">
        <v>12</v>
      </c>
      <c r="Z4" s="29">
        <v>12.29</v>
      </c>
      <c r="AA4" s="62">
        <v>11.72</v>
      </c>
      <c r="AB4" s="62">
        <v>11.52</v>
      </c>
      <c r="AC4" s="62">
        <v>11.62</v>
      </c>
      <c r="AD4" s="62">
        <v>12.94</v>
      </c>
      <c r="AE4" s="62">
        <v>13.93</v>
      </c>
      <c r="AF4" s="62">
        <v>13.65</v>
      </c>
      <c r="AG4" s="62">
        <v>13.12</v>
      </c>
      <c r="AH4" s="62">
        <v>12.25</v>
      </c>
      <c r="AI4" s="62">
        <v>13.95</v>
      </c>
      <c r="AJ4" s="62">
        <v>12.8</v>
      </c>
      <c r="AK4" s="62">
        <v>13.33</v>
      </c>
      <c r="AL4" s="62">
        <v>12.94</v>
      </c>
    </row>
    <row r="5" spans="1:161" ht="30" customHeight="1">
      <c r="A5" s="238"/>
      <c r="B5" s="33" t="str">
        <f>IF('0'!A1=1,"Лісове господарство та пов'язані з ним послуги","forestry and related services")</f>
        <v>Лісове господарство та пов'язані з ним послуги</v>
      </c>
      <c r="C5" s="62">
        <v>9.82</v>
      </c>
      <c r="D5" s="62">
        <v>9.99</v>
      </c>
      <c r="E5" s="62">
        <v>10.38</v>
      </c>
      <c r="F5" s="29">
        <v>10.37</v>
      </c>
      <c r="G5" s="29">
        <v>12.66</v>
      </c>
      <c r="H5" s="29">
        <v>12.16</v>
      </c>
      <c r="I5" s="29">
        <v>11.44</v>
      </c>
      <c r="J5" s="62">
        <v>11.9</v>
      </c>
      <c r="K5" s="62">
        <v>12.45</v>
      </c>
      <c r="L5" s="62">
        <v>12.4</v>
      </c>
      <c r="M5" s="62">
        <v>12.33</v>
      </c>
      <c r="N5" s="62">
        <v>13.14</v>
      </c>
      <c r="O5" s="62">
        <v>13.55</v>
      </c>
      <c r="P5" s="62">
        <v>13.84</v>
      </c>
      <c r="Q5" s="62">
        <v>14.23</v>
      </c>
      <c r="R5" s="62">
        <v>14.14</v>
      </c>
      <c r="S5" s="62">
        <v>15.05</v>
      </c>
      <c r="T5" s="62">
        <v>15.4</v>
      </c>
      <c r="U5" s="62">
        <v>14.23</v>
      </c>
      <c r="V5" s="62">
        <v>14.09</v>
      </c>
      <c r="W5" s="62">
        <v>15.26</v>
      </c>
      <c r="X5" s="62">
        <v>14.72</v>
      </c>
      <c r="Y5" s="62">
        <v>14.5</v>
      </c>
      <c r="Z5" s="62">
        <v>16.399999999999999</v>
      </c>
      <c r="AA5" s="62">
        <v>14.99</v>
      </c>
      <c r="AB5" s="62">
        <v>14.87</v>
      </c>
      <c r="AC5" s="62">
        <v>16.8</v>
      </c>
      <c r="AD5" s="62">
        <v>16.170000000000002</v>
      </c>
      <c r="AE5" s="62">
        <v>16.53</v>
      </c>
      <c r="AF5" s="62">
        <v>18.09</v>
      </c>
      <c r="AG5" s="62">
        <v>15.48</v>
      </c>
      <c r="AH5" s="62">
        <v>15.55</v>
      </c>
      <c r="AI5" s="62">
        <v>17.72</v>
      </c>
      <c r="AJ5" s="62">
        <v>15.27</v>
      </c>
      <c r="AK5" s="62">
        <v>15.89</v>
      </c>
      <c r="AL5" s="62">
        <v>16.23</v>
      </c>
    </row>
    <row r="6" spans="1:161" ht="30" customHeight="1">
      <c r="A6" s="238"/>
      <c r="B6" s="33" t="str">
        <f>IF('0'!A1=1,"Рибальство, рибництво","Fishing, fishery")</f>
        <v>Рибальство, рибництво</v>
      </c>
      <c r="C6" s="62">
        <v>7.83</v>
      </c>
      <c r="D6" s="62">
        <v>8.11</v>
      </c>
      <c r="E6" s="62">
        <v>7.5</v>
      </c>
      <c r="F6" s="29">
        <v>8.0500000000000007</v>
      </c>
      <c r="G6" s="29">
        <v>9.48</v>
      </c>
      <c r="H6" s="62">
        <v>8.16</v>
      </c>
      <c r="I6" s="29">
        <v>8.16</v>
      </c>
      <c r="J6" s="29">
        <v>8.0299999999999994</v>
      </c>
      <c r="K6" s="29">
        <v>7.88</v>
      </c>
      <c r="L6" s="29">
        <v>8.67</v>
      </c>
      <c r="M6" s="29">
        <v>8.42</v>
      </c>
      <c r="N6" s="29">
        <v>9.4600000000000009</v>
      </c>
      <c r="O6" s="29">
        <v>10.210000000000001</v>
      </c>
      <c r="P6" s="29">
        <v>9.5399999999999991</v>
      </c>
      <c r="Q6" s="62">
        <v>8.6</v>
      </c>
      <c r="R6" s="62">
        <v>9.26</v>
      </c>
      <c r="S6" s="62">
        <v>10.050000000000001</v>
      </c>
      <c r="T6" s="62">
        <v>9.5299999999999994</v>
      </c>
      <c r="U6" s="62">
        <v>9.1300000000000008</v>
      </c>
      <c r="V6" s="62">
        <v>8.69</v>
      </c>
      <c r="W6" s="62">
        <v>8.81</v>
      </c>
      <c r="X6" s="62">
        <v>9.39</v>
      </c>
      <c r="Y6" s="62">
        <v>9.69</v>
      </c>
      <c r="Z6" s="29">
        <v>10.14</v>
      </c>
      <c r="AA6" s="62">
        <v>9.9600000000000009</v>
      </c>
      <c r="AB6" s="62">
        <v>9.49</v>
      </c>
      <c r="AC6" s="62">
        <v>9.66</v>
      </c>
      <c r="AD6" s="62">
        <v>10.53</v>
      </c>
      <c r="AE6" s="62">
        <v>11.35</v>
      </c>
      <c r="AF6" s="62">
        <v>11.52</v>
      </c>
      <c r="AG6" s="62">
        <v>10.32</v>
      </c>
      <c r="AH6" s="62">
        <v>9.9700000000000006</v>
      </c>
      <c r="AI6" s="62">
        <v>11.25</v>
      </c>
      <c r="AJ6" s="62">
        <v>10.039999999999999</v>
      </c>
      <c r="AK6" s="62">
        <v>10.71</v>
      </c>
      <c r="AL6" s="62">
        <v>10.57</v>
      </c>
    </row>
    <row r="7" spans="1:161" ht="30" customHeight="1">
      <c r="A7" s="238"/>
      <c r="B7" s="33" t="str">
        <f>IF('0'!A1=1,"Промисловість","Industrial production")</f>
        <v>Промисловість</v>
      </c>
      <c r="C7" s="62">
        <v>16.79</v>
      </c>
      <c r="D7" s="62">
        <v>16</v>
      </c>
      <c r="E7" s="62">
        <v>16.13</v>
      </c>
      <c r="F7" s="29">
        <v>16.72</v>
      </c>
      <c r="G7" s="29">
        <v>19.11</v>
      </c>
      <c r="H7" s="29">
        <v>16.829999999999998</v>
      </c>
      <c r="I7" s="29">
        <v>16.84</v>
      </c>
      <c r="J7" s="29">
        <v>17.27</v>
      </c>
      <c r="K7" s="29">
        <v>16.989999999999998</v>
      </c>
      <c r="L7" s="29">
        <v>17.55</v>
      </c>
      <c r="M7" s="29">
        <v>17.239999999999998</v>
      </c>
      <c r="N7" s="29">
        <v>18.329999999999998</v>
      </c>
      <c r="O7" s="29">
        <v>19.809999999999999</v>
      </c>
      <c r="P7" s="29">
        <v>19.11</v>
      </c>
      <c r="Q7" s="29">
        <v>19.48</v>
      </c>
      <c r="R7" s="29">
        <v>20.23</v>
      </c>
      <c r="S7" s="29">
        <v>21.15</v>
      </c>
      <c r="T7" s="29">
        <v>20.82</v>
      </c>
      <c r="U7" s="29">
        <v>20.25</v>
      </c>
      <c r="V7" s="29">
        <v>19.93</v>
      </c>
      <c r="W7" s="29">
        <v>20.239999999999998</v>
      </c>
      <c r="X7" s="29">
        <v>20.79</v>
      </c>
      <c r="Y7" s="29">
        <v>19.89</v>
      </c>
      <c r="Z7" s="29">
        <v>22.05</v>
      </c>
      <c r="AA7" s="62">
        <v>22.25</v>
      </c>
      <c r="AB7" s="62">
        <v>21.88</v>
      </c>
      <c r="AC7" s="62">
        <v>21.86</v>
      </c>
      <c r="AD7" s="62">
        <v>22.94</v>
      </c>
      <c r="AE7" s="62">
        <v>23.4</v>
      </c>
      <c r="AF7" s="62">
        <v>24.36</v>
      </c>
      <c r="AG7" s="62">
        <v>21.86</v>
      </c>
      <c r="AH7" s="62">
        <v>22.32</v>
      </c>
      <c r="AI7" s="62">
        <v>23.49</v>
      </c>
      <c r="AJ7" s="62">
        <v>21.62</v>
      </c>
      <c r="AK7" s="62">
        <v>22.26</v>
      </c>
      <c r="AL7" s="62">
        <v>22.73</v>
      </c>
    </row>
    <row r="8" spans="1:161" ht="30" customHeight="1">
      <c r="A8" s="238"/>
      <c r="B8" s="33" t="str">
        <f>IF('0'!A1=1,"Будівництво","Construction")</f>
        <v>Будівництво</v>
      </c>
      <c r="C8" s="62">
        <v>12.79</v>
      </c>
      <c r="D8" s="62">
        <v>12.93</v>
      </c>
      <c r="E8" s="62">
        <v>12.14</v>
      </c>
      <c r="F8" s="29">
        <v>12.51</v>
      </c>
      <c r="G8" s="29">
        <v>14.91</v>
      </c>
      <c r="H8" s="29">
        <v>13.05</v>
      </c>
      <c r="I8" s="29">
        <v>12.77</v>
      </c>
      <c r="J8" s="29">
        <v>13.65</v>
      </c>
      <c r="K8" s="62">
        <v>13.3</v>
      </c>
      <c r="L8" s="62">
        <v>13.97</v>
      </c>
      <c r="M8" s="62">
        <v>13.56</v>
      </c>
      <c r="N8" s="62">
        <v>14.1</v>
      </c>
      <c r="O8" s="62">
        <v>15.04</v>
      </c>
      <c r="P8" s="62">
        <v>14.85</v>
      </c>
      <c r="Q8" s="62">
        <v>14.26</v>
      </c>
      <c r="R8" s="62">
        <v>15.29</v>
      </c>
      <c r="S8" s="62">
        <v>15.98</v>
      </c>
      <c r="T8" s="62">
        <v>15.87</v>
      </c>
      <c r="U8" s="62">
        <v>15.56</v>
      </c>
      <c r="V8" s="62">
        <v>15.78</v>
      </c>
      <c r="W8" s="62">
        <v>15.89</v>
      </c>
      <c r="X8" s="62">
        <v>16.13</v>
      </c>
      <c r="Y8" s="62">
        <v>15.64</v>
      </c>
      <c r="Z8" s="62">
        <v>16.98</v>
      </c>
      <c r="AA8" s="62">
        <v>16.66</v>
      </c>
      <c r="AB8" s="62">
        <v>16.48</v>
      </c>
      <c r="AC8" s="62">
        <v>16.7</v>
      </c>
      <c r="AD8" s="62">
        <v>17.329999999999998</v>
      </c>
      <c r="AE8" s="62">
        <v>17.63</v>
      </c>
      <c r="AF8" s="62">
        <v>18.75</v>
      </c>
      <c r="AG8" s="62">
        <v>16.54</v>
      </c>
      <c r="AH8" s="62">
        <v>17.239999999999998</v>
      </c>
      <c r="AI8" s="62">
        <v>18.760000000000002</v>
      </c>
      <c r="AJ8" s="62">
        <v>16.52</v>
      </c>
      <c r="AK8" s="62">
        <v>16.91</v>
      </c>
      <c r="AL8" s="62">
        <v>17.36</v>
      </c>
    </row>
    <row r="9" spans="1:161" ht="30" customHeight="1">
      <c r="A9" s="238"/>
      <c r="B9" s="33" t="str">
        <f>IF('0'!A1=1,"Торгівля; ремонт автомобілів, побутових виробів та предметів особистого вжитку ","Trade; repair of motor vehicles, household appliances and personal demand items")</f>
        <v xml:space="preserve">Торгівля; ремонт автомобілів, побутових виробів та предметів особистого вжитку </v>
      </c>
      <c r="C9" s="62">
        <v>12.57</v>
      </c>
      <c r="D9" s="62">
        <v>11.91</v>
      </c>
      <c r="E9" s="62">
        <v>12.06</v>
      </c>
      <c r="F9" s="29">
        <v>12.68</v>
      </c>
      <c r="G9" s="29">
        <v>14.35</v>
      </c>
      <c r="H9" s="29">
        <v>12.25</v>
      </c>
      <c r="I9" s="29">
        <v>11.83</v>
      </c>
      <c r="J9" s="62">
        <v>12.5</v>
      </c>
      <c r="K9" s="62">
        <v>11.97</v>
      </c>
      <c r="L9" s="62">
        <v>12.64</v>
      </c>
      <c r="M9" s="62">
        <v>12.11</v>
      </c>
      <c r="N9" s="62">
        <v>13.1</v>
      </c>
      <c r="O9" s="62">
        <v>14.68</v>
      </c>
      <c r="P9" s="62">
        <v>14.15</v>
      </c>
      <c r="Q9" s="62">
        <v>13.88</v>
      </c>
      <c r="R9" s="62">
        <v>16.12</v>
      </c>
      <c r="S9" s="62">
        <v>15.87</v>
      </c>
      <c r="T9" s="62">
        <v>15.56</v>
      </c>
      <c r="U9" s="62">
        <v>15.07</v>
      </c>
      <c r="V9" s="62">
        <v>14.71</v>
      </c>
      <c r="W9" s="62">
        <v>14.76</v>
      </c>
      <c r="X9" s="62">
        <v>15.34</v>
      </c>
      <c r="Y9" s="62">
        <v>14.8</v>
      </c>
      <c r="Z9" s="62">
        <v>16.29</v>
      </c>
      <c r="AA9" s="62">
        <v>16.72</v>
      </c>
      <c r="AB9" s="62">
        <v>16.600000000000001</v>
      </c>
      <c r="AC9" s="62">
        <v>17.100000000000001</v>
      </c>
      <c r="AD9" s="62">
        <v>18.88</v>
      </c>
      <c r="AE9" s="62">
        <v>17.89</v>
      </c>
      <c r="AF9" s="62">
        <v>18.86</v>
      </c>
      <c r="AG9" s="62">
        <v>16.34</v>
      </c>
      <c r="AH9" s="62">
        <v>16.53</v>
      </c>
      <c r="AI9" s="62">
        <v>17.920000000000002</v>
      </c>
      <c r="AJ9" s="62">
        <v>15.91</v>
      </c>
      <c r="AK9" s="62">
        <v>16.440000000000001</v>
      </c>
      <c r="AL9" s="62">
        <v>17.29</v>
      </c>
    </row>
    <row r="10" spans="1:161" ht="30" customHeight="1">
      <c r="A10" s="238"/>
      <c r="B10" s="33" t="str">
        <f>IF('0'!A1=1,"Діяльність готелів та ресторанів","Activity of hotels and restaurants")</f>
        <v>Діяльність готелів та ресторанів</v>
      </c>
      <c r="C10" s="62">
        <v>10.1</v>
      </c>
      <c r="D10" s="62">
        <v>9.64</v>
      </c>
      <c r="E10" s="62">
        <v>9.34</v>
      </c>
      <c r="F10" s="29">
        <v>9.6300000000000008</v>
      </c>
      <c r="G10" s="29">
        <v>11.82</v>
      </c>
      <c r="H10" s="62">
        <v>10</v>
      </c>
      <c r="I10" s="62">
        <v>9.9</v>
      </c>
      <c r="J10" s="62">
        <v>10.16</v>
      </c>
      <c r="K10" s="62">
        <v>9.85</v>
      </c>
      <c r="L10" s="62">
        <v>10.29</v>
      </c>
      <c r="M10" s="62">
        <v>9.76</v>
      </c>
      <c r="N10" s="62">
        <v>10.37</v>
      </c>
      <c r="O10" s="62">
        <v>11.49</v>
      </c>
      <c r="P10" s="62">
        <v>11.25</v>
      </c>
      <c r="Q10" s="62">
        <v>11.16</v>
      </c>
      <c r="R10" s="62">
        <v>11.87</v>
      </c>
      <c r="S10" s="62">
        <v>12.58</v>
      </c>
      <c r="T10" s="62">
        <v>12.33</v>
      </c>
      <c r="U10" s="62">
        <v>11.78</v>
      </c>
      <c r="V10" s="62">
        <v>11.71</v>
      </c>
      <c r="W10" s="62">
        <v>11.61</v>
      </c>
      <c r="X10" s="62">
        <v>12.14</v>
      </c>
      <c r="Y10" s="62">
        <v>11.53</v>
      </c>
      <c r="Z10" s="62">
        <v>12.61</v>
      </c>
      <c r="AA10" s="62">
        <v>12.88</v>
      </c>
      <c r="AB10" s="62">
        <v>12.37</v>
      </c>
      <c r="AC10" s="62">
        <v>13.26</v>
      </c>
      <c r="AD10" s="62">
        <v>13.47</v>
      </c>
      <c r="AE10" s="62">
        <v>13.81</v>
      </c>
      <c r="AF10" s="62">
        <v>14.81</v>
      </c>
      <c r="AG10" s="62">
        <v>13.03</v>
      </c>
      <c r="AH10" s="62">
        <v>13.55</v>
      </c>
      <c r="AI10" s="62">
        <v>14.35</v>
      </c>
      <c r="AJ10" s="62">
        <v>12.95</v>
      </c>
      <c r="AK10" s="62">
        <v>12.94</v>
      </c>
      <c r="AL10" s="62">
        <v>13.58</v>
      </c>
    </row>
    <row r="11" spans="1:161" ht="30" customHeight="1">
      <c r="A11" s="238"/>
      <c r="B11" s="33" t="str">
        <f>IF('0'!A1=1,"Діяльність транспорту та зв'язку","Activity of transport and communications")</f>
        <v>Діяльність транспорту та зв'язку</v>
      </c>
      <c r="C11" s="62">
        <v>17.989999999999998</v>
      </c>
      <c r="D11" s="62">
        <v>17.21</v>
      </c>
      <c r="E11" s="62">
        <v>17</v>
      </c>
      <c r="F11" s="29">
        <v>17.11</v>
      </c>
      <c r="G11" s="62">
        <v>19.7</v>
      </c>
      <c r="H11" s="29">
        <v>17.48</v>
      </c>
      <c r="I11" s="29">
        <v>17.32</v>
      </c>
      <c r="J11" s="29">
        <v>18.12</v>
      </c>
      <c r="K11" s="29">
        <v>18.22</v>
      </c>
      <c r="L11" s="62">
        <v>17.600000000000001</v>
      </c>
      <c r="M11" s="62">
        <v>17.309999999999999</v>
      </c>
      <c r="N11" s="62">
        <v>17.79</v>
      </c>
      <c r="O11" s="62">
        <v>19.739999999999998</v>
      </c>
      <c r="P11" s="29">
        <v>19.55</v>
      </c>
      <c r="Q11" s="29">
        <v>19.62</v>
      </c>
      <c r="R11" s="29">
        <v>20.61</v>
      </c>
      <c r="S11" s="29">
        <v>20.72</v>
      </c>
      <c r="T11" s="29">
        <v>20.66</v>
      </c>
      <c r="U11" s="29">
        <v>20.059999999999999</v>
      </c>
      <c r="V11" s="29">
        <v>19.78</v>
      </c>
      <c r="W11" s="29">
        <v>19.72</v>
      </c>
      <c r="X11" s="29">
        <v>20.03</v>
      </c>
      <c r="Y11" s="62">
        <v>19.600000000000001</v>
      </c>
      <c r="Z11" s="62">
        <v>21.09</v>
      </c>
      <c r="AA11" s="62">
        <v>21.74</v>
      </c>
      <c r="AB11" s="62">
        <v>21.35</v>
      </c>
      <c r="AC11" s="62">
        <v>23.11</v>
      </c>
      <c r="AD11" s="62">
        <v>23.21</v>
      </c>
      <c r="AE11" s="62">
        <v>22.48</v>
      </c>
      <c r="AF11" s="62">
        <v>24.14</v>
      </c>
      <c r="AG11" s="62">
        <v>21.24</v>
      </c>
      <c r="AH11" s="62">
        <v>21.78</v>
      </c>
      <c r="AI11" s="62">
        <v>23.26</v>
      </c>
      <c r="AJ11" s="62">
        <v>20.9</v>
      </c>
      <c r="AK11" s="62">
        <v>21.83</v>
      </c>
      <c r="AL11" s="62">
        <v>22.34</v>
      </c>
    </row>
    <row r="12" spans="1:161" ht="30" customHeight="1">
      <c r="A12" s="238"/>
      <c r="B12" s="33" t="str">
        <f>IF('0'!A1=1,"діяльність наземного транспорту","аctivity of surface transport")</f>
        <v>діяльність наземного транспорту</v>
      </c>
      <c r="C12" s="40" t="s">
        <v>0</v>
      </c>
      <c r="D12" s="40" t="s">
        <v>0</v>
      </c>
      <c r="E12" s="62">
        <v>15.31</v>
      </c>
      <c r="F12" s="29">
        <v>14.14</v>
      </c>
      <c r="G12" s="62">
        <v>16.7</v>
      </c>
      <c r="H12" s="29">
        <v>14.87</v>
      </c>
      <c r="I12" s="29">
        <v>15.06</v>
      </c>
      <c r="J12" s="29">
        <v>15.56</v>
      </c>
      <c r="K12" s="29">
        <v>16.07</v>
      </c>
      <c r="L12" s="29">
        <v>15.37</v>
      </c>
      <c r="M12" s="29">
        <v>14.95</v>
      </c>
      <c r="N12" s="29">
        <v>15.51</v>
      </c>
      <c r="O12" s="29">
        <v>16.440000000000001</v>
      </c>
      <c r="P12" s="29">
        <v>18.03</v>
      </c>
      <c r="Q12" s="29">
        <v>16.54</v>
      </c>
      <c r="R12" s="29">
        <v>16.75</v>
      </c>
      <c r="S12" s="29">
        <v>17.75</v>
      </c>
      <c r="T12" s="29">
        <v>17.63</v>
      </c>
      <c r="U12" s="29">
        <v>17.11</v>
      </c>
      <c r="V12" s="29">
        <v>17.12</v>
      </c>
      <c r="W12" s="29">
        <v>17.87</v>
      </c>
      <c r="X12" s="29">
        <v>16.88</v>
      </c>
      <c r="Y12" s="29">
        <v>16.37</v>
      </c>
      <c r="Z12" s="29">
        <v>17.579999999999998</v>
      </c>
      <c r="AA12" s="62">
        <v>17.850000000000001</v>
      </c>
      <c r="AB12" s="62">
        <v>20.100000000000001</v>
      </c>
      <c r="AC12" s="62">
        <v>18.260000000000002</v>
      </c>
      <c r="AD12" s="62">
        <v>18.73</v>
      </c>
      <c r="AE12" s="62">
        <v>18.97</v>
      </c>
      <c r="AF12" s="62">
        <v>20.62</v>
      </c>
      <c r="AG12" s="62">
        <v>18.12</v>
      </c>
      <c r="AH12" s="62">
        <v>18.48</v>
      </c>
      <c r="AI12" s="62">
        <v>21.12</v>
      </c>
      <c r="AJ12" s="62">
        <v>17.43</v>
      </c>
      <c r="AK12" s="62">
        <v>17.97</v>
      </c>
      <c r="AL12" s="62">
        <v>19.329999999999998</v>
      </c>
    </row>
    <row r="13" spans="1:161" ht="30" customHeight="1">
      <c r="A13" s="238"/>
      <c r="B13" s="33" t="str">
        <f>IF('0'!A1=1,"діяльність водного транспорту","аctivity of water transport")</f>
        <v>діяльність водного транспорту</v>
      </c>
      <c r="C13" s="40" t="s">
        <v>0</v>
      </c>
      <c r="D13" s="40" t="s">
        <v>0</v>
      </c>
      <c r="E13" s="62">
        <v>17.53</v>
      </c>
      <c r="F13" s="29">
        <v>19.399999999999999</v>
      </c>
      <c r="G13" s="29">
        <v>24.06</v>
      </c>
      <c r="H13" s="29">
        <v>19.48</v>
      </c>
      <c r="I13" s="62">
        <v>19.600000000000001</v>
      </c>
      <c r="J13" s="62">
        <v>20.010000000000002</v>
      </c>
      <c r="K13" s="62">
        <v>18.34</v>
      </c>
      <c r="L13" s="62">
        <v>19.68</v>
      </c>
      <c r="M13" s="62">
        <v>19.739999999999998</v>
      </c>
      <c r="N13" s="62">
        <v>19.84</v>
      </c>
      <c r="O13" s="62">
        <v>22.02</v>
      </c>
      <c r="P13" s="62">
        <v>24.62</v>
      </c>
      <c r="Q13" s="62">
        <v>20.329999999999998</v>
      </c>
      <c r="R13" s="62">
        <v>22.13</v>
      </c>
      <c r="S13" s="62">
        <v>22.59</v>
      </c>
      <c r="T13" s="62">
        <v>23.71</v>
      </c>
      <c r="U13" s="62">
        <v>23.21</v>
      </c>
      <c r="V13" s="62">
        <v>20.94</v>
      </c>
      <c r="W13" s="62">
        <v>21.5</v>
      </c>
      <c r="X13" s="62">
        <v>22.95</v>
      </c>
      <c r="Y13" s="62">
        <v>23.08</v>
      </c>
      <c r="Z13" s="62">
        <v>22.76</v>
      </c>
      <c r="AA13" s="62">
        <v>21.56</v>
      </c>
      <c r="AB13" s="62">
        <v>23.43</v>
      </c>
      <c r="AC13" s="62">
        <v>21.12</v>
      </c>
      <c r="AD13" s="62">
        <v>23.53</v>
      </c>
      <c r="AE13" s="62">
        <v>22.02</v>
      </c>
      <c r="AF13" s="62">
        <v>24.24</v>
      </c>
      <c r="AG13" s="62">
        <v>20.29</v>
      </c>
      <c r="AH13" s="62">
        <v>20.56</v>
      </c>
      <c r="AI13" s="62">
        <v>21.46</v>
      </c>
      <c r="AJ13" s="62">
        <v>19.7</v>
      </c>
      <c r="AK13" s="62">
        <v>20.46</v>
      </c>
      <c r="AL13" s="62">
        <v>22.12</v>
      </c>
    </row>
    <row r="14" spans="1:161" ht="30" customHeight="1">
      <c r="A14" s="238"/>
      <c r="B14" s="33" t="str">
        <f>IF('0'!A1=1,"діяльність авіаційного транспорту","аctivity of air transport")</f>
        <v>діяльність авіаційного транспорту</v>
      </c>
      <c r="C14" s="40" t="s">
        <v>0</v>
      </c>
      <c r="D14" s="40" t="s">
        <v>0</v>
      </c>
      <c r="E14" s="62">
        <v>35.46</v>
      </c>
      <c r="F14" s="29">
        <v>39.68</v>
      </c>
      <c r="G14" s="29">
        <v>50.73</v>
      </c>
      <c r="H14" s="29">
        <v>42.56</v>
      </c>
      <c r="I14" s="29">
        <v>44.07</v>
      </c>
      <c r="J14" s="29">
        <v>46.96</v>
      </c>
      <c r="K14" s="29">
        <v>43.55</v>
      </c>
      <c r="L14" s="29">
        <v>46.26</v>
      </c>
      <c r="M14" s="29">
        <v>43.84</v>
      </c>
      <c r="N14" s="29">
        <v>44.52</v>
      </c>
      <c r="O14" s="29">
        <v>57.72</v>
      </c>
      <c r="P14" s="29">
        <v>52.41</v>
      </c>
      <c r="Q14" s="29">
        <v>47.24</v>
      </c>
      <c r="R14" s="29">
        <v>52.32</v>
      </c>
      <c r="S14" s="29">
        <v>55.97</v>
      </c>
      <c r="T14" s="29">
        <v>62.39</v>
      </c>
      <c r="U14" s="29">
        <v>57.11</v>
      </c>
      <c r="V14" s="29">
        <v>55.21</v>
      </c>
      <c r="W14" s="62">
        <v>55</v>
      </c>
      <c r="X14" s="62">
        <v>57.6</v>
      </c>
      <c r="Y14" s="62">
        <v>53.65</v>
      </c>
      <c r="Z14" s="29">
        <v>55.13</v>
      </c>
      <c r="AA14" s="62">
        <v>59.13</v>
      </c>
      <c r="AB14" s="62">
        <v>59.11</v>
      </c>
      <c r="AC14" s="62">
        <v>57.63</v>
      </c>
      <c r="AD14" s="62">
        <v>60.52</v>
      </c>
      <c r="AE14" s="62">
        <v>61.61</v>
      </c>
      <c r="AF14" s="62">
        <v>73.25</v>
      </c>
      <c r="AG14" s="62">
        <v>59.39</v>
      </c>
      <c r="AH14" s="62">
        <v>62.51</v>
      </c>
      <c r="AI14" s="62">
        <v>68.099999999999994</v>
      </c>
      <c r="AJ14" s="62">
        <v>59.62</v>
      </c>
      <c r="AK14" s="62">
        <v>60.57</v>
      </c>
      <c r="AL14" s="62">
        <v>62.05</v>
      </c>
    </row>
    <row r="15" spans="1:161" ht="30" customHeight="1">
      <c r="A15" s="238"/>
      <c r="B15" s="33" t="str">
        <f>IF('0'!A1=1,"додаткові транспортні  послуги та допоміжні операції","аdditional transport services and auxiliary operations")</f>
        <v>додаткові транспортні  послуги та допоміжні операції</v>
      </c>
      <c r="C15" s="40" t="s">
        <v>0</v>
      </c>
      <c r="D15" s="40" t="s">
        <v>0</v>
      </c>
      <c r="E15" s="62">
        <v>17.100000000000001</v>
      </c>
      <c r="F15" s="29">
        <v>18.72</v>
      </c>
      <c r="G15" s="29">
        <v>21.26</v>
      </c>
      <c r="H15" s="29">
        <v>19.05</v>
      </c>
      <c r="I15" s="29">
        <v>18.54</v>
      </c>
      <c r="J15" s="29">
        <v>19.79</v>
      </c>
      <c r="K15" s="29">
        <v>19.96</v>
      </c>
      <c r="L15" s="62">
        <v>18.7</v>
      </c>
      <c r="M15" s="62">
        <v>18.5</v>
      </c>
      <c r="N15" s="62">
        <v>19.2</v>
      </c>
      <c r="O15" s="62">
        <v>21.11</v>
      </c>
      <c r="P15" s="29">
        <v>20.47</v>
      </c>
      <c r="Q15" s="62">
        <v>21.7</v>
      </c>
      <c r="R15" s="62">
        <v>20.98</v>
      </c>
      <c r="S15" s="62">
        <v>22.28</v>
      </c>
      <c r="T15" s="62">
        <v>22.14</v>
      </c>
      <c r="U15" s="62">
        <v>21.57</v>
      </c>
      <c r="V15" s="62">
        <v>21.43</v>
      </c>
      <c r="W15" s="62">
        <v>20.9</v>
      </c>
      <c r="X15" s="62">
        <v>21.52</v>
      </c>
      <c r="Y15" s="62">
        <v>21.29</v>
      </c>
      <c r="Z15" s="62">
        <v>22.67</v>
      </c>
      <c r="AA15" s="62">
        <v>23.91</v>
      </c>
      <c r="AB15" s="62">
        <v>21.91</v>
      </c>
      <c r="AC15" s="62">
        <v>26.9</v>
      </c>
      <c r="AD15" s="62">
        <v>24.54</v>
      </c>
      <c r="AE15" s="62">
        <v>24.6</v>
      </c>
      <c r="AF15" s="62">
        <v>26.14</v>
      </c>
      <c r="AG15" s="62">
        <v>23.31</v>
      </c>
      <c r="AH15" s="62">
        <v>24.02</v>
      </c>
      <c r="AI15" s="62">
        <v>24.55</v>
      </c>
      <c r="AJ15" s="62">
        <v>23.12</v>
      </c>
      <c r="AK15" s="62">
        <v>24.09</v>
      </c>
      <c r="AL15" s="62">
        <v>25.84</v>
      </c>
    </row>
    <row r="16" spans="1:161" ht="30" customHeight="1">
      <c r="A16" s="238"/>
      <c r="B16" s="33" t="str">
        <f>IF('0'!A1=1,"діяльність пошти та зв’язку","аctivity of mail and communications")</f>
        <v>діяльність пошти та зв’язку</v>
      </c>
      <c r="C16" s="62">
        <v>17.190000000000001</v>
      </c>
      <c r="D16" s="62">
        <v>14.94</v>
      </c>
      <c r="E16" s="62">
        <v>17.8</v>
      </c>
      <c r="F16" s="29">
        <v>16.05</v>
      </c>
      <c r="G16" s="29">
        <v>18.14</v>
      </c>
      <c r="H16" s="29">
        <v>15.84</v>
      </c>
      <c r="I16" s="29">
        <v>15.89</v>
      </c>
      <c r="J16" s="29">
        <v>15.95</v>
      </c>
      <c r="K16" s="29">
        <v>15.76</v>
      </c>
      <c r="L16" s="29">
        <v>16.329999999999998</v>
      </c>
      <c r="M16" s="62">
        <v>16.100000000000001</v>
      </c>
      <c r="N16" s="62">
        <v>15.98</v>
      </c>
      <c r="O16" s="62">
        <v>18.73</v>
      </c>
      <c r="P16" s="29">
        <v>17.350000000000001</v>
      </c>
      <c r="Q16" s="29">
        <v>17.11</v>
      </c>
      <c r="R16" s="29">
        <v>22.75</v>
      </c>
      <c r="S16" s="29">
        <v>18.75</v>
      </c>
      <c r="T16" s="29">
        <v>18.47</v>
      </c>
      <c r="U16" s="29">
        <v>17.920000000000002</v>
      </c>
      <c r="V16" s="29">
        <v>17.02</v>
      </c>
      <c r="W16" s="29">
        <v>17.059999999999999</v>
      </c>
      <c r="X16" s="29">
        <v>18.18</v>
      </c>
      <c r="Y16" s="29">
        <v>17.55</v>
      </c>
      <c r="Z16" s="62">
        <v>19.760000000000002</v>
      </c>
      <c r="AA16" s="62">
        <v>19.670000000000002</v>
      </c>
      <c r="AB16" s="62">
        <v>19.39</v>
      </c>
      <c r="AC16" s="62">
        <v>18.7</v>
      </c>
      <c r="AD16" s="62">
        <v>24.05</v>
      </c>
      <c r="AE16" s="62">
        <v>19.88</v>
      </c>
      <c r="AF16" s="62">
        <v>21.28</v>
      </c>
      <c r="AG16" s="62">
        <v>18.2</v>
      </c>
      <c r="AH16" s="62">
        <v>18.43</v>
      </c>
      <c r="AI16" s="62">
        <v>20.440000000000001</v>
      </c>
      <c r="AJ16" s="62">
        <v>18.010000000000002</v>
      </c>
      <c r="AK16" s="62">
        <v>19.43</v>
      </c>
      <c r="AL16" s="62">
        <v>19.850000000000001</v>
      </c>
    </row>
    <row r="17" spans="1:38" ht="30" customHeight="1">
      <c r="A17" s="238"/>
      <c r="B17" s="33" t="str">
        <f>IF('0'!A1=1,"Фінансова діяльність","Financial activity")</f>
        <v>Фінансова діяльність</v>
      </c>
      <c r="C17" s="62">
        <v>31.02</v>
      </c>
      <c r="D17" s="62">
        <v>27.89</v>
      </c>
      <c r="E17" s="62">
        <v>25.61</v>
      </c>
      <c r="F17" s="29">
        <v>27.99</v>
      </c>
      <c r="G17" s="29">
        <v>36.619999999999997</v>
      </c>
      <c r="H17" s="29">
        <v>28.22</v>
      </c>
      <c r="I17" s="62">
        <v>30</v>
      </c>
      <c r="J17" s="62">
        <v>29.48</v>
      </c>
      <c r="K17" s="62">
        <v>26.92</v>
      </c>
      <c r="L17" s="62">
        <v>30.09</v>
      </c>
      <c r="M17" s="62">
        <v>28.74</v>
      </c>
      <c r="N17" s="62">
        <v>31.57</v>
      </c>
      <c r="O17" s="62">
        <v>33.619999999999997</v>
      </c>
      <c r="P17" s="62">
        <v>33.5</v>
      </c>
      <c r="Q17" s="62">
        <v>31.83</v>
      </c>
      <c r="R17" s="62">
        <v>34.31</v>
      </c>
      <c r="S17" s="62">
        <v>37</v>
      </c>
      <c r="T17" s="62">
        <v>33.700000000000003</v>
      </c>
      <c r="U17" s="62">
        <v>35.79</v>
      </c>
      <c r="V17" s="62">
        <v>32.24</v>
      </c>
      <c r="W17" s="62">
        <v>31.25</v>
      </c>
      <c r="X17" s="62">
        <v>34.630000000000003</v>
      </c>
      <c r="Y17" s="62">
        <v>32.159999999999997</v>
      </c>
      <c r="Z17" s="62">
        <v>35.06</v>
      </c>
      <c r="AA17" s="62">
        <v>37.01</v>
      </c>
      <c r="AB17" s="62">
        <v>35.72</v>
      </c>
      <c r="AC17" s="62">
        <v>41.06</v>
      </c>
      <c r="AD17" s="62">
        <v>38.880000000000003</v>
      </c>
      <c r="AE17" s="62">
        <v>37.57</v>
      </c>
      <c r="AF17" s="62">
        <v>41.27</v>
      </c>
      <c r="AG17" s="62">
        <v>34.020000000000003</v>
      </c>
      <c r="AH17" s="62">
        <v>35.19</v>
      </c>
      <c r="AI17" s="62">
        <v>36.99</v>
      </c>
      <c r="AJ17" s="62">
        <v>34.799999999999997</v>
      </c>
      <c r="AK17" s="62">
        <v>35.340000000000003</v>
      </c>
      <c r="AL17" s="62">
        <v>37.369999999999997</v>
      </c>
    </row>
    <row r="18" spans="1:38" ht="30" customHeight="1">
      <c r="A18" s="238"/>
      <c r="B18" s="33" t="str">
        <f>IF('0'!A1=1,"Операції з нерухомим майном, оренда, інжиніринг та надання послуг підприємцям","Real estate activities, renting, engineering and provision of services to businessmen")</f>
        <v>Операції з нерухомим майном, оренда, інжиніринг та надання послуг підприємцям</v>
      </c>
      <c r="C18" s="62">
        <v>15.21</v>
      </c>
      <c r="D18" s="62">
        <v>15.12</v>
      </c>
      <c r="E18" s="62">
        <v>14.44</v>
      </c>
      <c r="F18" s="29">
        <v>15.2</v>
      </c>
      <c r="G18" s="62">
        <v>18.2</v>
      </c>
      <c r="H18" s="62">
        <v>16.2</v>
      </c>
      <c r="I18" s="29">
        <v>15.58</v>
      </c>
      <c r="J18" s="29">
        <v>16.22</v>
      </c>
      <c r="K18" s="29">
        <v>15.89</v>
      </c>
      <c r="L18" s="29">
        <v>16.329999999999998</v>
      </c>
      <c r="M18" s="29">
        <v>16.190000000000001</v>
      </c>
      <c r="N18" s="29">
        <v>18.47</v>
      </c>
      <c r="O18" s="29">
        <v>18.149999999999999</v>
      </c>
      <c r="P18" s="29">
        <v>18.21</v>
      </c>
      <c r="Q18" s="29">
        <v>17.91</v>
      </c>
      <c r="R18" s="29">
        <v>18.82</v>
      </c>
      <c r="S18" s="29">
        <v>19.78</v>
      </c>
      <c r="T18" s="29">
        <v>20.28</v>
      </c>
      <c r="U18" s="29">
        <v>19.27</v>
      </c>
      <c r="V18" s="29">
        <v>18.53</v>
      </c>
      <c r="W18" s="29">
        <v>18.97</v>
      </c>
      <c r="X18" s="29">
        <v>19.489999999999998</v>
      </c>
      <c r="Y18" s="29">
        <v>19.07</v>
      </c>
      <c r="Z18" s="29">
        <v>21.69</v>
      </c>
      <c r="AA18" s="62">
        <v>20.86</v>
      </c>
      <c r="AB18" s="62">
        <v>20.93</v>
      </c>
      <c r="AC18" s="62">
        <v>21.69</v>
      </c>
      <c r="AD18" s="62">
        <v>22.67</v>
      </c>
      <c r="AE18" s="62">
        <v>22.4</v>
      </c>
      <c r="AF18" s="62">
        <v>24.44</v>
      </c>
      <c r="AG18" s="62">
        <v>21.09</v>
      </c>
      <c r="AH18" s="62">
        <v>21.34</v>
      </c>
      <c r="AI18" s="62">
        <v>23.51</v>
      </c>
      <c r="AJ18" s="62">
        <v>21.04</v>
      </c>
      <c r="AK18" s="62">
        <v>22.28</v>
      </c>
      <c r="AL18" s="62">
        <v>22.19</v>
      </c>
    </row>
    <row r="19" spans="1:38" ht="30" customHeight="1">
      <c r="A19" s="238"/>
      <c r="B19" s="33" t="str">
        <f>IF('0'!A1=1,"з них дослідження і розробки","of which research and developments")</f>
        <v>з них дослідження і розробки</v>
      </c>
      <c r="C19" s="62">
        <v>18.29</v>
      </c>
      <c r="D19" s="62">
        <v>16.66</v>
      </c>
      <c r="E19" s="62">
        <v>16.420000000000002</v>
      </c>
      <c r="F19" s="29">
        <v>17.16</v>
      </c>
      <c r="G19" s="29">
        <v>20.65</v>
      </c>
      <c r="H19" s="62">
        <v>19</v>
      </c>
      <c r="I19" s="29">
        <v>18.239999999999998</v>
      </c>
      <c r="J19" s="29">
        <v>18.13</v>
      </c>
      <c r="K19" s="29">
        <v>18.350000000000001</v>
      </c>
      <c r="L19" s="29">
        <v>18.97</v>
      </c>
      <c r="M19" s="29">
        <v>19.38</v>
      </c>
      <c r="N19" s="29">
        <v>23.35</v>
      </c>
      <c r="O19" s="29">
        <v>19.84</v>
      </c>
      <c r="P19" s="29">
        <v>19.59</v>
      </c>
      <c r="Q19" s="29">
        <v>19.02</v>
      </c>
      <c r="R19" s="29">
        <v>20.37</v>
      </c>
      <c r="S19" s="29">
        <v>21.76</v>
      </c>
      <c r="T19" s="62">
        <v>22.1</v>
      </c>
      <c r="U19" s="62">
        <v>21.31</v>
      </c>
      <c r="V19" s="62">
        <v>20.09</v>
      </c>
      <c r="W19" s="62">
        <v>20.99</v>
      </c>
      <c r="X19" s="62">
        <v>21.51</v>
      </c>
      <c r="Y19" s="62">
        <v>21.53</v>
      </c>
      <c r="Z19" s="29">
        <v>25.74</v>
      </c>
      <c r="AA19" s="62">
        <v>21.62</v>
      </c>
      <c r="AB19" s="62">
        <v>21.74</v>
      </c>
      <c r="AC19" s="62">
        <v>22.58</v>
      </c>
      <c r="AD19" s="62">
        <v>24.39</v>
      </c>
      <c r="AE19" s="62">
        <v>24.31</v>
      </c>
      <c r="AF19" s="62">
        <v>27.13</v>
      </c>
      <c r="AG19" s="62">
        <v>23.03</v>
      </c>
      <c r="AH19" s="62">
        <v>22.92</v>
      </c>
      <c r="AI19" s="62">
        <v>26.27</v>
      </c>
      <c r="AJ19" s="62">
        <v>23.33</v>
      </c>
      <c r="AK19" s="62">
        <v>25.72</v>
      </c>
      <c r="AL19" s="62">
        <v>24.58</v>
      </c>
    </row>
    <row r="20" spans="1:38" ht="30" customHeight="1">
      <c r="A20" s="238"/>
      <c r="B20" s="33" t="str">
        <f>IF('0'!A1=1,"Державне управління","Public administration")</f>
        <v>Державне управління</v>
      </c>
      <c r="C20" s="62">
        <v>16.62</v>
      </c>
      <c r="D20" s="62">
        <v>14.88</v>
      </c>
      <c r="E20" s="62">
        <v>14.38</v>
      </c>
      <c r="F20" s="29">
        <v>15.39</v>
      </c>
      <c r="G20" s="29">
        <v>19.97</v>
      </c>
      <c r="H20" s="29">
        <v>16.190000000000001</v>
      </c>
      <c r="I20" s="62">
        <v>18.5</v>
      </c>
      <c r="J20" s="62">
        <v>18.96</v>
      </c>
      <c r="K20" s="62">
        <v>16.79</v>
      </c>
      <c r="L20" s="62">
        <v>17.399999999999999</v>
      </c>
      <c r="M20" s="62">
        <v>17.48</v>
      </c>
      <c r="N20" s="62">
        <v>19.510000000000002</v>
      </c>
      <c r="O20" s="62">
        <v>17.170000000000002</v>
      </c>
      <c r="P20" s="62">
        <v>17.04</v>
      </c>
      <c r="Q20" s="62">
        <v>16.25</v>
      </c>
      <c r="R20" s="62">
        <v>18.29</v>
      </c>
      <c r="S20" s="62">
        <v>19.95</v>
      </c>
      <c r="T20" s="62">
        <v>20.94</v>
      </c>
      <c r="U20" s="62">
        <v>20.88</v>
      </c>
      <c r="V20" s="62">
        <v>20.18</v>
      </c>
      <c r="W20" s="62">
        <v>18.399999999999999</v>
      </c>
      <c r="X20" s="62">
        <v>19.29</v>
      </c>
      <c r="Y20" s="62">
        <v>20.13</v>
      </c>
      <c r="Z20" s="62">
        <v>24.02</v>
      </c>
      <c r="AA20" s="62">
        <v>18.3</v>
      </c>
      <c r="AB20" s="62">
        <v>18.07</v>
      </c>
      <c r="AC20" s="62">
        <v>19.39</v>
      </c>
      <c r="AD20" s="62">
        <v>20.72</v>
      </c>
      <c r="AE20" s="62">
        <v>22.05</v>
      </c>
      <c r="AF20" s="62">
        <v>26.07</v>
      </c>
      <c r="AG20" s="62">
        <v>22.2</v>
      </c>
      <c r="AH20" s="62">
        <v>22.42</v>
      </c>
      <c r="AI20" s="62">
        <v>22.04</v>
      </c>
      <c r="AJ20" s="62">
        <v>20.28</v>
      </c>
      <c r="AK20" s="62">
        <v>22.42</v>
      </c>
      <c r="AL20" s="62">
        <v>21.8</v>
      </c>
    </row>
    <row r="21" spans="1:38" ht="30" customHeight="1">
      <c r="A21" s="238"/>
      <c r="B21" s="33" t="str">
        <f>IF('0'!A1=1,"Освіта","Education")</f>
        <v>Освіта</v>
      </c>
      <c r="C21" s="62">
        <v>12.71</v>
      </c>
      <c r="D21" s="62">
        <v>12.26</v>
      </c>
      <c r="E21" s="62">
        <v>11.57</v>
      </c>
      <c r="F21" s="29">
        <v>12.01</v>
      </c>
      <c r="G21" s="29">
        <v>16.670000000000002</v>
      </c>
      <c r="H21" s="29">
        <v>17.440000000000001</v>
      </c>
      <c r="I21" s="29">
        <v>14.02</v>
      </c>
      <c r="J21" s="29">
        <v>12.35</v>
      </c>
      <c r="K21" s="29">
        <v>13.78</v>
      </c>
      <c r="L21" s="29">
        <v>13.43</v>
      </c>
      <c r="M21" s="29">
        <v>13.09</v>
      </c>
      <c r="N21" s="29">
        <v>14.47</v>
      </c>
      <c r="O21" s="29">
        <v>14.38</v>
      </c>
      <c r="P21" s="29">
        <v>14.06</v>
      </c>
      <c r="Q21" s="29">
        <v>13.13</v>
      </c>
      <c r="R21" s="29">
        <v>14.57</v>
      </c>
      <c r="S21" s="29">
        <v>15.97</v>
      </c>
      <c r="T21" s="29">
        <v>18.72</v>
      </c>
      <c r="U21" s="29">
        <v>16.329999999999998</v>
      </c>
      <c r="V21" s="29">
        <v>13.19</v>
      </c>
      <c r="W21" s="29">
        <v>14.85</v>
      </c>
      <c r="X21" s="29">
        <v>15.06</v>
      </c>
      <c r="Y21" s="29">
        <v>14.43</v>
      </c>
      <c r="Z21" s="29">
        <v>16.45</v>
      </c>
      <c r="AA21" s="62">
        <v>16.920000000000002</v>
      </c>
      <c r="AB21" s="62">
        <v>16.760000000000002</v>
      </c>
      <c r="AC21" s="62">
        <v>16.84</v>
      </c>
      <c r="AD21" s="62">
        <v>18.2</v>
      </c>
      <c r="AE21" s="62">
        <v>19.3</v>
      </c>
      <c r="AF21" s="62">
        <v>24.13</v>
      </c>
      <c r="AG21" s="62">
        <v>18.62</v>
      </c>
      <c r="AH21" s="62">
        <v>16.329999999999998</v>
      </c>
      <c r="AI21" s="62">
        <v>19.32</v>
      </c>
      <c r="AJ21" s="62">
        <v>16.89</v>
      </c>
      <c r="AK21" s="62">
        <v>17.25</v>
      </c>
      <c r="AL21" s="62">
        <v>18.27</v>
      </c>
    </row>
    <row r="22" spans="1:38" ht="30" customHeight="1">
      <c r="A22" s="238"/>
      <c r="B22" s="33" t="str">
        <f>IF('0'!A1=1,"Охорона здоров’я та надання соціальної допомоги","Health care and provision of social aid")</f>
        <v>Охорона здоров’я та надання соціальної допомоги</v>
      </c>
      <c r="C22" s="62">
        <v>9.5299999999999994</v>
      </c>
      <c r="D22" s="62">
        <v>9.23</v>
      </c>
      <c r="E22" s="62">
        <v>8.74</v>
      </c>
      <c r="F22" s="29">
        <v>9.07</v>
      </c>
      <c r="G22" s="29">
        <v>12.59</v>
      </c>
      <c r="H22" s="29">
        <v>11.62</v>
      </c>
      <c r="I22" s="29">
        <v>10.029999999999999</v>
      </c>
      <c r="J22" s="29">
        <v>10.19</v>
      </c>
      <c r="K22" s="29">
        <v>9.93</v>
      </c>
      <c r="L22" s="29">
        <v>10.39</v>
      </c>
      <c r="M22" s="29">
        <v>10.050000000000001</v>
      </c>
      <c r="N22" s="29">
        <v>11.35</v>
      </c>
      <c r="O22" s="29">
        <v>10.97</v>
      </c>
      <c r="P22" s="29">
        <v>10.53</v>
      </c>
      <c r="Q22" s="62">
        <v>9.98</v>
      </c>
      <c r="R22" s="62">
        <v>11.01</v>
      </c>
      <c r="S22" s="62">
        <v>11.87</v>
      </c>
      <c r="T22" s="62">
        <v>12.04</v>
      </c>
      <c r="U22" s="62">
        <v>11.26</v>
      </c>
      <c r="V22" s="62">
        <v>10.81</v>
      </c>
      <c r="W22" s="62">
        <v>10.74</v>
      </c>
      <c r="X22" s="62">
        <v>11.35</v>
      </c>
      <c r="Y22" s="62">
        <v>10.96</v>
      </c>
      <c r="Z22" s="29">
        <v>12.62</v>
      </c>
      <c r="AA22" s="62">
        <v>12.71</v>
      </c>
      <c r="AB22" s="62">
        <v>12.52</v>
      </c>
      <c r="AC22" s="62">
        <v>12.82</v>
      </c>
      <c r="AD22" s="62">
        <v>13.74</v>
      </c>
      <c r="AE22" s="62">
        <v>14.24</v>
      </c>
      <c r="AF22" s="62">
        <v>15.81</v>
      </c>
      <c r="AG22" s="62">
        <v>13.94</v>
      </c>
      <c r="AH22" s="62">
        <v>13.65</v>
      </c>
      <c r="AI22" s="62">
        <v>14.33</v>
      </c>
      <c r="AJ22" s="62">
        <v>12.83</v>
      </c>
      <c r="AK22" s="62">
        <v>13.44</v>
      </c>
      <c r="AL22" s="62">
        <v>13.83</v>
      </c>
    </row>
    <row r="23" spans="1:38" ht="30" customHeight="1">
      <c r="A23" s="238"/>
      <c r="B23" s="33" t="str">
        <f>IF('0'!A1=1,"Надання комунальних та індивідуальниї послуг; діяльність у сфері культури та спорту","Provision of communal and individual services; cultural and sporting activity")</f>
        <v>Надання комунальних та індивідуальниї послуг; діяльність у сфері культури та спорту</v>
      </c>
      <c r="C23" s="62">
        <v>13.28</v>
      </c>
      <c r="D23" s="62">
        <v>12.82</v>
      </c>
      <c r="E23" s="62">
        <v>12.21</v>
      </c>
      <c r="F23" s="29">
        <v>12.75</v>
      </c>
      <c r="G23" s="29">
        <v>16.23</v>
      </c>
      <c r="H23" s="29">
        <v>14.99</v>
      </c>
      <c r="I23" s="29">
        <v>13.88</v>
      </c>
      <c r="J23" s="29">
        <v>13.82</v>
      </c>
      <c r="K23" s="29">
        <v>13.87</v>
      </c>
      <c r="L23" s="29">
        <v>14.16</v>
      </c>
      <c r="M23" s="29">
        <v>14.03</v>
      </c>
      <c r="N23" s="44">
        <v>15</v>
      </c>
      <c r="O23" s="44">
        <v>15.21</v>
      </c>
      <c r="P23" s="29">
        <v>14.99</v>
      </c>
      <c r="Q23" s="29">
        <v>15.01</v>
      </c>
      <c r="R23" s="29">
        <v>15.75</v>
      </c>
      <c r="S23" s="29">
        <v>17.04</v>
      </c>
      <c r="T23" s="29">
        <v>17.149999999999999</v>
      </c>
      <c r="U23" s="29">
        <v>16.39</v>
      </c>
      <c r="V23" s="29">
        <v>15.09</v>
      </c>
      <c r="W23" s="29">
        <v>15.76</v>
      </c>
      <c r="X23" s="29">
        <v>16.25</v>
      </c>
      <c r="Y23" s="29">
        <v>15.83</v>
      </c>
      <c r="Z23" s="62">
        <v>17.46</v>
      </c>
      <c r="AA23" s="62">
        <v>18.47</v>
      </c>
      <c r="AB23" s="62">
        <v>17.84</v>
      </c>
      <c r="AC23" s="62">
        <v>18.47</v>
      </c>
      <c r="AD23" s="62">
        <v>19.510000000000002</v>
      </c>
      <c r="AE23" s="62">
        <v>20.100000000000001</v>
      </c>
      <c r="AF23" s="62">
        <v>22.24</v>
      </c>
      <c r="AG23" s="62">
        <v>19.23</v>
      </c>
      <c r="AH23" s="62">
        <v>18.809999999999999</v>
      </c>
      <c r="AI23" s="62">
        <v>20.61</v>
      </c>
      <c r="AJ23" s="62">
        <v>18.850000000000001</v>
      </c>
      <c r="AK23" s="62">
        <v>20.149999999999999</v>
      </c>
      <c r="AL23" s="62">
        <v>19.87</v>
      </c>
    </row>
    <row r="24" spans="1:38" ht="30" customHeight="1">
      <c r="A24" s="239"/>
      <c r="B24" s="34" t="str">
        <f>IF('0'!A1=1," з них діяльність у сфері культури, спорту, відпочинку та розваг","of which culture, sport, leisure and entertainment")</f>
        <v xml:space="preserve"> з них діяльність у сфері культури, спорту, відпочинку та розваг</v>
      </c>
      <c r="C24" s="62">
        <v>14.07</v>
      </c>
      <c r="D24" s="62">
        <v>13.62</v>
      </c>
      <c r="E24" s="62">
        <v>12.81</v>
      </c>
      <c r="F24" s="29">
        <v>13.41</v>
      </c>
      <c r="G24" s="29">
        <v>17.45</v>
      </c>
      <c r="H24" s="29">
        <v>16.350000000000001</v>
      </c>
      <c r="I24" s="29">
        <v>14.96</v>
      </c>
      <c r="J24" s="29">
        <v>14.68</v>
      </c>
      <c r="K24" s="29">
        <v>14.92</v>
      </c>
      <c r="L24" s="29">
        <v>15.15</v>
      </c>
      <c r="M24" s="29">
        <v>15.09</v>
      </c>
      <c r="N24" s="29">
        <v>16.29</v>
      </c>
      <c r="O24" s="29">
        <v>16.079999999999998</v>
      </c>
      <c r="P24" s="29">
        <v>15.95</v>
      </c>
      <c r="Q24" s="29">
        <v>16.059999999999999</v>
      </c>
      <c r="R24" s="29">
        <v>16.86</v>
      </c>
      <c r="S24" s="29">
        <v>18.34</v>
      </c>
      <c r="T24" s="29">
        <v>18.510000000000002</v>
      </c>
      <c r="U24" s="29">
        <v>17.760000000000002</v>
      </c>
      <c r="V24" s="29">
        <v>15.93</v>
      </c>
      <c r="W24" s="29">
        <v>16.920000000000002</v>
      </c>
      <c r="X24" s="29">
        <v>17.350000000000001</v>
      </c>
      <c r="Y24" s="29">
        <v>16.86</v>
      </c>
      <c r="Z24" s="29">
        <v>18.86</v>
      </c>
      <c r="AA24" s="62">
        <v>19.75</v>
      </c>
      <c r="AB24" s="62">
        <v>19.09</v>
      </c>
      <c r="AC24" s="62">
        <v>19.87</v>
      </c>
      <c r="AD24" s="62">
        <v>21.1</v>
      </c>
      <c r="AE24" s="62">
        <v>21.79</v>
      </c>
      <c r="AF24" s="62">
        <v>24.41</v>
      </c>
      <c r="AG24" s="62">
        <v>20.82</v>
      </c>
      <c r="AH24" s="62">
        <v>19.89</v>
      </c>
      <c r="AI24" s="62">
        <v>22.35</v>
      </c>
      <c r="AJ24" s="62">
        <v>20.329999999999998</v>
      </c>
      <c r="AK24" s="62">
        <v>22.04</v>
      </c>
      <c r="AL24" s="62">
        <v>21.52</v>
      </c>
    </row>
    <row r="25" spans="1:38">
      <c r="A25" s="35"/>
    </row>
    <row r="26" spans="1:38">
      <c r="A26" s="22" t="str">
        <f>IF('0'!A1=1,"Починаючи з січня 2013 року Державна служба статистики України представляє інформацію про кількість, робочий час та оплату праці найманих працівників відповідно до Класифікації видів економічної діяльності (ДК 009:2010)","Starting with January 2013, the State Statistics Service of Ukraine has been presenting information on the staff number, working hours and labor remuneration according to the Classification of Economic Activities (SC 009:2010)")</f>
        <v>Починаючи з січня 2013 року Державна служба статистики України представляє інформацію про кількість, робочий час та оплату праці найманих працівників відповідно до Класифікації видів економічної діяльності (ДК 009:2010)</v>
      </c>
      <c r="B26" s="23"/>
    </row>
  </sheetData>
  <sheetProtection algorithmName="SHA-512" hashValue="xNO3sAhAToMxo52FdEHmffaEN+IESn0GJr4j+lxK4cc0KkVdOQ3StV+4XxVBchz8PFrKMBlcOw539ZE1nuzN3w==" saltValue="SOxdX5yOh6Uep3pKSo5IHg==" spinCount="100000" sheet="1" objects="1" scenarios="1"/>
  <mergeCells count="2">
    <mergeCell ref="A3:B3"/>
    <mergeCell ref="A4:A24"/>
  </mergeCells>
  <hyperlinks>
    <hyperlink ref="A1" location="'0'!A1" display="'0'!A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theme="6" tint="0.39997558519241921"/>
  </sheetPr>
  <dimension ref="A1:FB35"/>
  <sheetViews>
    <sheetView showGridLines="0" showRowColHeaders="0" zoomScale="82" zoomScaleNormal="82" workbookViewId="0">
      <pane xSplit="2" ySplit="3" topLeftCell="ES4" activePane="bottomRight" state="frozen"/>
      <selection activeCell="AY19" sqref="AY19"/>
      <selection pane="topRight" activeCell="AY19" sqref="AY19"/>
      <selection pane="bottomLeft" activeCell="AY19" sqref="AY19"/>
      <selection pane="bottomRight" activeCell="FB3" sqref="FB3"/>
    </sheetView>
  </sheetViews>
  <sheetFormatPr defaultColWidth="8.77734375" defaultRowHeight="13.2"/>
  <cols>
    <col min="1" max="1" width="9" style="1" customWidth="1"/>
    <col min="2" max="2" width="45.77734375" style="1" customWidth="1"/>
    <col min="3" max="25" width="10.77734375" style="1" customWidth="1"/>
    <col min="26" max="26" width="10.77734375" style="1" customWidth="1" collapsed="1"/>
    <col min="27" max="35" width="10.77734375" style="1" customWidth="1"/>
    <col min="36" max="37" width="10.77734375" style="2" customWidth="1"/>
    <col min="38" max="38" width="10.77734375" style="2" customWidth="1" collapsed="1"/>
    <col min="39" max="49" width="10.77734375" style="2" customWidth="1"/>
    <col min="50" max="50" width="10.77734375" style="2" customWidth="1" collapsed="1"/>
    <col min="51" max="61" width="10.77734375" style="2" customWidth="1"/>
    <col min="62" max="62" width="10.77734375" style="2" customWidth="1" collapsed="1"/>
    <col min="63" max="68" width="10.77734375" style="2" customWidth="1"/>
    <col min="69" max="73" width="10.77734375" customWidth="1"/>
    <col min="74" max="74" width="10.77734375" customWidth="1" collapsed="1"/>
    <col min="75" max="79" width="10.77734375" customWidth="1"/>
    <col min="80" max="80" width="9.77734375" customWidth="1"/>
    <col min="81" max="85" width="10.77734375" customWidth="1"/>
    <col min="86" max="86" width="10.77734375" customWidth="1" collapsed="1"/>
    <col min="87" max="140" width="10.77734375" customWidth="1"/>
  </cols>
  <sheetData>
    <row r="1" spans="1:158" ht="24" customHeight="1">
      <c r="A1" s="14" t="str">
        <f>IF('0'!A1=1,"до змісту","to title")</f>
        <v>до змісту</v>
      </c>
      <c r="B1" s="15"/>
    </row>
    <row r="2" spans="1:158" ht="15.75" customHeight="1">
      <c r="A2" s="16"/>
      <c r="B2" s="17"/>
      <c r="C2" s="26">
        <v>41275</v>
      </c>
      <c r="D2" s="26">
        <v>41306</v>
      </c>
      <c r="E2" s="26">
        <v>41334</v>
      </c>
      <c r="F2" s="26">
        <v>41365</v>
      </c>
      <c r="G2" s="26">
        <v>41395</v>
      </c>
      <c r="H2" s="26">
        <v>41426</v>
      </c>
      <c r="I2" s="26">
        <v>41456</v>
      </c>
      <c r="J2" s="26">
        <v>41487</v>
      </c>
      <c r="K2" s="26">
        <v>41518</v>
      </c>
      <c r="L2" s="26">
        <v>41548</v>
      </c>
      <c r="M2" s="26">
        <v>41579</v>
      </c>
      <c r="N2" s="26">
        <v>41609</v>
      </c>
      <c r="O2" s="26">
        <v>41640</v>
      </c>
      <c r="P2" s="26">
        <v>41671</v>
      </c>
      <c r="Q2" s="26">
        <v>41699</v>
      </c>
      <c r="R2" s="26">
        <v>41730</v>
      </c>
      <c r="S2" s="26">
        <v>41760</v>
      </c>
      <c r="T2" s="26">
        <v>41791</v>
      </c>
      <c r="U2" s="26">
        <v>41821</v>
      </c>
      <c r="V2" s="26">
        <v>41852</v>
      </c>
      <c r="W2" s="26">
        <v>41883</v>
      </c>
      <c r="X2" s="26">
        <v>41913</v>
      </c>
      <c r="Y2" s="26">
        <v>41944</v>
      </c>
      <c r="Z2" s="26">
        <v>41974</v>
      </c>
      <c r="AA2" s="26">
        <v>42005</v>
      </c>
      <c r="AB2" s="26">
        <v>42036</v>
      </c>
      <c r="AC2" s="26">
        <v>42064</v>
      </c>
      <c r="AD2" s="26">
        <v>42095</v>
      </c>
      <c r="AE2" s="26">
        <v>42125</v>
      </c>
      <c r="AF2" s="26">
        <v>42156</v>
      </c>
      <c r="AG2" s="26">
        <v>42186</v>
      </c>
      <c r="AH2" s="26">
        <v>42217</v>
      </c>
      <c r="AI2" s="26">
        <v>42248</v>
      </c>
      <c r="AJ2" s="26">
        <v>42278</v>
      </c>
      <c r="AK2" s="26">
        <v>42309</v>
      </c>
      <c r="AL2" s="26">
        <v>42339</v>
      </c>
      <c r="AM2" s="26">
        <v>42370</v>
      </c>
      <c r="AN2" s="26">
        <v>42401</v>
      </c>
      <c r="AO2" s="26">
        <v>42430</v>
      </c>
      <c r="AP2" s="26">
        <v>42461</v>
      </c>
      <c r="AQ2" s="26">
        <v>42491</v>
      </c>
      <c r="AR2" s="26">
        <v>42522</v>
      </c>
      <c r="AS2" s="26">
        <v>42552</v>
      </c>
      <c r="AT2" s="26">
        <v>42583</v>
      </c>
      <c r="AU2" s="26">
        <v>42614</v>
      </c>
      <c r="AV2" s="26">
        <v>42644</v>
      </c>
      <c r="AW2" s="26">
        <v>42675</v>
      </c>
      <c r="AX2" s="26">
        <v>42705</v>
      </c>
      <c r="AY2" s="26">
        <v>42736</v>
      </c>
      <c r="AZ2" s="26">
        <v>42767</v>
      </c>
      <c r="BA2" s="26">
        <v>42795</v>
      </c>
      <c r="BB2" s="165">
        <v>42826</v>
      </c>
      <c r="BC2" s="26">
        <v>42856</v>
      </c>
      <c r="BD2" s="26">
        <v>42887</v>
      </c>
      <c r="BE2" s="165">
        <v>42917</v>
      </c>
      <c r="BF2" s="26">
        <v>42948</v>
      </c>
      <c r="BG2" s="26">
        <v>42979</v>
      </c>
      <c r="BH2" s="26">
        <v>43009</v>
      </c>
      <c r="BI2" s="26">
        <v>43040</v>
      </c>
      <c r="BJ2" s="26">
        <v>43070</v>
      </c>
      <c r="BK2" s="26">
        <v>43101</v>
      </c>
      <c r="BL2" s="26">
        <v>43132</v>
      </c>
      <c r="BM2" s="26">
        <v>43160</v>
      </c>
      <c r="BN2" s="26">
        <v>43191</v>
      </c>
      <c r="BO2" s="26">
        <v>43221</v>
      </c>
      <c r="BP2" s="26">
        <v>43252</v>
      </c>
      <c r="BQ2" s="26">
        <v>43282</v>
      </c>
      <c r="BR2" s="26">
        <v>43313</v>
      </c>
      <c r="BS2" s="26">
        <v>43344</v>
      </c>
      <c r="BT2" s="26">
        <v>43374</v>
      </c>
      <c r="BU2" s="26">
        <v>43405</v>
      </c>
      <c r="BV2" s="26">
        <v>43435</v>
      </c>
      <c r="BW2" s="26">
        <v>43466</v>
      </c>
      <c r="BX2" s="26">
        <v>43497</v>
      </c>
      <c r="BY2" s="26">
        <v>43525</v>
      </c>
      <c r="BZ2" s="26">
        <v>43556</v>
      </c>
      <c r="CA2" s="26">
        <v>43586</v>
      </c>
      <c r="CB2" s="26">
        <v>43617</v>
      </c>
      <c r="CC2" s="26">
        <v>43647</v>
      </c>
      <c r="CD2" s="26">
        <v>43678</v>
      </c>
      <c r="CE2" s="26">
        <v>43709</v>
      </c>
      <c r="CF2" s="26">
        <v>43739</v>
      </c>
      <c r="CG2" s="26">
        <v>43770</v>
      </c>
      <c r="CH2" s="26">
        <v>43800</v>
      </c>
      <c r="CI2" s="26">
        <v>43831</v>
      </c>
      <c r="CJ2" s="26">
        <v>43862</v>
      </c>
      <c r="CK2" s="26">
        <v>43891</v>
      </c>
      <c r="CL2" s="26">
        <v>43922</v>
      </c>
      <c r="CM2" s="26">
        <v>43952</v>
      </c>
      <c r="CN2" s="26">
        <v>43983</v>
      </c>
      <c r="CO2" s="26">
        <v>44013</v>
      </c>
      <c r="CP2" s="26">
        <v>44044</v>
      </c>
      <c r="CQ2" s="26">
        <v>44075</v>
      </c>
      <c r="CR2" s="26">
        <v>44105</v>
      </c>
      <c r="CS2" s="26">
        <v>44136</v>
      </c>
      <c r="CT2" s="26">
        <v>44166</v>
      </c>
      <c r="CU2" s="26">
        <v>44197</v>
      </c>
      <c r="CV2" s="26">
        <v>44228</v>
      </c>
      <c r="CW2" s="26">
        <v>44256</v>
      </c>
      <c r="CX2" s="26">
        <v>44287</v>
      </c>
      <c r="CY2" s="26">
        <v>44317</v>
      </c>
      <c r="CZ2" s="26">
        <v>44348</v>
      </c>
      <c r="DA2" s="26">
        <v>44378</v>
      </c>
      <c r="DB2" s="26">
        <v>44409</v>
      </c>
      <c r="DC2" s="26">
        <v>44440</v>
      </c>
      <c r="DD2" s="26">
        <v>44470</v>
      </c>
      <c r="DE2" s="26">
        <v>44501</v>
      </c>
      <c r="DF2" s="26">
        <v>44531</v>
      </c>
      <c r="DG2" s="26">
        <v>44562</v>
      </c>
      <c r="DH2" s="26">
        <v>44593</v>
      </c>
      <c r="DI2" s="26">
        <v>44621</v>
      </c>
      <c r="DJ2" s="26">
        <v>44652</v>
      </c>
      <c r="DK2" s="26">
        <v>44682</v>
      </c>
      <c r="DL2" s="26">
        <v>44713</v>
      </c>
      <c r="DM2" s="26">
        <v>44743</v>
      </c>
      <c r="DN2" s="26">
        <v>44774</v>
      </c>
      <c r="DO2" s="26">
        <v>44805</v>
      </c>
      <c r="DP2" s="26">
        <v>44835</v>
      </c>
      <c r="DQ2" s="26">
        <v>44866</v>
      </c>
      <c r="DR2" s="26">
        <v>44896</v>
      </c>
      <c r="DS2" s="26">
        <v>44927</v>
      </c>
      <c r="DT2" s="26">
        <v>44958</v>
      </c>
      <c r="DU2" s="26">
        <v>44986</v>
      </c>
      <c r="DV2" s="26">
        <v>45017</v>
      </c>
      <c r="DW2" s="26">
        <v>45047</v>
      </c>
      <c r="DX2" s="26">
        <v>45078</v>
      </c>
      <c r="DY2" s="26">
        <v>45108</v>
      </c>
      <c r="DZ2" s="26">
        <v>45139</v>
      </c>
      <c r="EA2" s="26">
        <v>45170</v>
      </c>
      <c r="EB2" s="26">
        <v>45200</v>
      </c>
      <c r="EC2" s="26">
        <v>45231</v>
      </c>
      <c r="ED2" s="26">
        <v>45261</v>
      </c>
      <c r="EE2" s="26">
        <v>45292</v>
      </c>
      <c r="EF2" s="26">
        <v>45323</v>
      </c>
      <c r="EG2" s="26">
        <v>45352</v>
      </c>
      <c r="EH2" s="26">
        <v>45383</v>
      </c>
      <c r="EI2" s="26">
        <v>45413</v>
      </c>
      <c r="EJ2" s="26">
        <v>45444</v>
      </c>
      <c r="EK2" s="26">
        <v>45474</v>
      </c>
      <c r="EL2" s="26">
        <v>45505</v>
      </c>
      <c r="EM2" s="26">
        <v>45536</v>
      </c>
      <c r="EN2" s="26">
        <v>45566</v>
      </c>
      <c r="EO2" s="26">
        <v>45597</v>
      </c>
      <c r="EP2" s="26">
        <v>45627</v>
      </c>
      <c r="EQ2" s="26">
        <v>45658</v>
      </c>
      <c r="ER2" s="26">
        <v>45689</v>
      </c>
      <c r="ES2" s="26">
        <v>45717</v>
      </c>
      <c r="ET2" s="26">
        <v>45748</v>
      </c>
      <c r="EU2" s="26">
        <v>45778</v>
      </c>
      <c r="EV2" s="26">
        <v>45809</v>
      </c>
      <c r="EW2" s="26">
        <v>45839</v>
      </c>
      <c r="EX2" s="26">
        <v>45870</v>
      </c>
      <c r="EY2" s="26">
        <v>45901</v>
      </c>
      <c r="EZ2" s="26">
        <v>45931</v>
      </c>
      <c r="FA2" s="26">
        <v>45962</v>
      </c>
      <c r="FB2" s="26">
        <v>45992</v>
      </c>
    </row>
    <row r="3" spans="1:158" ht="39.75" customHeight="1">
      <c r="A3" s="235" t="str">
        <f>IF('0'!A1=1,"Середня заробітна плата в розрахунку на одного штатного працівника (грн.) КВЕД 2010","Average remuneration per staff member (UAH) CTEA 2010")</f>
        <v>Середня заробітна плата в розрахунку на одного штатного працівника (грн.) КВЕД 2010</v>
      </c>
      <c r="B3" s="236"/>
      <c r="C3" s="27">
        <v>3000</v>
      </c>
      <c r="D3" s="27">
        <v>3044</v>
      </c>
      <c r="E3" s="27">
        <v>3212</v>
      </c>
      <c r="F3" s="27">
        <v>3233</v>
      </c>
      <c r="G3" s="27">
        <v>3253</v>
      </c>
      <c r="H3" s="27">
        <v>3380</v>
      </c>
      <c r="I3" s="27">
        <v>3429</v>
      </c>
      <c r="J3" s="27">
        <v>3304</v>
      </c>
      <c r="K3" s="27">
        <v>3261</v>
      </c>
      <c r="L3" s="27">
        <v>3283</v>
      </c>
      <c r="M3" s="27">
        <v>3268</v>
      </c>
      <c r="N3" s="27">
        <v>3619</v>
      </c>
      <c r="O3" s="27">
        <v>3167</v>
      </c>
      <c r="P3" s="27">
        <v>3209</v>
      </c>
      <c r="Q3" s="27">
        <v>3415</v>
      </c>
      <c r="R3" s="27">
        <v>3432</v>
      </c>
      <c r="S3" s="27">
        <v>3430</v>
      </c>
      <c r="T3" s="27">
        <v>3601</v>
      </c>
      <c r="U3" s="27">
        <v>3537</v>
      </c>
      <c r="V3" s="27">
        <v>3370</v>
      </c>
      <c r="W3" s="27">
        <v>3481</v>
      </c>
      <c r="X3" s="27">
        <v>3509</v>
      </c>
      <c r="Y3" s="27">
        <v>3534</v>
      </c>
      <c r="Z3" s="27">
        <v>4012</v>
      </c>
      <c r="AA3" s="27">
        <v>3455</v>
      </c>
      <c r="AB3" s="27">
        <v>3633</v>
      </c>
      <c r="AC3" s="27">
        <v>3863</v>
      </c>
      <c r="AD3" s="27">
        <v>3998.2</v>
      </c>
      <c r="AE3" s="27">
        <v>4042</v>
      </c>
      <c r="AF3" s="27">
        <v>4299</v>
      </c>
      <c r="AG3" s="27">
        <v>4390</v>
      </c>
      <c r="AH3" s="27">
        <v>4204.83</v>
      </c>
      <c r="AI3" s="27">
        <v>4343</v>
      </c>
      <c r="AJ3" s="27">
        <v>4532</v>
      </c>
      <c r="AK3" s="27">
        <v>4498</v>
      </c>
      <c r="AL3" s="27">
        <v>5230</v>
      </c>
      <c r="AM3" s="27">
        <v>4362</v>
      </c>
      <c r="AN3" s="27">
        <v>4585</v>
      </c>
      <c r="AO3" s="27">
        <v>4920</v>
      </c>
      <c r="AP3" s="27">
        <v>4895</v>
      </c>
      <c r="AQ3" s="27">
        <v>4984</v>
      </c>
      <c r="AR3" s="27">
        <v>5337</v>
      </c>
      <c r="AS3" s="27">
        <v>5374</v>
      </c>
      <c r="AT3" s="27">
        <v>5202</v>
      </c>
      <c r="AU3" s="27">
        <v>5358</v>
      </c>
      <c r="AV3" s="27">
        <v>5350</v>
      </c>
      <c r="AW3" s="27">
        <v>5406</v>
      </c>
      <c r="AX3" s="27">
        <v>6475</v>
      </c>
      <c r="AY3" s="27">
        <v>6008</v>
      </c>
      <c r="AZ3" s="27">
        <v>6209</v>
      </c>
      <c r="BA3" s="27">
        <v>6752</v>
      </c>
      <c r="BB3" s="27">
        <v>6659</v>
      </c>
      <c r="BC3" s="27">
        <v>6840</v>
      </c>
      <c r="BD3" s="27">
        <v>7360</v>
      </c>
      <c r="BE3" s="27">
        <v>7339</v>
      </c>
      <c r="BF3" s="27">
        <v>7114</v>
      </c>
      <c r="BG3" s="27">
        <v>7351</v>
      </c>
      <c r="BH3" s="27">
        <v>7377</v>
      </c>
      <c r="BI3" s="27">
        <v>7479</v>
      </c>
      <c r="BJ3" s="27">
        <v>8777</v>
      </c>
      <c r="BK3" s="27">
        <v>7711</v>
      </c>
      <c r="BL3" s="27">
        <v>7828.16</v>
      </c>
      <c r="BM3" s="27">
        <v>8382</v>
      </c>
      <c r="BN3" s="27">
        <v>8480</v>
      </c>
      <c r="BO3" s="27">
        <v>8724.75</v>
      </c>
      <c r="BP3" s="27">
        <v>9141</v>
      </c>
      <c r="BQ3" s="27">
        <v>9170</v>
      </c>
      <c r="BR3" s="27">
        <v>8977.2800000000007</v>
      </c>
      <c r="BS3" s="27">
        <v>9041.61</v>
      </c>
      <c r="BT3" s="27">
        <v>9217.81</v>
      </c>
      <c r="BU3" s="27">
        <v>9160.6200000000008</v>
      </c>
      <c r="BV3" s="27">
        <v>10572.88</v>
      </c>
      <c r="BW3" s="27">
        <v>9222.52</v>
      </c>
      <c r="BX3" s="27">
        <v>9429</v>
      </c>
      <c r="BY3" s="27">
        <v>10236.77</v>
      </c>
      <c r="BZ3" s="27">
        <v>10268.9</v>
      </c>
      <c r="CA3" s="27">
        <v>10239</v>
      </c>
      <c r="CB3" s="27">
        <v>10783.13</v>
      </c>
      <c r="CC3" s="27">
        <v>10970.82</v>
      </c>
      <c r="CD3" s="27">
        <v>10537.01</v>
      </c>
      <c r="CE3" s="27">
        <v>10687.06</v>
      </c>
      <c r="CF3" s="27">
        <v>10727.34</v>
      </c>
      <c r="CG3" s="27">
        <v>10679.14</v>
      </c>
      <c r="CH3" s="27">
        <v>12263.61</v>
      </c>
      <c r="CI3" s="27">
        <v>10727</v>
      </c>
      <c r="CJ3" s="27">
        <v>10847.15</v>
      </c>
      <c r="CK3" s="27">
        <v>11446</v>
      </c>
      <c r="CL3" s="27">
        <v>10430</v>
      </c>
      <c r="CM3" s="27">
        <v>10542</v>
      </c>
      <c r="CN3" s="27">
        <v>11578.5</v>
      </c>
      <c r="CO3" s="27">
        <v>11804.41</v>
      </c>
      <c r="CP3" s="27">
        <v>11446</v>
      </c>
      <c r="CQ3" s="27">
        <v>11998</v>
      </c>
      <c r="CR3" s="27">
        <v>12173.89</v>
      </c>
      <c r="CS3" s="27">
        <v>11987</v>
      </c>
      <c r="CT3" s="27">
        <v>14178.85</v>
      </c>
      <c r="CU3" s="27">
        <v>12336.78</v>
      </c>
      <c r="CV3" s="27">
        <v>12549</v>
      </c>
      <c r="CW3" s="27">
        <v>13612.21</v>
      </c>
      <c r="CX3" s="27">
        <v>13543.08</v>
      </c>
      <c r="CY3" s="27">
        <v>13498.94</v>
      </c>
      <c r="CZ3" s="27">
        <v>14312.85</v>
      </c>
      <c r="DA3" s="27">
        <v>14345.13</v>
      </c>
      <c r="DB3" s="27">
        <v>13997</v>
      </c>
      <c r="DC3" s="27">
        <v>14239.3</v>
      </c>
      <c r="DD3" s="27">
        <v>14045</v>
      </c>
      <c r="DE3" s="27">
        <v>14282.18</v>
      </c>
      <c r="DF3" s="27">
        <v>17453.23</v>
      </c>
      <c r="DG3" s="27">
        <v>14577.33</v>
      </c>
      <c r="DH3" s="27" t="s">
        <v>0</v>
      </c>
      <c r="DI3" s="27" t="s">
        <v>0</v>
      </c>
      <c r="DJ3" s="27" t="s">
        <v>0</v>
      </c>
      <c r="DK3" s="27" t="s">
        <v>0</v>
      </c>
      <c r="DL3" s="27" t="s">
        <v>0</v>
      </c>
      <c r="DM3" s="27" t="s">
        <v>0</v>
      </c>
      <c r="DN3" s="27" t="s">
        <v>0</v>
      </c>
      <c r="DO3" s="27" t="s">
        <v>0</v>
      </c>
      <c r="DP3" s="27" t="s">
        <v>0</v>
      </c>
      <c r="DQ3" s="27" t="s">
        <v>0</v>
      </c>
      <c r="DR3" s="27" t="s">
        <v>0</v>
      </c>
      <c r="DS3" s="27" t="s">
        <v>0</v>
      </c>
      <c r="DT3" s="27" t="s">
        <v>0</v>
      </c>
      <c r="DU3" s="27" t="s">
        <v>0</v>
      </c>
      <c r="DV3" s="27" t="s">
        <v>0</v>
      </c>
      <c r="DW3" s="27" t="s">
        <v>0</v>
      </c>
      <c r="DX3" s="27" t="s">
        <v>0</v>
      </c>
      <c r="DY3" s="27" t="s">
        <v>0</v>
      </c>
      <c r="DZ3" s="27" t="s">
        <v>0</v>
      </c>
      <c r="EA3" s="27" t="s">
        <v>0</v>
      </c>
      <c r="EB3" s="27" t="s">
        <v>0</v>
      </c>
      <c r="EC3" s="27" t="s">
        <v>0</v>
      </c>
      <c r="ED3" s="27" t="s">
        <v>0</v>
      </c>
      <c r="EE3" s="27" t="s">
        <v>0</v>
      </c>
      <c r="EF3" s="27" t="s">
        <v>0</v>
      </c>
      <c r="EG3" s="27" t="s">
        <v>0</v>
      </c>
      <c r="EH3" s="27" t="s">
        <v>0</v>
      </c>
      <c r="EI3" s="27" t="s">
        <v>0</v>
      </c>
      <c r="EJ3" s="27" t="s">
        <v>0</v>
      </c>
      <c r="EK3" s="27" t="s">
        <v>0</v>
      </c>
      <c r="EL3" s="27" t="s">
        <v>0</v>
      </c>
      <c r="EM3" s="27" t="s">
        <v>0</v>
      </c>
      <c r="EN3" s="27" t="s">
        <v>0</v>
      </c>
      <c r="EO3" s="27" t="s">
        <v>0</v>
      </c>
      <c r="EP3" s="27" t="s">
        <v>0</v>
      </c>
      <c r="EQ3" s="27" t="s">
        <v>0</v>
      </c>
      <c r="ER3" s="27" t="s">
        <v>0</v>
      </c>
      <c r="ES3" s="27" t="s">
        <v>0</v>
      </c>
      <c r="ET3" s="27" t="s">
        <v>0</v>
      </c>
      <c r="EU3" s="27" t="s">
        <v>0</v>
      </c>
      <c r="EV3" s="27" t="s">
        <v>0</v>
      </c>
      <c r="EW3" s="27">
        <v>26499</v>
      </c>
      <c r="EX3" s="27">
        <v>25911</v>
      </c>
      <c r="EY3" s="27">
        <v>26623</v>
      </c>
      <c r="EZ3" s="27">
        <v>26913</v>
      </c>
      <c r="FA3" s="27">
        <v>27167</v>
      </c>
      <c r="FB3" s="27">
        <v>30926</v>
      </c>
    </row>
    <row r="4" spans="1:158" ht="32.1" customHeight="1">
      <c r="A4" s="237" t="str">
        <f>IF('0'!A1=1,"За видами економічної діяльності КВЕД 2010","By types of economic activity CTEA 2010")</f>
        <v>За видами економічної діяльності КВЕД 2010</v>
      </c>
      <c r="B4" s="18" t="str">
        <f>IF('0'!A1=1,"Сільське господарство, лісове господарство та рибне господарство","Agriculture, forestry and fishing")</f>
        <v>Сільське господарство, лісове господарство та рибне господарство</v>
      </c>
      <c r="C4" s="28">
        <v>2025</v>
      </c>
      <c r="D4" s="28">
        <v>2005</v>
      </c>
      <c r="E4" s="28">
        <v>2077</v>
      </c>
      <c r="F4" s="28">
        <v>2314</v>
      </c>
      <c r="G4" s="28">
        <v>2420</v>
      </c>
      <c r="H4" s="28">
        <v>2350</v>
      </c>
      <c r="I4" s="28">
        <v>2571</v>
      </c>
      <c r="J4" s="28">
        <v>2343</v>
      </c>
      <c r="K4" s="28">
        <v>2314</v>
      </c>
      <c r="L4" s="28">
        <v>2583</v>
      </c>
      <c r="M4" s="28">
        <v>2503</v>
      </c>
      <c r="N4" s="28">
        <v>2520</v>
      </c>
      <c r="O4" s="28">
        <v>2182</v>
      </c>
      <c r="P4" s="28">
        <v>2136</v>
      </c>
      <c r="Q4" s="28">
        <v>2375</v>
      </c>
      <c r="R4" s="29">
        <v>2462</v>
      </c>
      <c r="S4" s="29">
        <v>2533</v>
      </c>
      <c r="T4" s="29">
        <v>2470</v>
      </c>
      <c r="U4" s="28">
        <v>2835</v>
      </c>
      <c r="V4" s="28">
        <v>2552</v>
      </c>
      <c r="W4" s="28">
        <v>2785</v>
      </c>
      <c r="X4" s="28">
        <v>2789</v>
      </c>
      <c r="Y4" s="28">
        <v>2669</v>
      </c>
      <c r="Z4" s="28">
        <v>2869</v>
      </c>
      <c r="AA4" s="28">
        <v>2482</v>
      </c>
      <c r="AB4" s="28">
        <v>2598</v>
      </c>
      <c r="AC4" s="28">
        <v>2925</v>
      </c>
      <c r="AD4" s="28">
        <v>3170.29</v>
      </c>
      <c r="AE4" s="28">
        <v>3396</v>
      </c>
      <c r="AF4" s="28">
        <v>3209</v>
      </c>
      <c r="AG4" s="28">
        <v>3661</v>
      </c>
      <c r="AH4" s="28">
        <v>3338.45</v>
      </c>
      <c r="AI4" s="28">
        <v>3682</v>
      </c>
      <c r="AJ4" s="28">
        <v>3724</v>
      </c>
      <c r="AK4" s="30">
        <v>3563</v>
      </c>
      <c r="AL4" s="30">
        <v>3813</v>
      </c>
      <c r="AM4" s="30">
        <v>3283</v>
      </c>
      <c r="AN4" s="30">
        <v>3381</v>
      </c>
      <c r="AO4" s="30">
        <v>3864</v>
      </c>
      <c r="AP4" s="30">
        <v>4030</v>
      </c>
      <c r="AQ4" s="30">
        <v>3917</v>
      </c>
      <c r="AR4" s="30">
        <v>4098</v>
      </c>
      <c r="AS4" s="30">
        <v>4628</v>
      </c>
      <c r="AT4" s="30">
        <v>4157</v>
      </c>
      <c r="AU4" s="30">
        <v>4754</v>
      </c>
      <c r="AV4" s="30">
        <v>4459</v>
      </c>
      <c r="AW4" s="30">
        <v>4432</v>
      </c>
      <c r="AX4" s="30">
        <v>4956</v>
      </c>
      <c r="AY4" s="30">
        <v>4899</v>
      </c>
      <c r="AZ4" s="30">
        <v>4891</v>
      </c>
      <c r="BA4" s="30">
        <v>5566</v>
      </c>
      <c r="BB4" s="30">
        <v>5848</v>
      </c>
      <c r="BC4" s="30">
        <v>6063</v>
      </c>
      <c r="BD4" s="30">
        <v>5952</v>
      </c>
      <c r="BE4" s="30">
        <v>6504</v>
      </c>
      <c r="BF4" s="30">
        <v>6100</v>
      </c>
      <c r="BG4" s="30">
        <v>6592</v>
      </c>
      <c r="BH4" s="30">
        <v>6383</v>
      </c>
      <c r="BI4" s="30">
        <v>6418</v>
      </c>
      <c r="BJ4" s="30">
        <v>7200</v>
      </c>
      <c r="BK4" s="30">
        <v>6343</v>
      </c>
      <c r="BL4" s="30">
        <v>6188.14</v>
      </c>
      <c r="BM4" s="30">
        <v>6663</v>
      </c>
      <c r="BN4" s="30">
        <v>7649</v>
      </c>
      <c r="BO4" s="30">
        <v>7712.82</v>
      </c>
      <c r="BP4" s="30">
        <v>7451</v>
      </c>
      <c r="BQ4" s="30">
        <v>7902</v>
      </c>
      <c r="BR4" s="30">
        <v>7735.04</v>
      </c>
      <c r="BS4" s="30">
        <v>8193.89</v>
      </c>
      <c r="BT4" s="30">
        <v>8325.6</v>
      </c>
      <c r="BU4" s="30">
        <v>7894</v>
      </c>
      <c r="BV4" s="30">
        <v>8204.4599999999991</v>
      </c>
      <c r="BW4" s="30">
        <v>7554.67</v>
      </c>
      <c r="BX4" s="30">
        <v>7504.39</v>
      </c>
      <c r="BY4" s="30">
        <v>8216.74</v>
      </c>
      <c r="BZ4" s="30">
        <v>8916.74</v>
      </c>
      <c r="CA4" s="30">
        <v>8683</v>
      </c>
      <c r="CB4" s="30">
        <v>8831.07</v>
      </c>
      <c r="CC4" s="30">
        <v>9875.23</v>
      </c>
      <c r="CD4" s="30">
        <v>8796.4699999999993</v>
      </c>
      <c r="CE4" s="30">
        <v>9524.2000000000007</v>
      </c>
      <c r="CF4" s="30">
        <v>9564.2900000000009</v>
      </c>
      <c r="CG4" s="30">
        <v>9111.4699999999993</v>
      </c>
      <c r="CH4" s="30">
        <v>9411.6200000000008</v>
      </c>
      <c r="CI4" s="30">
        <v>8542</v>
      </c>
      <c r="CJ4" s="30">
        <v>8390.49</v>
      </c>
      <c r="CK4" s="30">
        <v>9105</v>
      </c>
      <c r="CL4" s="30">
        <v>10140</v>
      </c>
      <c r="CM4" s="30">
        <v>8965</v>
      </c>
      <c r="CN4" s="30">
        <v>9508.18</v>
      </c>
      <c r="CO4" s="30">
        <v>10478.379999999999</v>
      </c>
      <c r="CP4" s="30">
        <v>9552</v>
      </c>
      <c r="CQ4" s="30">
        <v>10479</v>
      </c>
      <c r="CR4" s="30">
        <v>10472.620000000001</v>
      </c>
      <c r="CS4" s="30">
        <v>10397</v>
      </c>
      <c r="CT4" s="30">
        <v>10840.56</v>
      </c>
      <c r="CU4" s="30">
        <v>9564.56</v>
      </c>
      <c r="CV4" s="30">
        <v>9596</v>
      </c>
      <c r="CW4" s="30">
        <v>10684.76</v>
      </c>
      <c r="CX4" s="30">
        <v>12451.22</v>
      </c>
      <c r="CY4" s="30">
        <v>11800.87</v>
      </c>
      <c r="CZ4" s="30">
        <v>11875.19</v>
      </c>
      <c r="DA4" s="30">
        <v>12732.55</v>
      </c>
      <c r="DB4" s="30">
        <v>12252.85</v>
      </c>
      <c r="DC4" s="30">
        <v>12979.6</v>
      </c>
      <c r="DD4" s="30">
        <v>13304.07</v>
      </c>
      <c r="DE4" s="30">
        <v>13574.16</v>
      </c>
      <c r="DF4" s="30">
        <v>16041.85</v>
      </c>
      <c r="DG4" s="30">
        <v>11899.1</v>
      </c>
      <c r="DH4" s="30" t="s">
        <v>0</v>
      </c>
      <c r="DI4" s="30" t="s">
        <v>0</v>
      </c>
      <c r="DJ4" s="30" t="s">
        <v>0</v>
      </c>
      <c r="DK4" s="30" t="s">
        <v>0</v>
      </c>
      <c r="DL4" s="30" t="s">
        <v>0</v>
      </c>
      <c r="DM4" s="30" t="s">
        <v>0</v>
      </c>
      <c r="DN4" s="30" t="s">
        <v>0</v>
      </c>
      <c r="DO4" s="30" t="s">
        <v>0</v>
      </c>
      <c r="DP4" s="30" t="s">
        <v>0</v>
      </c>
      <c r="DQ4" s="30" t="s">
        <v>0</v>
      </c>
      <c r="DR4" s="30" t="s">
        <v>0</v>
      </c>
      <c r="DS4" s="30" t="s">
        <v>0</v>
      </c>
      <c r="DT4" s="30" t="s">
        <v>0</v>
      </c>
      <c r="DU4" s="30" t="s">
        <v>0</v>
      </c>
      <c r="DV4" s="30" t="s">
        <v>0</v>
      </c>
      <c r="DW4" s="30" t="s">
        <v>0</v>
      </c>
      <c r="DX4" s="30" t="s">
        <v>0</v>
      </c>
      <c r="DY4" s="30" t="s">
        <v>0</v>
      </c>
      <c r="DZ4" s="30" t="s">
        <v>0</v>
      </c>
      <c r="EA4" s="30" t="s">
        <v>0</v>
      </c>
      <c r="EB4" s="30" t="s">
        <v>0</v>
      </c>
      <c r="EC4" s="30" t="s">
        <v>0</v>
      </c>
      <c r="ED4" s="30" t="s">
        <v>0</v>
      </c>
      <c r="EE4" s="30" t="s">
        <v>0</v>
      </c>
      <c r="EF4" s="30" t="s">
        <v>0</v>
      </c>
      <c r="EG4" s="30" t="s">
        <v>0</v>
      </c>
      <c r="EH4" s="30" t="s">
        <v>0</v>
      </c>
      <c r="EI4" s="30" t="s">
        <v>0</v>
      </c>
      <c r="EJ4" s="30" t="s">
        <v>0</v>
      </c>
      <c r="EK4" s="30" t="s">
        <v>0</v>
      </c>
      <c r="EL4" s="30" t="s">
        <v>0</v>
      </c>
      <c r="EM4" s="30" t="s">
        <v>0</v>
      </c>
      <c r="EN4" s="30" t="s">
        <v>0</v>
      </c>
      <c r="EO4" s="30" t="s">
        <v>0</v>
      </c>
      <c r="EP4" s="30" t="s">
        <v>0</v>
      </c>
      <c r="EQ4" s="30" t="s">
        <v>0</v>
      </c>
      <c r="ER4" s="30" t="s">
        <v>0</v>
      </c>
      <c r="ES4" s="30" t="s">
        <v>0</v>
      </c>
      <c r="ET4" s="30" t="s">
        <v>0</v>
      </c>
      <c r="EU4" s="30" t="s">
        <v>0</v>
      </c>
      <c r="EV4" s="30" t="s">
        <v>0</v>
      </c>
      <c r="EW4" s="30">
        <v>24929</v>
      </c>
      <c r="EX4" s="30">
        <v>25127</v>
      </c>
      <c r="EY4" s="30">
        <v>25727</v>
      </c>
      <c r="EZ4" s="30">
        <v>25214</v>
      </c>
      <c r="FA4" s="30">
        <v>25084</v>
      </c>
      <c r="FB4" s="30">
        <v>27602</v>
      </c>
    </row>
    <row r="5" spans="1:158" ht="32.1" customHeight="1">
      <c r="A5" s="238"/>
      <c r="B5" s="19" t="str">
        <f>IF('0'!A1=1,"з них сільське господарство","of which agriculture")</f>
        <v>з них сільське господарство</v>
      </c>
      <c r="C5" s="28">
        <v>1953</v>
      </c>
      <c r="D5" s="28">
        <v>1907</v>
      </c>
      <c r="E5" s="28">
        <v>1966</v>
      </c>
      <c r="F5" s="28">
        <v>2250</v>
      </c>
      <c r="G5" s="28">
        <v>2376</v>
      </c>
      <c r="H5" s="28">
        <v>2291</v>
      </c>
      <c r="I5" s="28">
        <v>2527</v>
      </c>
      <c r="J5" s="28">
        <v>2275</v>
      </c>
      <c r="K5" s="28">
        <v>2229</v>
      </c>
      <c r="L5" s="28">
        <v>2525</v>
      </c>
      <c r="M5" s="28">
        <v>2452</v>
      </c>
      <c r="N5" s="28">
        <v>2415</v>
      </c>
      <c r="O5" s="28">
        <v>2117</v>
      </c>
      <c r="P5" s="28">
        <v>2042</v>
      </c>
      <c r="Q5" s="28">
        <v>2283</v>
      </c>
      <c r="R5" s="29">
        <v>2401</v>
      </c>
      <c r="S5" s="29">
        <v>2486</v>
      </c>
      <c r="T5" s="29">
        <v>2391</v>
      </c>
      <c r="U5" s="28">
        <v>2792</v>
      </c>
      <c r="V5" s="28">
        <v>2492</v>
      </c>
      <c r="W5" s="28">
        <v>2698</v>
      </c>
      <c r="X5" s="28">
        <v>2725</v>
      </c>
      <c r="Y5" s="28">
        <v>2578</v>
      </c>
      <c r="Z5" s="28">
        <v>2675</v>
      </c>
      <c r="AA5" s="28">
        <v>2386</v>
      </c>
      <c r="AB5" s="28">
        <v>2446</v>
      </c>
      <c r="AC5" s="28">
        <v>2731</v>
      </c>
      <c r="AD5" s="28">
        <v>3069.93</v>
      </c>
      <c r="AE5" s="28">
        <v>3317</v>
      </c>
      <c r="AF5" s="28">
        <v>3013</v>
      </c>
      <c r="AG5" s="28">
        <v>3534</v>
      </c>
      <c r="AH5" s="28">
        <v>3194.35</v>
      </c>
      <c r="AI5" s="28">
        <v>3467</v>
      </c>
      <c r="AJ5" s="28">
        <v>3584</v>
      </c>
      <c r="AK5" s="30">
        <v>3375</v>
      </c>
      <c r="AL5" s="30">
        <v>3385</v>
      </c>
      <c r="AM5" s="30">
        <v>3054</v>
      </c>
      <c r="AN5" s="30">
        <v>3076</v>
      </c>
      <c r="AO5" s="30">
        <v>3446</v>
      </c>
      <c r="AP5" s="30">
        <v>3826</v>
      </c>
      <c r="AQ5" s="30">
        <v>3711</v>
      </c>
      <c r="AR5" s="30">
        <v>3774</v>
      </c>
      <c r="AS5" s="30">
        <v>4451</v>
      </c>
      <c r="AT5" s="30">
        <v>3893</v>
      </c>
      <c r="AU5" s="30">
        <v>4396</v>
      </c>
      <c r="AV5" s="30">
        <v>4274</v>
      </c>
      <c r="AW5" s="30">
        <v>4193</v>
      </c>
      <c r="AX5" s="30">
        <v>4417</v>
      </c>
      <c r="AY5" s="30">
        <v>4694</v>
      </c>
      <c r="AZ5" s="30">
        <v>4586</v>
      </c>
      <c r="BA5" s="30">
        <v>5153</v>
      </c>
      <c r="BB5" s="30">
        <v>5713</v>
      </c>
      <c r="BC5" s="30">
        <v>5867</v>
      </c>
      <c r="BD5" s="30">
        <v>5564</v>
      </c>
      <c r="BE5" s="30">
        <v>6293</v>
      </c>
      <c r="BF5" s="30">
        <v>5797</v>
      </c>
      <c r="BG5" s="30">
        <v>6209</v>
      </c>
      <c r="BH5" s="30">
        <v>6149</v>
      </c>
      <c r="BI5" s="30">
        <v>6142</v>
      </c>
      <c r="BJ5" s="30">
        <v>6638</v>
      </c>
      <c r="BK5" s="30">
        <v>5977.84</v>
      </c>
      <c r="BL5" s="30">
        <v>5664.52</v>
      </c>
      <c r="BM5" s="30">
        <v>5914.59</v>
      </c>
      <c r="BN5" s="30">
        <v>7397.98</v>
      </c>
      <c r="BO5" s="30">
        <v>7411.34</v>
      </c>
      <c r="BP5" s="30">
        <v>7033.24</v>
      </c>
      <c r="BQ5" s="30">
        <v>7583.71</v>
      </c>
      <c r="BR5" s="30">
        <v>7408.44</v>
      </c>
      <c r="BS5" s="30">
        <v>7778.13</v>
      </c>
      <c r="BT5" s="30">
        <v>8061.62</v>
      </c>
      <c r="BU5" s="30">
        <v>7587.39</v>
      </c>
      <c r="BV5" s="30">
        <v>7616.71</v>
      </c>
      <c r="BW5" s="30">
        <v>7359.67</v>
      </c>
      <c r="BX5" s="30">
        <v>7156.97</v>
      </c>
      <c r="BY5" s="30">
        <v>7782.21</v>
      </c>
      <c r="BZ5" s="30">
        <v>8863.2099999999991</v>
      </c>
      <c r="CA5" s="30">
        <v>8594.0400000000009</v>
      </c>
      <c r="CB5" s="30">
        <v>8734.8799999999992</v>
      </c>
      <c r="CC5" s="30">
        <v>9849.74</v>
      </c>
      <c r="CD5" s="30">
        <v>8703.34</v>
      </c>
      <c r="CE5" s="30">
        <v>9437.07</v>
      </c>
      <c r="CF5" s="30">
        <v>9580.7000000000007</v>
      </c>
      <c r="CG5" s="30">
        <v>9106.5400000000009</v>
      </c>
      <c r="CH5" s="30">
        <v>9286.81</v>
      </c>
      <c r="CI5" s="30">
        <v>8570.42</v>
      </c>
      <c r="CJ5" s="30">
        <v>8284.42</v>
      </c>
      <c r="CK5" s="30">
        <v>8946.8799999999992</v>
      </c>
      <c r="CL5" s="30">
        <v>10422.66</v>
      </c>
      <c r="CM5" s="30">
        <v>9004.5</v>
      </c>
      <c r="CN5" s="30">
        <v>9460.9699999999993</v>
      </c>
      <c r="CO5" s="30">
        <v>10512.4</v>
      </c>
      <c r="CP5" s="30">
        <v>9477.81</v>
      </c>
      <c r="CQ5" s="30">
        <v>10318.59</v>
      </c>
      <c r="CR5" s="30">
        <v>10503.15</v>
      </c>
      <c r="CS5" s="30">
        <v>10414.08</v>
      </c>
      <c r="CT5" s="30">
        <v>10616.25</v>
      </c>
      <c r="CU5" s="30">
        <v>9528.52</v>
      </c>
      <c r="CV5" s="30">
        <v>9337.9500000000007</v>
      </c>
      <c r="CW5" s="30">
        <v>10057.549999999999</v>
      </c>
      <c r="CX5" s="30">
        <v>12338.81</v>
      </c>
      <c r="CY5" s="30">
        <v>11624.53</v>
      </c>
      <c r="CZ5" s="30">
        <v>11250.55</v>
      </c>
      <c r="DA5" s="30">
        <v>12332.18</v>
      </c>
      <c r="DB5" s="30">
        <v>11679.13</v>
      </c>
      <c r="DC5" s="30">
        <v>11822.54</v>
      </c>
      <c r="DD5" s="30">
        <v>12826.82</v>
      </c>
      <c r="DE5" s="30">
        <v>12899.19</v>
      </c>
      <c r="DF5" s="30">
        <v>14466.47</v>
      </c>
      <c r="DG5" s="30">
        <v>11436.66</v>
      </c>
      <c r="DH5" s="30" t="s">
        <v>0</v>
      </c>
      <c r="DI5" s="30" t="s">
        <v>0</v>
      </c>
      <c r="DJ5" s="30" t="s">
        <v>0</v>
      </c>
      <c r="DK5" s="30" t="s">
        <v>0</v>
      </c>
      <c r="DL5" s="30" t="s">
        <v>0</v>
      </c>
      <c r="DM5" s="30" t="s">
        <v>0</v>
      </c>
      <c r="DN5" s="30" t="s">
        <v>0</v>
      </c>
      <c r="DO5" s="30" t="s">
        <v>0</v>
      </c>
      <c r="DP5" s="30" t="s">
        <v>0</v>
      </c>
      <c r="DQ5" s="30" t="s">
        <v>0</v>
      </c>
      <c r="DR5" s="30" t="s">
        <v>0</v>
      </c>
      <c r="DS5" s="30" t="s">
        <v>0</v>
      </c>
      <c r="DT5" s="30" t="s">
        <v>0</v>
      </c>
      <c r="DU5" s="30" t="s">
        <v>0</v>
      </c>
      <c r="DV5" s="30" t="s">
        <v>0</v>
      </c>
      <c r="DW5" s="30" t="s">
        <v>0</v>
      </c>
      <c r="DX5" s="30" t="s">
        <v>0</v>
      </c>
      <c r="DY5" s="30" t="s">
        <v>0</v>
      </c>
      <c r="DZ5" s="30" t="s">
        <v>0</v>
      </c>
      <c r="EA5" s="30" t="s">
        <v>0</v>
      </c>
      <c r="EB5" s="30" t="s">
        <v>0</v>
      </c>
      <c r="EC5" s="30" t="s">
        <v>0</v>
      </c>
      <c r="ED5" s="30" t="s">
        <v>0</v>
      </c>
      <c r="EE5" s="30" t="s">
        <v>0</v>
      </c>
      <c r="EF5" s="30" t="s">
        <v>0</v>
      </c>
      <c r="EG5" s="30" t="s">
        <v>0</v>
      </c>
      <c r="EH5" s="30" t="s">
        <v>0</v>
      </c>
      <c r="EI5" s="30" t="s">
        <v>0</v>
      </c>
      <c r="EJ5" s="30" t="s">
        <v>0</v>
      </c>
      <c r="EK5" s="30" t="s">
        <v>0</v>
      </c>
      <c r="EL5" s="30" t="s">
        <v>0</v>
      </c>
      <c r="EM5" s="30" t="s">
        <v>0</v>
      </c>
      <c r="EN5" s="30" t="s">
        <v>0</v>
      </c>
      <c r="EO5" s="30" t="s">
        <v>0</v>
      </c>
      <c r="EP5" s="30" t="s">
        <v>0</v>
      </c>
      <c r="EQ5" s="30" t="s">
        <v>0</v>
      </c>
      <c r="ER5" s="30" t="s">
        <v>0</v>
      </c>
      <c r="ES5" s="30" t="s">
        <v>0</v>
      </c>
      <c r="ET5" s="30" t="s">
        <v>0</v>
      </c>
      <c r="EU5" s="30" t="s">
        <v>0</v>
      </c>
      <c r="EV5" s="30" t="s">
        <v>0</v>
      </c>
      <c r="EW5" s="30">
        <v>24833</v>
      </c>
      <c r="EX5" s="30">
        <v>25105</v>
      </c>
      <c r="EY5" s="30">
        <v>25279</v>
      </c>
      <c r="EZ5">
        <v>25125</v>
      </c>
      <c r="FA5">
        <v>25026</v>
      </c>
      <c r="FB5">
        <v>26725</v>
      </c>
    </row>
    <row r="6" spans="1:158" ht="32.1" customHeight="1">
      <c r="A6" s="238"/>
      <c r="B6" s="19" t="str">
        <f>IF('0'!A1=1,"Промисловість","Manufacturing")</f>
        <v>Промисловість</v>
      </c>
      <c r="C6" s="28">
        <v>3539</v>
      </c>
      <c r="D6" s="28">
        <v>3615</v>
      </c>
      <c r="E6" s="28">
        <v>3698</v>
      </c>
      <c r="F6" s="28">
        <v>3734</v>
      </c>
      <c r="G6" s="28">
        <v>3713</v>
      </c>
      <c r="H6" s="28">
        <v>3733</v>
      </c>
      <c r="I6" s="28">
        <v>3895</v>
      </c>
      <c r="J6" s="28">
        <v>3817</v>
      </c>
      <c r="K6" s="28">
        <v>3784</v>
      </c>
      <c r="L6" s="28">
        <v>3836</v>
      </c>
      <c r="M6" s="28">
        <v>3759</v>
      </c>
      <c r="N6" s="28">
        <v>4115</v>
      </c>
      <c r="O6" s="28">
        <v>3716</v>
      </c>
      <c r="P6" s="28">
        <v>3712</v>
      </c>
      <c r="Q6" s="28">
        <v>3910</v>
      </c>
      <c r="R6" s="29">
        <v>3990</v>
      </c>
      <c r="S6" s="29">
        <v>3965</v>
      </c>
      <c r="T6" s="29">
        <v>4012</v>
      </c>
      <c r="U6" s="28">
        <v>3975</v>
      </c>
      <c r="V6" s="28">
        <v>3868</v>
      </c>
      <c r="W6" s="28">
        <v>4011</v>
      </c>
      <c r="X6" s="28">
        <v>4091</v>
      </c>
      <c r="Y6" s="28">
        <v>4078</v>
      </c>
      <c r="Z6" s="28">
        <v>4616</v>
      </c>
      <c r="AA6" s="28">
        <v>4034</v>
      </c>
      <c r="AB6" s="28">
        <v>4065</v>
      </c>
      <c r="AC6" s="28">
        <v>4578</v>
      </c>
      <c r="AD6" s="28">
        <v>4636.13</v>
      </c>
      <c r="AE6" s="28">
        <v>4686</v>
      </c>
      <c r="AF6" s="28">
        <v>4801</v>
      </c>
      <c r="AG6" s="28">
        <v>5056</v>
      </c>
      <c r="AH6" s="28">
        <v>4921.84</v>
      </c>
      <c r="AI6" s="28">
        <v>5026</v>
      </c>
      <c r="AJ6" s="28">
        <v>5096</v>
      </c>
      <c r="AK6" s="30">
        <v>5029</v>
      </c>
      <c r="AL6" s="30">
        <v>5766</v>
      </c>
      <c r="AM6" s="30">
        <v>5003</v>
      </c>
      <c r="AN6" s="30">
        <v>5252</v>
      </c>
      <c r="AO6" s="30">
        <v>5795</v>
      </c>
      <c r="AP6" s="30">
        <v>5638</v>
      </c>
      <c r="AQ6" s="30">
        <v>5640</v>
      </c>
      <c r="AR6" s="30">
        <v>5816</v>
      </c>
      <c r="AS6" s="30">
        <v>6064</v>
      </c>
      <c r="AT6" s="30">
        <v>5972</v>
      </c>
      <c r="AU6" s="30">
        <v>6128</v>
      </c>
      <c r="AV6" s="30">
        <v>6232</v>
      </c>
      <c r="AW6" s="30">
        <v>6206</v>
      </c>
      <c r="AX6" s="30">
        <v>7172</v>
      </c>
      <c r="AY6" s="30">
        <v>6524</v>
      </c>
      <c r="AZ6" s="30">
        <v>6693</v>
      </c>
      <c r="BA6" s="30">
        <v>7322</v>
      </c>
      <c r="BB6" s="30">
        <v>7102</v>
      </c>
      <c r="BC6" s="30">
        <v>7289</v>
      </c>
      <c r="BD6" s="30">
        <v>7637</v>
      </c>
      <c r="BE6" s="30">
        <v>7785</v>
      </c>
      <c r="BF6" s="30">
        <v>7847</v>
      </c>
      <c r="BG6" s="30">
        <v>7906</v>
      </c>
      <c r="BH6" s="30">
        <v>8055</v>
      </c>
      <c r="BI6" s="30">
        <v>8169</v>
      </c>
      <c r="BJ6" s="30">
        <v>9323</v>
      </c>
      <c r="BK6" s="30">
        <v>8318</v>
      </c>
      <c r="BL6" s="30">
        <v>8346.94</v>
      </c>
      <c r="BM6" s="30">
        <v>9274</v>
      </c>
      <c r="BN6" s="30">
        <v>9240</v>
      </c>
      <c r="BO6" s="30">
        <v>9386.73</v>
      </c>
      <c r="BP6" s="30">
        <v>9552</v>
      </c>
      <c r="BQ6" s="30">
        <v>9861</v>
      </c>
      <c r="BR6" s="30">
        <v>9838.27</v>
      </c>
      <c r="BS6" s="30">
        <v>9817.48</v>
      </c>
      <c r="BT6" s="30">
        <v>10235.549999999999</v>
      </c>
      <c r="BU6" s="30">
        <v>10210.58</v>
      </c>
      <c r="BV6" s="30">
        <v>11562.86</v>
      </c>
      <c r="BW6" s="30">
        <v>10388.32</v>
      </c>
      <c r="BX6" s="30">
        <v>10429.719999999999</v>
      </c>
      <c r="BY6" s="30">
        <v>11814.24</v>
      </c>
      <c r="BZ6" s="30">
        <v>11588.38</v>
      </c>
      <c r="CA6" s="30">
        <v>11491</v>
      </c>
      <c r="CB6" s="30">
        <v>11635.65</v>
      </c>
      <c r="CC6" s="30">
        <v>12293.2</v>
      </c>
      <c r="CD6" s="30">
        <v>12050.81</v>
      </c>
      <c r="CE6" s="30">
        <v>12100.39</v>
      </c>
      <c r="CF6" s="30">
        <v>12190.42</v>
      </c>
      <c r="CG6" s="30">
        <v>11933.03</v>
      </c>
      <c r="CH6" s="30">
        <v>13651.72</v>
      </c>
      <c r="CI6" s="30">
        <v>12177</v>
      </c>
      <c r="CJ6" s="30">
        <v>12054.47</v>
      </c>
      <c r="CK6" s="30">
        <v>13044</v>
      </c>
      <c r="CL6" s="30">
        <v>11412</v>
      </c>
      <c r="CM6" s="30">
        <v>11792</v>
      </c>
      <c r="CN6" s="30">
        <v>12429.64</v>
      </c>
      <c r="CO6" s="30">
        <v>13152.54</v>
      </c>
      <c r="CP6" s="30">
        <v>12921</v>
      </c>
      <c r="CQ6" s="30">
        <v>13188</v>
      </c>
      <c r="CR6" s="30">
        <v>13241.2</v>
      </c>
      <c r="CS6" s="30">
        <v>12893</v>
      </c>
      <c r="CT6" s="30">
        <v>14887.44</v>
      </c>
      <c r="CU6" s="30">
        <v>13373.67</v>
      </c>
      <c r="CV6" s="30">
        <v>13197</v>
      </c>
      <c r="CW6" s="30">
        <v>14994.5</v>
      </c>
      <c r="CX6" s="30">
        <v>14471.17</v>
      </c>
      <c r="CY6" s="30">
        <v>14295.81</v>
      </c>
      <c r="CZ6" s="30">
        <v>14709.88</v>
      </c>
      <c r="DA6" s="30">
        <v>15246.91</v>
      </c>
      <c r="DB6" s="30">
        <v>15056.99</v>
      </c>
      <c r="DC6" s="30">
        <v>15406.07</v>
      </c>
      <c r="DD6" s="30">
        <v>14993.45</v>
      </c>
      <c r="DE6" s="30">
        <v>15061.85</v>
      </c>
      <c r="DF6" s="30">
        <v>18114.77</v>
      </c>
      <c r="DG6" s="30">
        <v>15441.37</v>
      </c>
      <c r="DH6" s="30" t="s">
        <v>0</v>
      </c>
      <c r="DI6" s="30" t="s">
        <v>0</v>
      </c>
      <c r="DJ6" s="30" t="s">
        <v>0</v>
      </c>
      <c r="DK6" s="30" t="s">
        <v>0</v>
      </c>
      <c r="DL6" s="30" t="s">
        <v>0</v>
      </c>
      <c r="DM6" s="30" t="s">
        <v>0</v>
      </c>
      <c r="DN6" s="30" t="s">
        <v>0</v>
      </c>
      <c r="DO6" s="30" t="s">
        <v>0</v>
      </c>
      <c r="DP6" s="30" t="s">
        <v>0</v>
      </c>
      <c r="DQ6" s="30" t="s">
        <v>0</v>
      </c>
      <c r="DR6" s="30" t="s">
        <v>0</v>
      </c>
      <c r="DS6" s="30" t="s">
        <v>0</v>
      </c>
      <c r="DT6" s="30" t="s">
        <v>0</v>
      </c>
      <c r="DU6" s="30" t="s">
        <v>0</v>
      </c>
      <c r="DV6" s="30" t="s">
        <v>0</v>
      </c>
      <c r="DW6" s="30" t="s">
        <v>0</v>
      </c>
      <c r="DX6" s="30" t="s">
        <v>0</v>
      </c>
      <c r="DY6" s="30" t="s">
        <v>0</v>
      </c>
      <c r="DZ6" s="30" t="s">
        <v>0</v>
      </c>
      <c r="EA6" s="30" t="s">
        <v>0</v>
      </c>
      <c r="EB6" s="30" t="s">
        <v>0</v>
      </c>
      <c r="EC6" s="30" t="s">
        <v>0</v>
      </c>
      <c r="ED6" s="30" t="s">
        <v>0</v>
      </c>
      <c r="EE6" s="30" t="s">
        <v>0</v>
      </c>
      <c r="EF6" s="30" t="s">
        <v>0</v>
      </c>
      <c r="EG6" s="30" t="s">
        <v>0</v>
      </c>
      <c r="EH6" s="30" t="s">
        <v>0</v>
      </c>
      <c r="EI6" s="30" t="s">
        <v>0</v>
      </c>
      <c r="EJ6" s="30" t="s">
        <v>0</v>
      </c>
      <c r="EK6" s="30" t="s">
        <v>0</v>
      </c>
      <c r="EL6" s="30" t="s">
        <v>0</v>
      </c>
      <c r="EM6" s="30" t="s">
        <v>0</v>
      </c>
      <c r="EN6" s="30" t="s">
        <v>0</v>
      </c>
      <c r="EO6" s="30" t="s">
        <v>0</v>
      </c>
      <c r="EP6" s="30" t="s">
        <v>0</v>
      </c>
      <c r="EQ6" s="30" t="s">
        <v>0</v>
      </c>
      <c r="ER6" s="30" t="s">
        <v>0</v>
      </c>
      <c r="ES6" s="30" t="s">
        <v>0</v>
      </c>
      <c r="ET6" s="30" t="s">
        <v>0</v>
      </c>
      <c r="EU6" s="30" t="s">
        <v>0</v>
      </c>
      <c r="EV6" s="30" t="s">
        <v>0</v>
      </c>
      <c r="EW6" s="30">
        <v>29063</v>
      </c>
      <c r="EX6" s="30">
        <v>28951</v>
      </c>
      <c r="EY6" s="30">
        <v>29954</v>
      </c>
      <c r="EZ6" s="30">
        <v>30191</v>
      </c>
      <c r="FA6" s="30">
        <v>29851</v>
      </c>
      <c r="FB6" s="30">
        <v>33960</v>
      </c>
    </row>
    <row r="7" spans="1:158" ht="32.1" customHeight="1">
      <c r="A7" s="238"/>
      <c r="B7" s="19" t="str">
        <f>IF('0'!A1=1,"Будівництво","Construction")</f>
        <v>Будівництво</v>
      </c>
      <c r="C7" s="28">
        <v>2322</v>
      </c>
      <c r="D7" s="28">
        <v>2420</v>
      </c>
      <c r="E7" s="28">
        <v>2581</v>
      </c>
      <c r="F7" s="28">
        <v>2681</v>
      </c>
      <c r="G7" s="28">
        <v>2669</v>
      </c>
      <c r="H7" s="28">
        <v>2732</v>
      </c>
      <c r="I7" s="28">
        <v>2823</v>
      </c>
      <c r="J7" s="28">
        <v>2846</v>
      </c>
      <c r="K7" s="28">
        <v>2824</v>
      </c>
      <c r="L7" s="28">
        <v>2865</v>
      </c>
      <c r="M7" s="28">
        <v>2792</v>
      </c>
      <c r="N7" s="28">
        <v>2985</v>
      </c>
      <c r="O7" s="28">
        <v>2472</v>
      </c>
      <c r="P7" s="28">
        <v>2617</v>
      </c>
      <c r="Q7" s="28">
        <v>2755</v>
      </c>
      <c r="R7" s="29">
        <v>2804</v>
      </c>
      <c r="S7" s="29">
        <v>2739</v>
      </c>
      <c r="T7" s="29">
        <v>2814</v>
      </c>
      <c r="U7" s="28">
        <v>2791</v>
      </c>
      <c r="V7" s="28">
        <v>2826</v>
      </c>
      <c r="W7" s="28">
        <v>2973</v>
      </c>
      <c r="X7" s="28">
        <v>3108</v>
      </c>
      <c r="Y7" s="28">
        <v>3055</v>
      </c>
      <c r="Z7" s="28">
        <v>3349</v>
      </c>
      <c r="AA7" s="28">
        <v>2719</v>
      </c>
      <c r="AB7" s="28">
        <v>2950</v>
      </c>
      <c r="AC7" s="28">
        <v>3217</v>
      </c>
      <c r="AD7" s="28">
        <v>3306.18</v>
      </c>
      <c r="AE7" s="28">
        <v>3440</v>
      </c>
      <c r="AF7" s="28">
        <v>3584</v>
      </c>
      <c r="AG7" s="28">
        <v>3793</v>
      </c>
      <c r="AH7" s="28">
        <v>3825.51</v>
      </c>
      <c r="AI7" s="28">
        <v>3944</v>
      </c>
      <c r="AJ7" s="28">
        <v>3859</v>
      </c>
      <c r="AK7" s="30">
        <v>3864</v>
      </c>
      <c r="AL7" s="30">
        <v>4487</v>
      </c>
      <c r="AM7" s="30">
        <v>3771</v>
      </c>
      <c r="AN7" s="30">
        <v>4189</v>
      </c>
      <c r="AO7" s="30">
        <v>4348</v>
      </c>
      <c r="AP7" s="30">
        <v>4442</v>
      </c>
      <c r="AQ7" s="30">
        <v>4452</v>
      </c>
      <c r="AR7" s="30">
        <v>4646</v>
      </c>
      <c r="AS7" s="30">
        <v>4890</v>
      </c>
      <c r="AT7" s="30">
        <v>5034</v>
      </c>
      <c r="AU7" s="30">
        <v>5109</v>
      </c>
      <c r="AV7" s="30">
        <v>4977</v>
      </c>
      <c r="AW7" s="30">
        <v>5048</v>
      </c>
      <c r="AX7" s="30">
        <v>5754</v>
      </c>
      <c r="AY7" s="30">
        <v>5325</v>
      </c>
      <c r="AZ7" s="30">
        <v>5678</v>
      </c>
      <c r="BA7" s="30">
        <v>5912</v>
      </c>
      <c r="BB7" s="30">
        <v>5890</v>
      </c>
      <c r="BC7" s="30">
        <v>5954</v>
      </c>
      <c r="BD7" s="30">
        <v>6043</v>
      </c>
      <c r="BE7" s="30">
        <v>6249</v>
      </c>
      <c r="BF7" s="30">
        <v>6556</v>
      </c>
      <c r="BG7" s="30">
        <v>6724</v>
      </c>
      <c r="BH7" s="30">
        <v>6537</v>
      </c>
      <c r="BI7" s="30">
        <v>6636</v>
      </c>
      <c r="BJ7" s="30">
        <v>7447</v>
      </c>
      <c r="BK7" s="30">
        <v>6637</v>
      </c>
      <c r="BL7" s="30">
        <v>6680.31</v>
      </c>
      <c r="BM7" s="30">
        <v>7173</v>
      </c>
      <c r="BN7" s="30">
        <v>7497</v>
      </c>
      <c r="BO7" s="30">
        <v>7539.18</v>
      </c>
      <c r="BP7" s="30">
        <v>7605</v>
      </c>
      <c r="BQ7" s="30">
        <v>7893</v>
      </c>
      <c r="BR7" s="30">
        <v>8246.77</v>
      </c>
      <c r="BS7" s="30">
        <v>8297.4699999999993</v>
      </c>
      <c r="BT7" s="30">
        <v>8434.0400000000009</v>
      </c>
      <c r="BU7" s="30">
        <v>8464.1299999999992</v>
      </c>
      <c r="BV7" s="30">
        <v>9573.68</v>
      </c>
      <c r="BW7" s="30">
        <v>8227.2900000000009</v>
      </c>
      <c r="BX7" s="30">
        <v>8401.18</v>
      </c>
      <c r="BY7" s="30">
        <v>9035.0300000000007</v>
      </c>
      <c r="BZ7" s="30">
        <v>9182.93</v>
      </c>
      <c r="CA7" s="30">
        <v>9234</v>
      </c>
      <c r="CB7" s="30">
        <v>9207.75</v>
      </c>
      <c r="CC7" s="30">
        <v>9528.57</v>
      </c>
      <c r="CD7" s="30">
        <v>9605.11</v>
      </c>
      <c r="CE7" s="30">
        <v>9812.24</v>
      </c>
      <c r="CF7" s="30">
        <v>9594.9</v>
      </c>
      <c r="CG7" s="30">
        <v>9554.1200000000008</v>
      </c>
      <c r="CH7" s="30">
        <v>10915.24</v>
      </c>
      <c r="CI7" s="30">
        <v>9164</v>
      </c>
      <c r="CJ7" s="30">
        <v>9281.7199999999993</v>
      </c>
      <c r="CK7" s="30">
        <v>9564</v>
      </c>
      <c r="CL7" s="30">
        <v>8243</v>
      </c>
      <c r="CM7" s="30">
        <v>8741</v>
      </c>
      <c r="CN7" s="30">
        <v>9647.0400000000009</v>
      </c>
      <c r="CO7" s="30">
        <v>9948.16</v>
      </c>
      <c r="CP7" s="30">
        <v>10004</v>
      </c>
      <c r="CQ7" s="30">
        <v>10734</v>
      </c>
      <c r="CR7" s="30">
        <v>10533.7</v>
      </c>
      <c r="CS7" s="30">
        <v>10463</v>
      </c>
      <c r="CT7" s="30">
        <v>11564.75</v>
      </c>
      <c r="CU7" s="30">
        <v>9238.3700000000008</v>
      </c>
      <c r="CV7" s="30">
        <v>9845</v>
      </c>
      <c r="CW7" s="30">
        <v>10297.280000000001</v>
      </c>
      <c r="CX7" s="30">
        <v>10954.89</v>
      </c>
      <c r="CY7" s="30">
        <v>10919.75</v>
      </c>
      <c r="CZ7" s="30">
        <v>11301.81</v>
      </c>
      <c r="DA7" s="30">
        <v>11838.54</v>
      </c>
      <c r="DB7" s="30">
        <v>11867.82</v>
      </c>
      <c r="DC7" s="30">
        <v>12401.6</v>
      </c>
      <c r="DD7" s="30">
        <v>11806.61</v>
      </c>
      <c r="DE7" s="30">
        <v>11749.5</v>
      </c>
      <c r="DF7" s="30">
        <v>12956.67</v>
      </c>
      <c r="DG7" s="30">
        <v>11391.74</v>
      </c>
      <c r="DH7" s="30" t="s">
        <v>0</v>
      </c>
      <c r="DI7" s="30" t="s">
        <v>0</v>
      </c>
      <c r="DJ7" s="30" t="s">
        <v>0</v>
      </c>
      <c r="DK7" s="30" t="s">
        <v>0</v>
      </c>
      <c r="DL7" s="30" t="s">
        <v>0</v>
      </c>
      <c r="DM7" s="30" t="s">
        <v>0</v>
      </c>
      <c r="DN7" s="30" t="s">
        <v>0</v>
      </c>
      <c r="DO7" s="30" t="s">
        <v>0</v>
      </c>
      <c r="DP7" s="30" t="s">
        <v>0</v>
      </c>
      <c r="DQ7" s="30" t="s">
        <v>0</v>
      </c>
      <c r="DR7" s="30" t="s">
        <v>0</v>
      </c>
      <c r="DS7" s="30" t="s">
        <v>0</v>
      </c>
      <c r="DT7" s="30" t="s">
        <v>0</v>
      </c>
      <c r="DU7" s="30" t="s">
        <v>0</v>
      </c>
      <c r="DV7" s="30" t="s">
        <v>0</v>
      </c>
      <c r="DW7" s="30" t="s">
        <v>0</v>
      </c>
      <c r="DX7" s="30" t="s">
        <v>0</v>
      </c>
      <c r="DY7" s="30" t="s">
        <v>0</v>
      </c>
      <c r="DZ7" s="30" t="s">
        <v>0</v>
      </c>
      <c r="EA7" s="30" t="s">
        <v>0</v>
      </c>
      <c r="EB7" s="30" t="s">
        <v>0</v>
      </c>
      <c r="EC7" s="30" t="s">
        <v>0</v>
      </c>
      <c r="ED7" s="30" t="s">
        <v>0</v>
      </c>
      <c r="EE7" s="30" t="s">
        <v>0</v>
      </c>
      <c r="EF7" s="30" t="s">
        <v>0</v>
      </c>
      <c r="EG7" s="30" t="s">
        <v>0</v>
      </c>
      <c r="EH7" s="30" t="s">
        <v>0</v>
      </c>
      <c r="EI7" s="30" t="s">
        <v>0</v>
      </c>
      <c r="EJ7" s="30" t="s">
        <v>0</v>
      </c>
      <c r="EK7" s="30" t="s">
        <v>0</v>
      </c>
      <c r="EL7" s="30" t="s">
        <v>0</v>
      </c>
      <c r="EM7" s="30" t="s">
        <v>0</v>
      </c>
      <c r="EN7" s="30" t="s">
        <v>0</v>
      </c>
      <c r="EO7" s="30" t="s">
        <v>0</v>
      </c>
      <c r="EP7" s="30" t="s">
        <v>0</v>
      </c>
      <c r="EQ7" s="30" t="s">
        <v>0</v>
      </c>
      <c r="ER7" s="30" t="s">
        <v>0</v>
      </c>
      <c r="ES7" s="30" t="s">
        <v>0</v>
      </c>
      <c r="ET7" s="30" t="s">
        <v>0</v>
      </c>
      <c r="EU7" s="30" t="s">
        <v>0</v>
      </c>
      <c r="EV7" s="30" t="s">
        <v>0</v>
      </c>
      <c r="EW7" s="30">
        <v>22775</v>
      </c>
      <c r="EX7" s="30">
        <v>22997</v>
      </c>
      <c r="EY7" s="30">
        <v>24456</v>
      </c>
      <c r="EZ7" s="30">
        <v>23652</v>
      </c>
      <c r="FA7" s="30">
        <v>22829</v>
      </c>
      <c r="FB7" s="30">
        <v>27002</v>
      </c>
    </row>
    <row r="8" spans="1:158" ht="32.1" customHeight="1">
      <c r="A8" s="238"/>
      <c r="B8" s="19" t="str">
        <f>IF('0'!A1=1,"Оптова та роздрібна торгівля; ремонт  автотранспортних засобів і мотоциклів","Wholesale and retail trade; repair of motor vehicles and motorcycles")</f>
        <v>Оптова та роздрібна торгівля; ремонт  автотранспортних засобів і мотоциклів</v>
      </c>
      <c r="C8" s="28">
        <v>2801</v>
      </c>
      <c r="D8" s="28">
        <v>2855</v>
      </c>
      <c r="E8" s="28">
        <v>2993</v>
      </c>
      <c r="F8" s="28">
        <v>3217</v>
      </c>
      <c r="G8" s="28">
        <v>3002</v>
      </c>
      <c r="H8" s="28">
        <v>2990</v>
      </c>
      <c r="I8" s="28">
        <v>3110</v>
      </c>
      <c r="J8" s="28">
        <v>3030</v>
      </c>
      <c r="K8" s="28">
        <v>2984</v>
      </c>
      <c r="L8" s="28">
        <v>2994</v>
      </c>
      <c r="M8" s="28">
        <v>2998</v>
      </c>
      <c r="N8" s="28">
        <v>3323</v>
      </c>
      <c r="O8" s="28">
        <v>3060</v>
      </c>
      <c r="P8" s="28">
        <v>3121</v>
      </c>
      <c r="Q8" s="28">
        <v>3423</v>
      </c>
      <c r="R8" s="29">
        <v>3405</v>
      </c>
      <c r="S8" s="29">
        <v>3245</v>
      </c>
      <c r="T8" s="29">
        <v>3350</v>
      </c>
      <c r="U8" s="28">
        <v>3357</v>
      </c>
      <c r="V8" s="28">
        <v>3322</v>
      </c>
      <c r="W8" s="28">
        <v>3415</v>
      </c>
      <c r="X8" s="28">
        <v>3523</v>
      </c>
      <c r="Y8" s="28">
        <v>3560</v>
      </c>
      <c r="Z8" s="28">
        <v>4099</v>
      </c>
      <c r="AA8" s="28">
        <v>3776</v>
      </c>
      <c r="AB8" s="28">
        <v>4153</v>
      </c>
      <c r="AC8" s="28">
        <v>4261</v>
      </c>
      <c r="AD8" s="28">
        <v>4535.12</v>
      </c>
      <c r="AE8" s="28">
        <v>4547</v>
      </c>
      <c r="AF8" s="28">
        <v>4742</v>
      </c>
      <c r="AG8" s="28">
        <v>5002</v>
      </c>
      <c r="AH8" s="28">
        <v>4772.8</v>
      </c>
      <c r="AI8" s="28">
        <v>4899</v>
      </c>
      <c r="AJ8" s="28">
        <v>4985</v>
      </c>
      <c r="AK8" s="30">
        <v>4929</v>
      </c>
      <c r="AL8" s="30">
        <v>5823</v>
      </c>
      <c r="AM8" s="30">
        <v>5088</v>
      </c>
      <c r="AN8" s="30">
        <v>5278</v>
      </c>
      <c r="AO8" s="30">
        <v>5860</v>
      </c>
      <c r="AP8" s="30">
        <v>5698</v>
      </c>
      <c r="AQ8" s="30">
        <v>5776</v>
      </c>
      <c r="AR8" s="30">
        <v>5685</v>
      </c>
      <c r="AS8" s="30">
        <v>5875</v>
      </c>
      <c r="AT8" s="30">
        <v>5871</v>
      </c>
      <c r="AU8" s="30">
        <v>5781</v>
      </c>
      <c r="AV8" s="30">
        <v>5919</v>
      </c>
      <c r="AW8" s="30">
        <v>6073</v>
      </c>
      <c r="AX8" s="30">
        <v>6626</v>
      </c>
      <c r="AY8" s="30">
        <v>6698</v>
      </c>
      <c r="AZ8" s="30">
        <v>6862</v>
      </c>
      <c r="BA8" s="30">
        <v>7447</v>
      </c>
      <c r="BB8" s="30">
        <v>7500</v>
      </c>
      <c r="BC8" s="30">
        <v>7269</v>
      </c>
      <c r="BD8" s="30">
        <v>7689</v>
      </c>
      <c r="BE8" s="30">
        <v>7835</v>
      </c>
      <c r="BF8" s="30">
        <v>7578</v>
      </c>
      <c r="BG8" s="30">
        <v>7635</v>
      </c>
      <c r="BH8" s="30">
        <v>7935</v>
      </c>
      <c r="BI8" s="30">
        <v>8082</v>
      </c>
      <c r="BJ8" s="30">
        <v>8978</v>
      </c>
      <c r="BK8" s="30">
        <v>8481</v>
      </c>
      <c r="BL8" s="30">
        <v>8537.1299999999992</v>
      </c>
      <c r="BM8" s="30">
        <v>9191</v>
      </c>
      <c r="BN8" s="30">
        <v>9354</v>
      </c>
      <c r="BO8" s="30">
        <v>9053.01</v>
      </c>
      <c r="BP8" s="30">
        <v>9354</v>
      </c>
      <c r="BQ8" s="30">
        <v>9705</v>
      </c>
      <c r="BR8" s="30">
        <v>9473.42</v>
      </c>
      <c r="BS8" s="30">
        <v>9465.39</v>
      </c>
      <c r="BT8" s="30">
        <v>9650.3700000000008</v>
      </c>
      <c r="BU8" s="30">
        <v>9648.7900000000009</v>
      </c>
      <c r="BV8" s="30">
        <v>10961.67</v>
      </c>
      <c r="BW8" s="30">
        <v>9622.32</v>
      </c>
      <c r="BX8" s="30">
        <v>9641.31</v>
      </c>
      <c r="BY8" s="30">
        <v>10562.15</v>
      </c>
      <c r="BZ8" s="30">
        <v>11022.41</v>
      </c>
      <c r="CA8" s="30">
        <v>10474</v>
      </c>
      <c r="CB8" s="30">
        <v>10613.57</v>
      </c>
      <c r="CC8" s="30">
        <v>11094.5</v>
      </c>
      <c r="CD8" s="30">
        <v>11011.8</v>
      </c>
      <c r="CE8" s="30">
        <v>10963.93</v>
      </c>
      <c r="CF8" s="30">
        <v>11167.07</v>
      </c>
      <c r="CG8" s="30">
        <v>11210.36</v>
      </c>
      <c r="CH8" s="30">
        <v>12239.31</v>
      </c>
      <c r="CI8" s="30">
        <v>11013</v>
      </c>
      <c r="CJ8" s="30">
        <v>11059.92</v>
      </c>
      <c r="CK8" s="30">
        <v>11503</v>
      </c>
      <c r="CL8" s="30">
        <v>10397</v>
      </c>
      <c r="CM8" s="30">
        <v>10127</v>
      </c>
      <c r="CN8" s="30">
        <v>10795.3</v>
      </c>
      <c r="CO8" s="30">
        <v>11514.86</v>
      </c>
      <c r="CP8" s="30">
        <v>11467</v>
      </c>
      <c r="CQ8" s="30">
        <v>11482</v>
      </c>
      <c r="CR8" s="30">
        <v>11614.89</v>
      </c>
      <c r="CS8" s="30">
        <v>11601</v>
      </c>
      <c r="CT8" s="30">
        <v>12867.45</v>
      </c>
      <c r="CU8" s="30">
        <v>11897.86</v>
      </c>
      <c r="CV8" s="30">
        <v>12246</v>
      </c>
      <c r="CW8" s="30">
        <v>13854.04</v>
      </c>
      <c r="CX8" s="30">
        <v>12692.6</v>
      </c>
      <c r="CY8" s="30">
        <v>13166.87</v>
      </c>
      <c r="CZ8" s="30">
        <v>13340.77</v>
      </c>
      <c r="DA8" s="30">
        <v>13505.65</v>
      </c>
      <c r="DB8" s="30">
        <v>13684.54</v>
      </c>
      <c r="DC8" s="30">
        <v>13828.29</v>
      </c>
      <c r="DD8" s="30">
        <v>13744.67</v>
      </c>
      <c r="DE8" s="30">
        <v>13972.02</v>
      </c>
      <c r="DF8" s="30">
        <v>15940.26</v>
      </c>
      <c r="DG8" s="30">
        <v>14797.63</v>
      </c>
      <c r="DH8" s="30" t="s">
        <v>0</v>
      </c>
      <c r="DI8" s="30" t="s">
        <v>0</v>
      </c>
      <c r="DJ8" s="30" t="s">
        <v>0</v>
      </c>
      <c r="DK8" s="30" t="s">
        <v>0</v>
      </c>
      <c r="DL8" s="30" t="s">
        <v>0</v>
      </c>
      <c r="DM8" s="30" t="s">
        <v>0</v>
      </c>
      <c r="DN8" s="30" t="s">
        <v>0</v>
      </c>
      <c r="DO8" s="30" t="s">
        <v>0</v>
      </c>
      <c r="DP8" s="30" t="s">
        <v>0</v>
      </c>
      <c r="DQ8" s="30" t="s">
        <v>0</v>
      </c>
      <c r="DR8" s="30" t="s">
        <v>0</v>
      </c>
      <c r="DS8" s="30" t="s">
        <v>0</v>
      </c>
      <c r="DT8" s="30" t="s">
        <v>0</v>
      </c>
      <c r="DU8" s="30" t="s">
        <v>0</v>
      </c>
      <c r="DV8" s="30" t="s">
        <v>0</v>
      </c>
      <c r="DW8" s="30" t="s">
        <v>0</v>
      </c>
      <c r="DX8" s="30" t="s">
        <v>0</v>
      </c>
      <c r="DY8" s="30" t="s">
        <v>0</v>
      </c>
      <c r="DZ8" s="30" t="s">
        <v>0</v>
      </c>
      <c r="EA8" s="30" t="s">
        <v>0</v>
      </c>
      <c r="EB8" s="30" t="s">
        <v>0</v>
      </c>
      <c r="EC8" s="30" t="s">
        <v>0</v>
      </c>
      <c r="ED8" s="30" t="s">
        <v>0</v>
      </c>
      <c r="EE8" s="30" t="s">
        <v>0</v>
      </c>
      <c r="EF8" s="30" t="s">
        <v>0</v>
      </c>
      <c r="EG8" s="30" t="s">
        <v>0</v>
      </c>
      <c r="EH8" s="30" t="s">
        <v>0</v>
      </c>
      <c r="EI8" s="30" t="s">
        <v>0</v>
      </c>
      <c r="EJ8" s="30" t="s">
        <v>0</v>
      </c>
      <c r="EK8" s="30" t="s">
        <v>0</v>
      </c>
      <c r="EL8" s="30" t="s">
        <v>0</v>
      </c>
      <c r="EM8" s="30" t="s">
        <v>0</v>
      </c>
      <c r="EN8" s="30" t="s">
        <v>0</v>
      </c>
      <c r="EO8" s="30" t="s">
        <v>0</v>
      </c>
      <c r="EP8" s="30" t="s">
        <v>0</v>
      </c>
      <c r="EQ8" s="30" t="s">
        <v>0</v>
      </c>
      <c r="ER8" s="30" t="s">
        <v>0</v>
      </c>
      <c r="ES8" s="30" t="s">
        <v>0</v>
      </c>
      <c r="ET8" s="30" t="s">
        <v>0</v>
      </c>
      <c r="EU8" s="30" t="s">
        <v>0</v>
      </c>
      <c r="EV8" s="30" t="s">
        <v>0</v>
      </c>
      <c r="EW8" s="30">
        <v>31424</v>
      </c>
      <c r="EX8" s="30">
        <v>31134</v>
      </c>
      <c r="EY8" s="30">
        <v>31266</v>
      </c>
      <c r="EZ8" s="30">
        <v>32043</v>
      </c>
      <c r="FA8" s="30">
        <v>35756</v>
      </c>
      <c r="FB8" s="30">
        <v>33362</v>
      </c>
    </row>
    <row r="9" spans="1:158" ht="32.1" customHeight="1">
      <c r="A9" s="238"/>
      <c r="B9" s="19" t="str">
        <f>IF('0'!A1=1,"Транспорт, складське господарство,  поштова та кур’єрська діяльність","Transportation and warehousing, postal and courier activities")</f>
        <v>Транспорт, складське господарство,  поштова та кур’єрська діяльність</v>
      </c>
      <c r="C9" s="28">
        <v>3233</v>
      </c>
      <c r="D9" s="28">
        <v>3225</v>
      </c>
      <c r="E9" s="28">
        <v>3960</v>
      </c>
      <c r="F9" s="28">
        <v>3590</v>
      </c>
      <c r="G9" s="28">
        <v>3542</v>
      </c>
      <c r="H9" s="28">
        <v>3635</v>
      </c>
      <c r="I9" s="28">
        <v>3674</v>
      </c>
      <c r="J9" s="28">
        <v>3704</v>
      </c>
      <c r="K9" s="28">
        <v>3596</v>
      </c>
      <c r="L9" s="28">
        <v>3632</v>
      </c>
      <c r="M9" s="28">
        <v>3538</v>
      </c>
      <c r="N9" s="28">
        <v>3778</v>
      </c>
      <c r="O9" s="28">
        <v>3467</v>
      </c>
      <c r="P9" s="28">
        <v>3420</v>
      </c>
      <c r="Q9" s="28">
        <v>3840</v>
      </c>
      <c r="R9" s="29">
        <v>3762</v>
      </c>
      <c r="S9" s="29">
        <v>3660</v>
      </c>
      <c r="T9" s="29">
        <v>3739</v>
      </c>
      <c r="U9" s="28">
        <v>3902</v>
      </c>
      <c r="V9" s="28">
        <v>3743</v>
      </c>
      <c r="W9" s="28">
        <v>3917</v>
      </c>
      <c r="X9" s="28">
        <v>3780</v>
      </c>
      <c r="Y9" s="28">
        <v>3694</v>
      </c>
      <c r="Z9" s="28">
        <v>4029</v>
      </c>
      <c r="AA9" s="28">
        <v>3824</v>
      </c>
      <c r="AB9" s="28">
        <v>3954</v>
      </c>
      <c r="AC9" s="28">
        <v>4226</v>
      </c>
      <c r="AD9" s="28">
        <v>4261.22</v>
      </c>
      <c r="AE9" s="28">
        <v>4394</v>
      </c>
      <c r="AF9" s="28">
        <v>4703</v>
      </c>
      <c r="AG9" s="28">
        <v>4900</v>
      </c>
      <c r="AH9" s="28">
        <v>5044.92</v>
      </c>
      <c r="AI9" s="28">
        <v>5149</v>
      </c>
      <c r="AJ9" s="28">
        <v>5014</v>
      </c>
      <c r="AK9" s="30">
        <v>5007</v>
      </c>
      <c r="AL9" s="30">
        <v>5480</v>
      </c>
      <c r="AM9" s="30">
        <v>5008</v>
      </c>
      <c r="AN9" s="30">
        <v>5039</v>
      </c>
      <c r="AO9" s="30">
        <v>5294</v>
      </c>
      <c r="AP9" s="30">
        <v>5361</v>
      </c>
      <c r="AQ9" s="30">
        <v>5466</v>
      </c>
      <c r="AR9" s="30">
        <v>5688</v>
      </c>
      <c r="AS9" s="30">
        <v>6063</v>
      </c>
      <c r="AT9" s="30">
        <v>6112</v>
      </c>
      <c r="AU9" s="30">
        <v>6596</v>
      </c>
      <c r="AV9" s="30">
        <v>6142</v>
      </c>
      <c r="AW9" s="30">
        <v>6114</v>
      </c>
      <c r="AX9" s="30">
        <v>6878</v>
      </c>
      <c r="AY9" s="30">
        <v>6503</v>
      </c>
      <c r="AZ9" s="30">
        <v>6314</v>
      </c>
      <c r="BA9" s="30">
        <v>7577</v>
      </c>
      <c r="BB9" s="30">
        <v>7151</v>
      </c>
      <c r="BC9" s="30">
        <v>7357</v>
      </c>
      <c r="BD9" s="30">
        <v>7587</v>
      </c>
      <c r="BE9" s="30">
        <v>8414</v>
      </c>
      <c r="BF9" s="30">
        <v>8233</v>
      </c>
      <c r="BG9" s="30">
        <v>8061</v>
      </c>
      <c r="BH9" s="30">
        <v>8220</v>
      </c>
      <c r="BI9" s="30">
        <v>8023</v>
      </c>
      <c r="BJ9" s="30">
        <v>8921</v>
      </c>
      <c r="BK9" s="30">
        <v>9481</v>
      </c>
      <c r="BL9" s="30">
        <v>8495.52</v>
      </c>
      <c r="BM9" s="30">
        <v>9021</v>
      </c>
      <c r="BN9" s="30">
        <v>9496</v>
      </c>
      <c r="BO9" s="30">
        <v>9607.27</v>
      </c>
      <c r="BP9" s="30">
        <v>9783</v>
      </c>
      <c r="BQ9" s="30">
        <v>10239</v>
      </c>
      <c r="BR9" s="30">
        <v>10770.68</v>
      </c>
      <c r="BS9" s="30">
        <v>10249.92</v>
      </c>
      <c r="BT9" s="30">
        <v>10595.65</v>
      </c>
      <c r="BU9" s="30">
        <v>9964.91</v>
      </c>
      <c r="BV9" s="30">
        <v>10670.37</v>
      </c>
      <c r="BW9" s="30">
        <v>10979.86</v>
      </c>
      <c r="BX9" s="30">
        <v>10537.28</v>
      </c>
      <c r="BY9" s="30">
        <v>11191.01</v>
      </c>
      <c r="BZ9" s="30">
        <v>11411.61</v>
      </c>
      <c r="CA9" s="30">
        <v>11548</v>
      </c>
      <c r="CB9" s="30">
        <v>11600.8</v>
      </c>
      <c r="CC9" s="30">
        <v>12494.49</v>
      </c>
      <c r="CD9" s="30">
        <v>12157.36</v>
      </c>
      <c r="CE9" s="30">
        <v>11878.67</v>
      </c>
      <c r="CF9" s="30">
        <v>12004.06</v>
      </c>
      <c r="CG9" s="30">
        <v>12337.6</v>
      </c>
      <c r="CH9" s="30">
        <v>12445.42</v>
      </c>
      <c r="CI9" s="30">
        <v>12362</v>
      </c>
      <c r="CJ9" s="30">
        <v>11728.31</v>
      </c>
      <c r="CK9" s="30">
        <v>11643</v>
      </c>
      <c r="CL9" s="30">
        <v>10742</v>
      </c>
      <c r="CM9" s="30">
        <v>10416</v>
      </c>
      <c r="CN9" s="30">
        <v>11388.31</v>
      </c>
      <c r="CO9" s="30">
        <v>11991.42</v>
      </c>
      <c r="CP9" s="30">
        <v>12484</v>
      </c>
      <c r="CQ9" s="30">
        <v>12309</v>
      </c>
      <c r="CR9" s="30">
        <v>12510.57</v>
      </c>
      <c r="CS9" s="30">
        <v>11937</v>
      </c>
      <c r="CT9" s="30">
        <v>13923.69</v>
      </c>
      <c r="CU9" s="30">
        <v>12209.7</v>
      </c>
      <c r="CV9" s="30">
        <v>11728</v>
      </c>
      <c r="CW9" s="30">
        <v>12539.86</v>
      </c>
      <c r="CX9" s="30">
        <v>13204.61</v>
      </c>
      <c r="CY9" s="30">
        <v>13165</v>
      </c>
      <c r="CZ9" s="30">
        <v>12983.81</v>
      </c>
      <c r="DA9" s="30">
        <v>15256.65</v>
      </c>
      <c r="DB9" s="30">
        <v>15072.35</v>
      </c>
      <c r="DC9" s="30">
        <v>14496.25</v>
      </c>
      <c r="DD9" s="30">
        <v>14568.48</v>
      </c>
      <c r="DE9" s="30">
        <v>14336.6</v>
      </c>
      <c r="DF9" s="30">
        <v>16702.509999999998</v>
      </c>
      <c r="DG9" s="30">
        <v>15677.47</v>
      </c>
      <c r="DH9" s="30" t="s">
        <v>0</v>
      </c>
      <c r="DI9" s="30" t="s">
        <v>0</v>
      </c>
      <c r="DJ9" s="30" t="s">
        <v>0</v>
      </c>
      <c r="DK9" s="30" t="s">
        <v>0</v>
      </c>
      <c r="DL9" s="30" t="s">
        <v>0</v>
      </c>
      <c r="DM9" s="30" t="s">
        <v>0</v>
      </c>
      <c r="DN9" s="30" t="s">
        <v>0</v>
      </c>
      <c r="DO9" s="30" t="s">
        <v>0</v>
      </c>
      <c r="DP9" s="30" t="s">
        <v>0</v>
      </c>
      <c r="DQ9" s="30" t="s">
        <v>0</v>
      </c>
      <c r="DR9" s="30" t="s">
        <v>0</v>
      </c>
      <c r="DS9" s="30" t="s">
        <v>0</v>
      </c>
      <c r="DT9" s="30" t="s">
        <v>0</v>
      </c>
      <c r="DU9" s="30" t="s">
        <v>0</v>
      </c>
      <c r="DV9" s="30" t="s">
        <v>0</v>
      </c>
      <c r="DW9" s="30" t="s">
        <v>0</v>
      </c>
      <c r="DX9" s="30" t="s">
        <v>0</v>
      </c>
      <c r="DY9" s="30" t="s">
        <v>0</v>
      </c>
      <c r="DZ9" s="30" t="s">
        <v>0</v>
      </c>
      <c r="EA9" s="30" t="s">
        <v>0</v>
      </c>
      <c r="EB9" s="30" t="s">
        <v>0</v>
      </c>
      <c r="EC9" s="30" t="s">
        <v>0</v>
      </c>
      <c r="ED9" s="30" t="s">
        <v>0</v>
      </c>
      <c r="EE9" s="30" t="s">
        <v>0</v>
      </c>
      <c r="EF9" s="30" t="s">
        <v>0</v>
      </c>
      <c r="EG9" s="30" t="s">
        <v>0</v>
      </c>
      <c r="EH9" s="30" t="s">
        <v>0</v>
      </c>
      <c r="EI9" s="30" t="s">
        <v>0</v>
      </c>
      <c r="EJ9" s="30" t="s">
        <v>0</v>
      </c>
      <c r="EK9" s="30" t="s">
        <v>0</v>
      </c>
      <c r="EL9" s="30" t="s">
        <v>0</v>
      </c>
      <c r="EM9" s="30" t="s">
        <v>0</v>
      </c>
      <c r="EN9" s="30" t="s">
        <v>0</v>
      </c>
      <c r="EO9" s="30" t="s">
        <v>0</v>
      </c>
      <c r="EP9" s="30" t="s">
        <v>0</v>
      </c>
      <c r="EQ9" s="30" t="s">
        <v>0</v>
      </c>
      <c r="ER9" s="30" t="s">
        <v>0</v>
      </c>
      <c r="ES9" s="30" t="s">
        <v>0</v>
      </c>
      <c r="ET9" s="30" t="s">
        <v>0</v>
      </c>
      <c r="EU9" s="30" t="s">
        <v>0</v>
      </c>
      <c r="EV9" s="30" t="s">
        <v>0</v>
      </c>
      <c r="EW9" s="30">
        <v>26612</v>
      </c>
      <c r="EX9" s="30">
        <v>26038</v>
      </c>
      <c r="EY9" s="30">
        <v>27793</v>
      </c>
      <c r="EZ9" s="30">
        <v>28043</v>
      </c>
      <c r="FA9" s="30">
        <v>26710</v>
      </c>
      <c r="FB9" s="30">
        <v>30346</v>
      </c>
    </row>
    <row r="10" spans="1:158" ht="32.1" customHeight="1">
      <c r="A10" s="238"/>
      <c r="B10" s="19" t="str">
        <f>IF('0'!A1=1,"наземний і трубопровідний транспорт","surface and pipeline transport")</f>
        <v>наземний і трубопровідний транспорт</v>
      </c>
      <c r="C10" s="28">
        <v>2920</v>
      </c>
      <c r="D10" s="28">
        <v>2900</v>
      </c>
      <c r="E10" s="28">
        <v>3656</v>
      </c>
      <c r="F10" s="28">
        <v>3084</v>
      </c>
      <c r="G10" s="28">
        <v>3124</v>
      </c>
      <c r="H10" s="28">
        <v>3131</v>
      </c>
      <c r="I10" s="28">
        <v>3232</v>
      </c>
      <c r="J10" s="28">
        <v>3230</v>
      </c>
      <c r="K10" s="28">
        <v>3179</v>
      </c>
      <c r="L10" s="28">
        <v>3189</v>
      </c>
      <c r="M10" s="28">
        <v>3089</v>
      </c>
      <c r="N10" s="28">
        <v>3278</v>
      </c>
      <c r="O10" s="28">
        <v>3290</v>
      </c>
      <c r="P10" s="28">
        <v>3237</v>
      </c>
      <c r="Q10" s="28">
        <v>3881</v>
      </c>
      <c r="R10" s="29">
        <v>3485</v>
      </c>
      <c r="S10" s="29">
        <v>3445</v>
      </c>
      <c r="T10" s="29">
        <v>3501</v>
      </c>
      <c r="U10" s="28">
        <v>3564</v>
      </c>
      <c r="V10" s="28">
        <v>3487</v>
      </c>
      <c r="W10" s="28">
        <v>3609</v>
      </c>
      <c r="X10" s="28">
        <v>3517</v>
      </c>
      <c r="Y10" s="28">
        <v>3432</v>
      </c>
      <c r="Z10" s="28">
        <v>3669</v>
      </c>
      <c r="AA10" s="28">
        <v>3450</v>
      </c>
      <c r="AB10" s="28">
        <v>3544</v>
      </c>
      <c r="AC10" s="28">
        <v>3708</v>
      </c>
      <c r="AD10" s="28">
        <v>3783.07</v>
      </c>
      <c r="AE10" s="28">
        <v>3957</v>
      </c>
      <c r="AF10" s="28">
        <v>4119</v>
      </c>
      <c r="AG10" s="28">
        <v>4374</v>
      </c>
      <c r="AH10" s="28">
        <v>4452.3900000000003</v>
      </c>
      <c r="AI10" s="28">
        <v>4920</v>
      </c>
      <c r="AJ10" s="28">
        <v>4561</v>
      </c>
      <c r="AK10" s="30">
        <v>4541</v>
      </c>
      <c r="AL10" s="30">
        <v>4742</v>
      </c>
      <c r="AM10" s="30">
        <v>4538</v>
      </c>
      <c r="AN10" s="30">
        <v>4586</v>
      </c>
      <c r="AO10" s="30">
        <v>4749</v>
      </c>
      <c r="AP10" s="30">
        <v>4911</v>
      </c>
      <c r="AQ10" s="30">
        <v>4959</v>
      </c>
      <c r="AR10" s="30">
        <v>5063</v>
      </c>
      <c r="AS10" s="30">
        <v>5589</v>
      </c>
      <c r="AT10" s="30">
        <v>5390</v>
      </c>
      <c r="AU10" s="30">
        <v>6351</v>
      </c>
      <c r="AV10" s="30">
        <v>5715</v>
      </c>
      <c r="AW10" s="30">
        <v>5506</v>
      </c>
      <c r="AX10" s="30">
        <v>5861</v>
      </c>
      <c r="AY10" s="30">
        <v>6173</v>
      </c>
      <c r="AZ10" s="30">
        <v>5870</v>
      </c>
      <c r="BA10" s="30">
        <v>7379</v>
      </c>
      <c r="BB10" s="30">
        <v>6879</v>
      </c>
      <c r="BC10" s="30">
        <v>6694</v>
      </c>
      <c r="BD10" s="30">
        <v>6669</v>
      </c>
      <c r="BE10" s="30">
        <v>7736</v>
      </c>
      <c r="BF10" s="30">
        <v>7935</v>
      </c>
      <c r="BG10" s="30">
        <v>7437</v>
      </c>
      <c r="BH10" s="30">
        <v>7960</v>
      </c>
      <c r="BI10" s="30">
        <v>7494</v>
      </c>
      <c r="BJ10" s="30">
        <v>8102</v>
      </c>
      <c r="BK10" s="30">
        <v>9032.93</v>
      </c>
      <c r="BL10" s="30">
        <v>7803.75</v>
      </c>
      <c r="BM10" s="30">
        <v>8256.85</v>
      </c>
      <c r="BN10" s="30">
        <v>9117.41</v>
      </c>
      <c r="BO10" s="30">
        <v>8818.92</v>
      </c>
      <c r="BP10" s="30">
        <v>8850.82</v>
      </c>
      <c r="BQ10" s="30">
        <v>9729.06</v>
      </c>
      <c r="BR10" s="30">
        <v>10284.540000000001</v>
      </c>
      <c r="BS10" s="30">
        <v>9530.18</v>
      </c>
      <c r="BT10" s="30">
        <v>9984.81</v>
      </c>
      <c r="BU10" s="30">
        <v>9189.64</v>
      </c>
      <c r="BV10" s="30">
        <v>9697.34</v>
      </c>
      <c r="BW10" s="30">
        <v>9894.2099999999991</v>
      </c>
      <c r="BX10" s="30">
        <v>9722.25</v>
      </c>
      <c r="BY10" s="30">
        <v>10401.540000000001</v>
      </c>
      <c r="BZ10" s="30">
        <v>10925.45</v>
      </c>
      <c r="CA10" s="30">
        <v>10659.17</v>
      </c>
      <c r="CB10" s="30">
        <v>10582.42</v>
      </c>
      <c r="CC10" s="30">
        <v>11435.34</v>
      </c>
      <c r="CD10" s="30">
        <v>11049.11</v>
      </c>
      <c r="CE10" s="30">
        <v>10772.13</v>
      </c>
      <c r="CF10" s="30">
        <v>10826.9</v>
      </c>
      <c r="CG10" s="30">
        <v>11279.8</v>
      </c>
      <c r="CH10" s="30">
        <v>11033.79</v>
      </c>
      <c r="CI10" s="30">
        <v>11662.7</v>
      </c>
      <c r="CJ10" s="30">
        <v>10723.56</v>
      </c>
      <c r="CK10" s="30">
        <v>10392.280000000001</v>
      </c>
      <c r="CL10" s="30">
        <v>10247.6</v>
      </c>
      <c r="CM10" s="30">
        <v>9303.07</v>
      </c>
      <c r="CN10" s="30">
        <v>10446.09</v>
      </c>
      <c r="CO10" s="30">
        <v>11533.99</v>
      </c>
      <c r="CP10" s="30">
        <v>11950.23</v>
      </c>
      <c r="CQ10" s="30">
        <v>11831.07</v>
      </c>
      <c r="CR10" s="30">
        <v>12253.29</v>
      </c>
      <c r="CS10" s="30">
        <v>11331.31</v>
      </c>
      <c r="CT10" s="30">
        <v>13732.03</v>
      </c>
      <c r="CU10" s="30">
        <v>11765.71</v>
      </c>
      <c r="CV10" s="30">
        <v>10939.9</v>
      </c>
      <c r="CW10" s="30">
        <v>11545.69</v>
      </c>
      <c r="CX10" s="30">
        <v>13100.55</v>
      </c>
      <c r="CY10" s="30">
        <v>12526.68</v>
      </c>
      <c r="CZ10" s="30">
        <v>12161.79</v>
      </c>
      <c r="DA10" s="30">
        <v>14681.47</v>
      </c>
      <c r="DB10" s="30">
        <v>14793.4</v>
      </c>
      <c r="DC10" s="30">
        <v>13627.37</v>
      </c>
      <c r="DD10" s="30">
        <v>13790.14</v>
      </c>
      <c r="DE10" s="30">
        <v>13265.96</v>
      </c>
      <c r="DF10" s="30">
        <v>15458.33</v>
      </c>
      <c r="DG10" s="30">
        <v>14691.6</v>
      </c>
      <c r="DH10" s="30" t="s">
        <v>0</v>
      </c>
      <c r="DI10" s="30" t="s">
        <v>0</v>
      </c>
      <c r="DJ10" s="30" t="s">
        <v>0</v>
      </c>
      <c r="DK10" s="30" t="s">
        <v>0</v>
      </c>
      <c r="DL10" s="30" t="s">
        <v>0</v>
      </c>
      <c r="DM10" s="30" t="s">
        <v>0</v>
      </c>
      <c r="DN10" s="30" t="s">
        <v>0</v>
      </c>
      <c r="DO10" s="30" t="s">
        <v>0</v>
      </c>
      <c r="DP10" s="30" t="s">
        <v>0</v>
      </c>
      <c r="DQ10" s="30" t="s">
        <v>0</v>
      </c>
      <c r="DR10" s="30" t="s">
        <v>0</v>
      </c>
      <c r="DS10" s="30" t="s">
        <v>0</v>
      </c>
      <c r="DT10" s="30" t="s">
        <v>0</v>
      </c>
      <c r="DU10" s="30" t="s">
        <v>0</v>
      </c>
      <c r="DV10" s="30" t="s">
        <v>0</v>
      </c>
      <c r="DW10" s="30" t="s">
        <v>0</v>
      </c>
      <c r="DX10" s="30" t="s">
        <v>0</v>
      </c>
      <c r="DY10" s="30" t="s">
        <v>0</v>
      </c>
      <c r="DZ10" s="30" t="s">
        <v>0</v>
      </c>
      <c r="EA10" s="30" t="s">
        <v>0</v>
      </c>
      <c r="EB10" s="30" t="s">
        <v>0</v>
      </c>
      <c r="EC10" s="30" t="s">
        <v>0</v>
      </c>
      <c r="ED10" s="30" t="s">
        <v>0</v>
      </c>
      <c r="EE10" s="30" t="s">
        <v>0</v>
      </c>
      <c r="EF10" s="30" t="s">
        <v>0</v>
      </c>
      <c r="EG10" s="30" t="s">
        <v>0</v>
      </c>
      <c r="EH10" s="30" t="s">
        <v>0</v>
      </c>
      <c r="EI10" s="30" t="s">
        <v>0</v>
      </c>
      <c r="EJ10" s="30" t="s">
        <v>0</v>
      </c>
      <c r="EK10" s="30" t="s">
        <v>0</v>
      </c>
      <c r="EL10" s="30" t="s">
        <v>0</v>
      </c>
      <c r="EM10" s="30" t="s">
        <v>0</v>
      </c>
      <c r="EN10" s="30" t="s">
        <v>0</v>
      </c>
      <c r="EO10" s="30" t="s">
        <v>0</v>
      </c>
      <c r="EP10" s="30" t="s">
        <v>0</v>
      </c>
      <c r="EQ10" s="30" t="s">
        <v>0</v>
      </c>
      <c r="ER10" s="30" t="s">
        <v>0</v>
      </c>
      <c r="ES10" s="30" t="s">
        <v>0</v>
      </c>
      <c r="ET10" s="30" t="s">
        <v>0</v>
      </c>
      <c r="EU10" s="30" t="s">
        <v>0</v>
      </c>
      <c r="EV10" s="30" t="s">
        <v>0</v>
      </c>
      <c r="EW10" s="30">
        <v>23807</v>
      </c>
      <c r="EX10" s="30">
        <v>23028</v>
      </c>
      <c r="EY10" s="30">
        <v>25626</v>
      </c>
      <c r="EZ10" s="30">
        <v>25163</v>
      </c>
      <c r="FA10" s="30">
        <v>23648</v>
      </c>
      <c r="FB10" s="30">
        <v>26727</v>
      </c>
    </row>
    <row r="11" spans="1:158" ht="31.5" customHeight="1">
      <c r="A11" s="238"/>
      <c r="B11" s="19" t="str">
        <f>IF('0'!A1=1,"водний транспорт","water transport")</f>
        <v>водний транспорт</v>
      </c>
      <c r="C11" s="28">
        <v>3284</v>
      </c>
      <c r="D11" s="28">
        <v>3400</v>
      </c>
      <c r="E11" s="28">
        <v>3190</v>
      </c>
      <c r="F11" s="28">
        <v>3396</v>
      </c>
      <c r="G11" s="28">
        <v>3350</v>
      </c>
      <c r="H11" s="28">
        <v>3618</v>
      </c>
      <c r="I11" s="28">
        <v>3525</v>
      </c>
      <c r="J11" s="28">
        <v>3490</v>
      </c>
      <c r="K11" s="28">
        <v>3720</v>
      </c>
      <c r="L11" s="28">
        <v>3498</v>
      </c>
      <c r="M11" s="28">
        <v>3367</v>
      </c>
      <c r="N11" s="28">
        <v>3559</v>
      </c>
      <c r="O11" s="28">
        <v>2969</v>
      </c>
      <c r="P11" s="28">
        <v>2905</v>
      </c>
      <c r="Q11" s="28">
        <v>3039</v>
      </c>
      <c r="R11" s="29">
        <v>3083</v>
      </c>
      <c r="S11" s="29">
        <v>3241</v>
      </c>
      <c r="T11" s="29">
        <v>3350</v>
      </c>
      <c r="U11" s="28">
        <v>3457</v>
      </c>
      <c r="V11" s="28">
        <v>3442</v>
      </c>
      <c r="W11" s="28">
        <v>4836</v>
      </c>
      <c r="X11" s="28">
        <v>3486</v>
      </c>
      <c r="Y11" s="28">
        <v>4156</v>
      </c>
      <c r="Z11" s="28">
        <v>5490</v>
      </c>
      <c r="AA11" s="28">
        <v>3771</v>
      </c>
      <c r="AB11" s="28">
        <v>4009</v>
      </c>
      <c r="AC11" s="28">
        <v>4579</v>
      </c>
      <c r="AD11" s="28">
        <v>4550.7700000000004</v>
      </c>
      <c r="AE11" s="28">
        <v>4734</v>
      </c>
      <c r="AF11" s="28">
        <v>5289</v>
      </c>
      <c r="AG11" s="28">
        <v>5065</v>
      </c>
      <c r="AH11" s="28">
        <v>5288.89</v>
      </c>
      <c r="AI11" s="28">
        <v>4603</v>
      </c>
      <c r="AJ11" s="28">
        <v>4531</v>
      </c>
      <c r="AK11" s="30">
        <v>5189</v>
      </c>
      <c r="AL11" s="30">
        <v>8672</v>
      </c>
      <c r="AM11" s="30">
        <v>4629</v>
      </c>
      <c r="AN11" s="30">
        <v>4817</v>
      </c>
      <c r="AO11" s="30">
        <v>6568</v>
      </c>
      <c r="AP11" s="30">
        <v>6225</v>
      </c>
      <c r="AQ11" s="30">
        <v>6588</v>
      </c>
      <c r="AR11" s="30">
        <v>6184</v>
      </c>
      <c r="AS11" s="30">
        <v>7372</v>
      </c>
      <c r="AT11" s="30">
        <v>8897</v>
      </c>
      <c r="AU11" s="30">
        <v>7152</v>
      </c>
      <c r="AV11" s="30">
        <v>8492</v>
      </c>
      <c r="AW11" s="30">
        <v>8329</v>
      </c>
      <c r="AX11" s="30">
        <v>8659</v>
      </c>
      <c r="AY11" s="30">
        <v>5230</v>
      </c>
      <c r="AZ11" s="30">
        <v>5676</v>
      </c>
      <c r="BA11" s="30">
        <v>6781</v>
      </c>
      <c r="BB11" s="30">
        <v>7388</v>
      </c>
      <c r="BC11" s="30">
        <v>7315</v>
      </c>
      <c r="BD11" s="30">
        <v>8562</v>
      </c>
      <c r="BE11" s="30">
        <v>8372</v>
      </c>
      <c r="BF11" s="30">
        <v>7967</v>
      </c>
      <c r="BG11" s="30">
        <v>8240</v>
      </c>
      <c r="BH11" s="30">
        <v>8296</v>
      </c>
      <c r="BI11" s="30">
        <v>8432</v>
      </c>
      <c r="BJ11" s="30">
        <v>8767</v>
      </c>
      <c r="BK11" s="30">
        <v>8840.7999999999993</v>
      </c>
      <c r="BL11" s="30">
        <v>8578.07</v>
      </c>
      <c r="BM11" s="30">
        <v>9234.7099999999991</v>
      </c>
      <c r="BN11" s="30">
        <v>9682.98</v>
      </c>
      <c r="BO11" s="30">
        <v>10147.83</v>
      </c>
      <c r="BP11" s="30">
        <v>12559.22</v>
      </c>
      <c r="BQ11" s="30">
        <v>10279.629999999999</v>
      </c>
      <c r="BR11" s="30">
        <v>10826.43</v>
      </c>
      <c r="BS11" s="30">
        <v>10524.38</v>
      </c>
      <c r="BT11" s="30">
        <v>12757.28</v>
      </c>
      <c r="BU11" s="30">
        <v>10461.049999999999</v>
      </c>
      <c r="BV11" s="30">
        <v>11242.13</v>
      </c>
      <c r="BW11" s="30">
        <v>11736.22</v>
      </c>
      <c r="BX11" s="30">
        <v>10859.57</v>
      </c>
      <c r="BY11" s="30">
        <v>11454.45</v>
      </c>
      <c r="BZ11" s="30">
        <v>12014.73</v>
      </c>
      <c r="CA11" s="30">
        <v>12695.08</v>
      </c>
      <c r="CB11" s="30">
        <v>14500.93</v>
      </c>
      <c r="CC11" s="30">
        <v>14013.87</v>
      </c>
      <c r="CD11" s="30">
        <v>15051.46</v>
      </c>
      <c r="CE11" s="30">
        <v>13696.41</v>
      </c>
      <c r="CF11" s="30">
        <v>13362.85</v>
      </c>
      <c r="CG11" s="30">
        <v>12883.84</v>
      </c>
      <c r="CH11" s="30">
        <v>13775.39</v>
      </c>
      <c r="CI11" s="30">
        <v>12277.46</v>
      </c>
      <c r="CJ11" s="30">
        <v>11831.91</v>
      </c>
      <c r="CK11" s="30">
        <v>12276.25</v>
      </c>
      <c r="CL11" s="30">
        <v>12252.94</v>
      </c>
      <c r="CM11" s="30">
        <v>12502.13</v>
      </c>
      <c r="CN11" s="30">
        <v>12258.58</v>
      </c>
      <c r="CO11" s="30">
        <v>13776.07</v>
      </c>
      <c r="CP11" s="30">
        <v>12626.58</v>
      </c>
      <c r="CQ11" s="30">
        <v>13332.39</v>
      </c>
      <c r="CR11" s="30">
        <v>13096.25</v>
      </c>
      <c r="CS11" s="30">
        <v>13358.8</v>
      </c>
      <c r="CT11" s="30">
        <v>14256.15</v>
      </c>
      <c r="CU11" s="30">
        <v>12603.53</v>
      </c>
      <c r="CV11" s="30">
        <v>12251.75</v>
      </c>
      <c r="CW11" s="30">
        <v>13947.39</v>
      </c>
      <c r="CX11" s="30">
        <v>15080.88</v>
      </c>
      <c r="CY11" s="30">
        <v>14897.47</v>
      </c>
      <c r="CZ11" s="30">
        <v>14766.07</v>
      </c>
      <c r="DA11" s="30">
        <v>15355.78</v>
      </c>
      <c r="DB11" s="30">
        <v>15237.96</v>
      </c>
      <c r="DC11" s="30">
        <v>15399.69</v>
      </c>
      <c r="DD11" s="30">
        <v>14175.03</v>
      </c>
      <c r="DE11" s="30">
        <v>14424.41</v>
      </c>
      <c r="DF11" s="30">
        <v>15673.62</v>
      </c>
      <c r="DG11" s="30">
        <v>13801.19</v>
      </c>
      <c r="DH11" s="30" t="s">
        <v>0</v>
      </c>
      <c r="DI11" s="30" t="s">
        <v>0</v>
      </c>
      <c r="DJ11" s="30" t="s">
        <v>0</v>
      </c>
      <c r="DK11" s="30" t="s">
        <v>0</v>
      </c>
      <c r="DL11" s="30" t="s">
        <v>0</v>
      </c>
      <c r="DM11" s="30" t="s">
        <v>0</v>
      </c>
      <c r="DN11" s="30" t="s">
        <v>0</v>
      </c>
      <c r="DO11" s="30" t="s">
        <v>0</v>
      </c>
      <c r="DP11" s="30" t="s">
        <v>0</v>
      </c>
      <c r="DQ11" s="30" t="s">
        <v>0</v>
      </c>
      <c r="DR11" s="30" t="s">
        <v>0</v>
      </c>
      <c r="DS11" s="30" t="s">
        <v>0</v>
      </c>
      <c r="DT11" s="30" t="s">
        <v>0</v>
      </c>
      <c r="DU11" s="30" t="s">
        <v>0</v>
      </c>
      <c r="DV11" s="30" t="s">
        <v>0</v>
      </c>
      <c r="DW11" s="30" t="s">
        <v>0</v>
      </c>
      <c r="DX11" s="30" t="s">
        <v>0</v>
      </c>
      <c r="DY11" s="30" t="s">
        <v>0</v>
      </c>
      <c r="DZ11" s="30" t="s">
        <v>0</v>
      </c>
      <c r="EA11" s="30" t="s">
        <v>0</v>
      </c>
      <c r="EB11" s="30" t="s">
        <v>0</v>
      </c>
      <c r="EC11" s="30" t="s">
        <v>0</v>
      </c>
      <c r="ED11" s="30" t="s">
        <v>0</v>
      </c>
      <c r="EE11" s="30" t="s">
        <v>0</v>
      </c>
      <c r="EF11" s="30" t="s">
        <v>0</v>
      </c>
      <c r="EG11" s="30" t="s">
        <v>0</v>
      </c>
      <c r="EH11" s="30" t="s">
        <v>0</v>
      </c>
      <c r="EI11" s="30" t="s">
        <v>0</v>
      </c>
      <c r="EJ11" s="30" t="s">
        <v>0</v>
      </c>
      <c r="EK11" s="30" t="s">
        <v>0</v>
      </c>
      <c r="EL11" s="30" t="s">
        <v>0</v>
      </c>
      <c r="EM11" s="30" t="s">
        <v>0</v>
      </c>
      <c r="EN11" s="30" t="s">
        <v>0</v>
      </c>
      <c r="EO11" s="30" t="s">
        <v>0</v>
      </c>
      <c r="EP11" s="30" t="s">
        <v>0</v>
      </c>
      <c r="EQ11" s="30" t="s">
        <v>0</v>
      </c>
      <c r="ER11" s="30" t="s">
        <v>0</v>
      </c>
      <c r="ES11" s="30" t="s">
        <v>0</v>
      </c>
      <c r="ET11" s="30" t="s">
        <v>0</v>
      </c>
      <c r="EU11" s="30" t="s">
        <v>0</v>
      </c>
      <c r="EV11" s="30" t="s">
        <v>0</v>
      </c>
      <c r="EW11" s="30">
        <v>24729</v>
      </c>
      <c r="EX11" s="30">
        <v>24869</v>
      </c>
      <c r="EY11" s="30">
        <v>25601</v>
      </c>
      <c r="EZ11" s="30">
        <v>28304</v>
      </c>
      <c r="FA11" s="30">
        <v>24422</v>
      </c>
      <c r="FB11" s="30">
        <v>25377</v>
      </c>
    </row>
    <row r="12" spans="1:158" ht="32.1" customHeight="1">
      <c r="A12" s="238"/>
      <c r="B12" s="19" t="str">
        <f>IF('0'!A1=1,"авіаційний транспорт","air transport")</f>
        <v>авіаційний транспорт</v>
      </c>
      <c r="C12" s="28">
        <v>10431</v>
      </c>
      <c r="D12" s="28">
        <v>11114</v>
      </c>
      <c r="E12" s="28">
        <v>13097</v>
      </c>
      <c r="F12" s="28">
        <v>10936</v>
      </c>
      <c r="G12" s="28">
        <v>10574</v>
      </c>
      <c r="H12" s="28">
        <v>10737</v>
      </c>
      <c r="I12" s="28">
        <v>10538</v>
      </c>
      <c r="J12" s="28">
        <v>11020</v>
      </c>
      <c r="K12" s="28">
        <v>11011</v>
      </c>
      <c r="L12" s="28">
        <v>10222</v>
      </c>
      <c r="M12" s="28">
        <v>9678</v>
      </c>
      <c r="N12" s="28">
        <v>9814</v>
      </c>
      <c r="O12" s="28">
        <v>9599</v>
      </c>
      <c r="P12" s="28">
        <v>10573</v>
      </c>
      <c r="Q12" s="28">
        <v>11033</v>
      </c>
      <c r="R12" s="29">
        <v>10842</v>
      </c>
      <c r="S12" s="29">
        <v>11330</v>
      </c>
      <c r="T12" s="29">
        <v>11672</v>
      </c>
      <c r="U12" s="28">
        <v>13062</v>
      </c>
      <c r="V12" s="28">
        <v>13382</v>
      </c>
      <c r="W12" s="28">
        <v>12872</v>
      </c>
      <c r="X12" s="28">
        <v>12746</v>
      </c>
      <c r="Y12" s="28">
        <v>12576</v>
      </c>
      <c r="Z12" s="28">
        <v>14023</v>
      </c>
      <c r="AA12" s="28">
        <v>13723</v>
      </c>
      <c r="AB12" s="28">
        <v>16276</v>
      </c>
      <c r="AC12" s="28">
        <v>18669</v>
      </c>
      <c r="AD12" s="28">
        <v>18010.509999999998</v>
      </c>
      <c r="AE12" s="28">
        <v>18655</v>
      </c>
      <c r="AF12" s="28">
        <v>18828</v>
      </c>
      <c r="AG12" s="28">
        <v>18886</v>
      </c>
      <c r="AH12" s="28">
        <v>19050.060000000001</v>
      </c>
      <c r="AI12" s="28">
        <v>19597</v>
      </c>
      <c r="AJ12" s="28">
        <v>20357</v>
      </c>
      <c r="AK12" s="30">
        <v>18945</v>
      </c>
      <c r="AL12" s="30">
        <v>21628</v>
      </c>
      <c r="AM12" s="30">
        <v>20500</v>
      </c>
      <c r="AN12" s="30">
        <v>20873</v>
      </c>
      <c r="AO12" s="30">
        <v>21098</v>
      </c>
      <c r="AP12" s="30">
        <v>20803</v>
      </c>
      <c r="AQ12" s="30">
        <v>25990</v>
      </c>
      <c r="AR12" s="30">
        <v>26085</v>
      </c>
      <c r="AS12" s="30">
        <v>25209</v>
      </c>
      <c r="AT12" s="30">
        <v>26457</v>
      </c>
      <c r="AU12" s="30">
        <v>26158</v>
      </c>
      <c r="AV12" s="30">
        <v>27237</v>
      </c>
      <c r="AW12" s="30">
        <v>25617</v>
      </c>
      <c r="AX12" s="30">
        <v>27345</v>
      </c>
      <c r="AY12" s="30">
        <v>27252</v>
      </c>
      <c r="AZ12" s="30">
        <v>26121</v>
      </c>
      <c r="BA12" s="30">
        <v>28624</v>
      </c>
      <c r="BB12" s="30">
        <v>25511</v>
      </c>
      <c r="BC12" s="30">
        <v>29428</v>
      </c>
      <c r="BD12" s="30">
        <v>30836</v>
      </c>
      <c r="BE12" s="30">
        <v>33233</v>
      </c>
      <c r="BF12" s="30">
        <v>35163</v>
      </c>
      <c r="BG12" s="30">
        <v>38183</v>
      </c>
      <c r="BH12" s="30">
        <v>33689</v>
      </c>
      <c r="BI12" s="30">
        <v>30390</v>
      </c>
      <c r="BJ12" s="30">
        <v>33322</v>
      </c>
      <c r="BK12" s="30">
        <v>32879</v>
      </c>
      <c r="BL12" s="30">
        <v>30495.91</v>
      </c>
      <c r="BM12" s="30">
        <v>31720.18</v>
      </c>
      <c r="BN12" s="30">
        <v>34506.85</v>
      </c>
      <c r="BO12" s="30">
        <v>32959.449999999997</v>
      </c>
      <c r="BP12" s="30">
        <v>34333.769999999997</v>
      </c>
      <c r="BQ12" s="30">
        <v>36562.959999999999</v>
      </c>
      <c r="BR12" s="30">
        <v>41394.629999999997</v>
      </c>
      <c r="BS12" s="30">
        <v>40336.44</v>
      </c>
      <c r="BT12" s="30">
        <v>38196.47</v>
      </c>
      <c r="BU12" s="30">
        <v>37081.86</v>
      </c>
      <c r="BV12" s="30">
        <v>36974.32</v>
      </c>
      <c r="BW12" s="30">
        <v>27225.08</v>
      </c>
      <c r="BX12" s="30">
        <v>24559.31</v>
      </c>
      <c r="BY12" s="30">
        <v>25756.77</v>
      </c>
      <c r="BZ12" s="30">
        <v>26512.44</v>
      </c>
      <c r="CA12" s="30">
        <v>28333.49</v>
      </c>
      <c r="CB12" s="30">
        <v>26520.06</v>
      </c>
      <c r="CC12" s="30">
        <v>29702.02</v>
      </c>
      <c r="CD12" s="30">
        <v>28770.94</v>
      </c>
      <c r="CE12" s="30">
        <v>27170.52</v>
      </c>
      <c r="CF12" s="30">
        <v>27977.54</v>
      </c>
      <c r="CG12" s="30">
        <v>26491.51</v>
      </c>
      <c r="CH12" s="30">
        <v>28600.04</v>
      </c>
      <c r="CI12" s="30">
        <v>26280.78</v>
      </c>
      <c r="CJ12" s="30">
        <v>24791.13</v>
      </c>
      <c r="CK12" s="30">
        <v>20931.830000000002</v>
      </c>
      <c r="CL12" s="30">
        <v>15104.75</v>
      </c>
      <c r="CM12" s="30">
        <v>17038</v>
      </c>
      <c r="CN12" s="30">
        <v>19616.14</v>
      </c>
      <c r="CO12" s="30">
        <v>20775.900000000001</v>
      </c>
      <c r="CP12" s="30">
        <v>22309.15</v>
      </c>
      <c r="CQ12" s="30">
        <v>22468.15</v>
      </c>
      <c r="CR12" s="30">
        <v>22956.71</v>
      </c>
      <c r="CS12" s="30">
        <v>22242.35</v>
      </c>
      <c r="CT12" s="30">
        <v>25794.82</v>
      </c>
      <c r="CU12" s="30">
        <v>22393.93</v>
      </c>
      <c r="CV12" s="30">
        <v>22613.22</v>
      </c>
      <c r="CW12" s="30">
        <v>25219.31</v>
      </c>
      <c r="CX12" s="30">
        <v>25651.53</v>
      </c>
      <c r="CY12" s="30">
        <v>28041.81</v>
      </c>
      <c r="CZ12" s="30">
        <v>29288.32</v>
      </c>
      <c r="DA12" s="30">
        <v>29975.87</v>
      </c>
      <c r="DB12" s="30">
        <v>30652.63</v>
      </c>
      <c r="DC12" s="30">
        <v>29833</v>
      </c>
      <c r="DD12" s="30">
        <v>30135.95</v>
      </c>
      <c r="DE12" s="30">
        <v>30528.79</v>
      </c>
      <c r="DF12" s="30">
        <v>37580</v>
      </c>
      <c r="DG12" s="30">
        <v>29665.65</v>
      </c>
      <c r="DH12" s="30" t="s">
        <v>0</v>
      </c>
      <c r="DI12" s="30" t="s">
        <v>0</v>
      </c>
      <c r="DJ12" s="30" t="s">
        <v>0</v>
      </c>
      <c r="DK12" s="30" t="s">
        <v>0</v>
      </c>
      <c r="DL12" s="30" t="s">
        <v>0</v>
      </c>
      <c r="DM12" s="30" t="s">
        <v>0</v>
      </c>
      <c r="DN12" s="30" t="s">
        <v>0</v>
      </c>
      <c r="DO12" s="30" t="s">
        <v>0</v>
      </c>
      <c r="DP12" s="30" t="s">
        <v>0</v>
      </c>
      <c r="DQ12" s="30" t="s">
        <v>0</v>
      </c>
      <c r="DR12" s="30" t="s">
        <v>0</v>
      </c>
      <c r="DS12" s="30" t="s">
        <v>0</v>
      </c>
      <c r="DT12" s="30" t="s">
        <v>0</v>
      </c>
      <c r="DU12" s="30" t="s">
        <v>0</v>
      </c>
      <c r="DV12" s="30" t="s">
        <v>0</v>
      </c>
      <c r="DW12" s="30" t="s">
        <v>0</v>
      </c>
      <c r="DX12" s="30" t="s">
        <v>0</v>
      </c>
      <c r="DY12" s="30" t="s">
        <v>0</v>
      </c>
      <c r="DZ12" s="30" t="s">
        <v>0</v>
      </c>
      <c r="EA12" s="30" t="s">
        <v>0</v>
      </c>
      <c r="EB12" s="30" t="s">
        <v>0</v>
      </c>
      <c r="EC12" s="30" t="s">
        <v>0</v>
      </c>
      <c r="ED12" s="30" t="s">
        <v>0</v>
      </c>
      <c r="EE12" s="30" t="s">
        <v>0</v>
      </c>
      <c r="EF12" s="30" t="s">
        <v>0</v>
      </c>
      <c r="EG12" s="30" t="s">
        <v>0</v>
      </c>
      <c r="EH12" s="30" t="s">
        <v>0</v>
      </c>
      <c r="EI12" s="30" t="s">
        <v>0</v>
      </c>
      <c r="EJ12" s="30" t="s">
        <v>0</v>
      </c>
      <c r="EK12" s="30" t="s">
        <v>0</v>
      </c>
      <c r="EL12" s="30" t="s">
        <v>0</v>
      </c>
      <c r="EM12" s="30" t="s">
        <v>0</v>
      </c>
      <c r="EN12" s="30" t="s">
        <v>0</v>
      </c>
      <c r="EO12" s="30" t="s">
        <v>0</v>
      </c>
      <c r="EP12" s="30" t="s">
        <v>0</v>
      </c>
      <c r="EQ12" s="30" t="s">
        <v>0</v>
      </c>
      <c r="ER12" s="30" t="s">
        <v>0</v>
      </c>
      <c r="ES12" s="30" t="s">
        <v>0</v>
      </c>
      <c r="ET12" s="30" t="s">
        <v>0</v>
      </c>
      <c r="EU12" s="30" t="s">
        <v>0</v>
      </c>
      <c r="EV12" s="30" t="s">
        <v>0</v>
      </c>
      <c r="EW12" s="30">
        <v>57946</v>
      </c>
      <c r="EX12" s="30">
        <v>57582</v>
      </c>
      <c r="EY12" s="30">
        <v>57028</v>
      </c>
      <c r="EZ12" s="30">
        <v>56854</v>
      </c>
      <c r="FA12" s="30">
        <v>55048</v>
      </c>
      <c r="FB12" s="30">
        <v>72649</v>
      </c>
    </row>
    <row r="13" spans="1:158" ht="32.1" customHeight="1">
      <c r="A13" s="238"/>
      <c r="B13" s="19" t="str">
        <f>IF('0'!A1=1,"складське господарство та допоміжна діяльність у сфері транспорту","warehousing and support activities for transportation")</f>
        <v>складське господарство та допоміжна діяльність у сфері транспорту</v>
      </c>
      <c r="C13" s="28">
        <v>3545</v>
      </c>
      <c r="D13" s="28">
        <v>3536</v>
      </c>
      <c r="E13" s="28">
        <v>4415</v>
      </c>
      <c r="F13" s="28">
        <v>4111</v>
      </c>
      <c r="G13" s="28">
        <v>4001</v>
      </c>
      <c r="H13" s="28">
        <v>4176</v>
      </c>
      <c r="I13" s="28">
        <v>4182</v>
      </c>
      <c r="J13" s="28">
        <v>4230</v>
      </c>
      <c r="K13" s="28">
        <v>4071</v>
      </c>
      <c r="L13" s="28">
        <v>4127</v>
      </c>
      <c r="M13" s="28">
        <v>4022</v>
      </c>
      <c r="N13" s="28">
        <v>4343</v>
      </c>
      <c r="O13" s="28">
        <v>3874</v>
      </c>
      <c r="P13" s="28">
        <v>3813</v>
      </c>
      <c r="Q13" s="28">
        <v>4148</v>
      </c>
      <c r="R13" s="29">
        <v>4308</v>
      </c>
      <c r="S13" s="29">
        <v>4093</v>
      </c>
      <c r="T13" s="29">
        <v>4209</v>
      </c>
      <c r="U13" s="28">
        <v>4485</v>
      </c>
      <c r="V13" s="28">
        <v>4208</v>
      </c>
      <c r="W13" s="28">
        <v>4461</v>
      </c>
      <c r="X13" s="28">
        <v>4226</v>
      </c>
      <c r="Y13" s="28">
        <v>4157</v>
      </c>
      <c r="Z13" s="28">
        <v>4583</v>
      </c>
      <c r="AA13" s="28">
        <v>4391</v>
      </c>
      <c r="AB13" s="28">
        <v>4511</v>
      </c>
      <c r="AC13" s="28">
        <v>4878</v>
      </c>
      <c r="AD13" s="28">
        <v>4891.96</v>
      </c>
      <c r="AE13" s="28">
        <v>5004</v>
      </c>
      <c r="AF13" s="28">
        <v>5497</v>
      </c>
      <c r="AG13" s="28">
        <v>5676</v>
      </c>
      <c r="AH13" s="28">
        <v>5907.95</v>
      </c>
      <c r="AI13" s="28">
        <v>5758</v>
      </c>
      <c r="AJ13" s="28">
        <v>5729</v>
      </c>
      <c r="AK13" s="30">
        <v>5748</v>
      </c>
      <c r="AL13" s="30">
        <v>6446</v>
      </c>
      <c r="AM13" s="30">
        <v>5758</v>
      </c>
      <c r="AN13" s="30">
        <v>5754</v>
      </c>
      <c r="AO13" s="30">
        <v>6095</v>
      </c>
      <c r="AP13" s="30">
        <v>6072</v>
      </c>
      <c r="AQ13" s="30">
        <v>6134</v>
      </c>
      <c r="AR13" s="30">
        <v>6499</v>
      </c>
      <c r="AS13" s="30">
        <v>6784</v>
      </c>
      <c r="AT13" s="30">
        <v>7003</v>
      </c>
      <c r="AU13" s="30">
        <v>7287</v>
      </c>
      <c r="AV13" s="30">
        <v>6757</v>
      </c>
      <c r="AW13" s="30">
        <v>6939</v>
      </c>
      <c r="AX13" s="30">
        <v>8150</v>
      </c>
      <c r="AY13" s="30">
        <v>7075</v>
      </c>
      <c r="AZ13" s="30">
        <v>6954</v>
      </c>
      <c r="BA13" s="30">
        <v>8244</v>
      </c>
      <c r="BB13" s="30">
        <v>7839</v>
      </c>
      <c r="BC13" s="30">
        <v>8325</v>
      </c>
      <c r="BD13" s="30">
        <v>8822</v>
      </c>
      <c r="BE13" s="30">
        <v>9547</v>
      </c>
      <c r="BF13" s="30">
        <v>8848</v>
      </c>
      <c r="BG13" s="30">
        <v>8718</v>
      </c>
      <c r="BH13" s="30">
        <v>8752</v>
      </c>
      <c r="BI13" s="30">
        <v>8740</v>
      </c>
      <c r="BJ13" s="30">
        <v>10105</v>
      </c>
      <c r="BK13" s="30">
        <v>10432.27</v>
      </c>
      <c r="BL13" s="30">
        <v>9413.32</v>
      </c>
      <c r="BM13" s="30">
        <v>10028.73</v>
      </c>
      <c r="BN13" s="30">
        <v>10257.31</v>
      </c>
      <c r="BO13" s="30">
        <v>10770.49</v>
      </c>
      <c r="BP13" s="30">
        <v>10993.97</v>
      </c>
      <c r="BQ13" s="30">
        <v>11257.6</v>
      </c>
      <c r="BR13" s="30">
        <v>11638.83</v>
      </c>
      <c r="BS13" s="30">
        <v>11291.32</v>
      </c>
      <c r="BT13" s="30">
        <v>11660.56</v>
      </c>
      <c r="BU13" s="30">
        <v>11014.7</v>
      </c>
      <c r="BV13" s="30">
        <v>11900.2</v>
      </c>
      <c r="BW13" s="30">
        <v>12246.37</v>
      </c>
      <c r="BX13" s="30">
        <v>11597.66</v>
      </c>
      <c r="BY13" s="30">
        <v>12207.71</v>
      </c>
      <c r="BZ13" s="30">
        <v>12273.61</v>
      </c>
      <c r="CA13" s="30">
        <v>12650.71</v>
      </c>
      <c r="CB13" s="30">
        <v>12834.54</v>
      </c>
      <c r="CC13" s="30">
        <v>13833.23</v>
      </c>
      <c r="CD13" s="30">
        <v>13480.41</v>
      </c>
      <c r="CE13" s="30">
        <v>13174.65</v>
      </c>
      <c r="CF13" s="30">
        <v>13418.24</v>
      </c>
      <c r="CG13" s="30">
        <v>13859.54</v>
      </c>
      <c r="CH13" s="30">
        <v>14034.01</v>
      </c>
      <c r="CI13" s="30">
        <v>13552.2</v>
      </c>
      <c r="CJ13" s="30">
        <v>13081.81</v>
      </c>
      <c r="CK13" s="30">
        <v>13271.47</v>
      </c>
      <c r="CL13" s="30">
        <v>11863.89</v>
      </c>
      <c r="CM13" s="30">
        <v>11812.84</v>
      </c>
      <c r="CN13" s="30">
        <v>12642.08</v>
      </c>
      <c r="CO13" s="30">
        <v>13058.26</v>
      </c>
      <c r="CP13" s="30">
        <v>13546.04</v>
      </c>
      <c r="CQ13" s="30">
        <v>13466.74</v>
      </c>
      <c r="CR13" s="30">
        <v>13497.23</v>
      </c>
      <c r="CS13" s="30">
        <v>13065.98</v>
      </c>
      <c r="CT13" s="30">
        <v>14856.69</v>
      </c>
      <c r="CU13" s="30">
        <v>13157.74</v>
      </c>
      <c r="CV13" s="30">
        <v>12846.29</v>
      </c>
      <c r="CW13" s="30">
        <v>13705.58</v>
      </c>
      <c r="CX13" s="30">
        <v>13851.45</v>
      </c>
      <c r="CY13" s="30">
        <v>14119.26</v>
      </c>
      <c r="CZ13" s="30">
        <v>13810.01</v>
      </c>
      <c r="DA13" s="30">
        <v>16646.54</v>
      </c>
      <c r="DB13" s="30">
        <v>16103.59</v>
      </c>
      <c r="DC13" s="30">
        <v>15749</v>
      </c>
      <c r="DD13" s="30">
        <v>15835.12</v>
      </c>
      <c r="DE13" s="30">
        <v>15790.36</v>
      </c>
      <c r="DF13" s="30">
        <v>18150.509999999998</v>
      </c>
      <c r="DG13" s="30">
        <v>17253.55</v>
      </c>
      <c r="DH13" s="30" t="s">
        <v>0</v>
      </c>
      <c r="DI13" s="30" t="s">
        <v>0</v>
      </c>
      <c r="DJ13" s="30" t="s">
        <v>0</v>
      </c>
      <c r="DK13" s="30" t="s">
        <v>0</v>
      </c>
      <c r="DL13" s="30" t="s">
        <v>0</v>
      </c>
      <c r="DM13" s="30" t="s">
        <v>0</v>
      </c>
      <c r="DN13" s="30" t="s">
        <v>0</v>
      </c>
      <c r="DO13" s="30" t="s">
        <v>0</v>
      </c>
      <c r="DP13" s="30" t="s">
        <v>0</v>
      </c>
      <c r="DQ13" s="30" t="s">
        <v>0</v>
      </c>
      <c r="DR13" s="30" t="s">
        <v>0</v>
      </c>
      <c r="DS13" s="30" t="s">
        <v>0</v>
      </c>
      <c r="DT13" s="30" t="s">
        <v>0</v>
      </c>
      <c r="DU13" s="30" t="s">
        <v>0</v>
      </c>
      <c r="DV13" s="30" t="s">
        <v>0</v>
      </c>
      <c r="DW13" s="30" t="s">
        <v>0</v>
      </c>
      <c r="DX13" s="30" t="s">
        <v>0</v>
      </c>
      <c r="DY13" s="30" t="s">
        <v>0</v>
      </c>
      <c r="DZ13" s="30" t="s">
        <v>0</v>
      </c>
      <c r="EA13" s="30" t="s">
        <v>0</v>
      </c>
      <c r="EB13" s="30" t="s">
        <v>0</v>
      </c>
      <c r="EC13" s="30" t="s">
        <v>0</v>
      </c>
      <c r="ED13" s="30" t="s">
        <v>0</v>
      </c>
      <c r="EE13" s="30" t="s">
        <v>0</v>
      </c>
      <c r="EF13" s="30" t="s">
        <v>0</v>
      </c>
      <c r="EG13" s="30" t="s">
        <v>0</v>
      </c>
      <c r="EH13" s="30" t="s">
        <v>0</v>
      </c>
      <c r="EI13" s="30" t="s">
        <v>0</v>
      </c>
      <c r="EJ13" s="30" t="s">
        <v>0</v>
      </c>
      <c r="EK13" s="30" t="s">
        <v>0</v>
      </c>
      <c r="EL13" s="30" t="s">
        <v>0</v>
      </c>
      <c r="EM13" s="30" t="s">
        <v>0</v>
      </c>
      <c r="EN13" s="30" t="s">
        <v>0</v>
      </c>
      <c r="EO13" s="30" t="s">
        <v>0</v>
      </c>
      <c r="EP13" s="30" t="s">
        <v>0</v>
      </c>
      <c r="EQ13" s="30" t="s">
        <v>0</v>
      </c>
      <c r="ER13" s="30" t="s">
        <v>0</v>
      </c>
      <c r="ES13" s="30" t="s">
        <v>0</v>
      </c>
      <c r="ET13" s="30" t="s">
        <v>0</v>
      </c>
      <c r="EU13" s="30" t="s">
        <v>0</v>
      </c>
      <c r="EV13" s="30" t="s">
        <v>0</v>
      </c>
      <c r="EW13" s="30">
        <v>28979</v>
      </c>
      <c r="EX13" s="30">
        <v>28486</v>
      </c>
      <c r="EY13" s="30">
        <v>29704</v>
      </c>
      <c r="EZ13" s="30">
        <v>30625</v>
      </c>
      <c r="FA13" s="30">
        <v>29652</v>
      </c>
      <c r="FB13" s="30">
        <v>33352</v>
      </c>
    </row>
    <row r="14" spans="1:158" ht="32.1" customHeight="1">
      <c r="A14" s="238"/>
      <c r="B14" s="19" t="str">
        <f>IF('0'!A1=1,"поштова та кур’єрська діяльність","postal and courier activities")</f>
        <v>поштова та кур’єрська діяльність</v>
      </c>
      <c r="C14" s="28">
        <v>1834</v>
      </c>
      <c r="D14" s="28">
        <v>1821</v>
      </c>
      <c r="E14" s="28">
        <v>1829</v>
      </c>
      <c r="F14" s="28">
        <v>1914</v>
      </c>
      <c r="G14" s="28">
        <v>1948</v>
      </c>
      <c r="H14" s="28">
        <v>1905</v>
      </c>
      <c r="I14" s="28">
        <v>1938</v>
      </c>
      <c r="J14" s="28">
        <v>1956</v>
      </c>
      <c r="K14" s="28">
        <v>1877</v>
      </c>
      <c r="L14" s="28">
        <v>1973</v>
      </c>
      <c r="M14" s="28">
        <v>1991</v>
      </c>
      <c r="N14" s="28">
        <v>2012</v>
      </c>
      <c r="O14" s="28">
        <v>1880</v>
      </c>
      <c r="P14" s="28">
        <v>1830</v>
      </c>
      <c r="Q14" s="28">
        <v>1879</v>
      </c>
      <c r="R14" s="29">
        <v>1873</v>
      </c>
      <c r="S14" s="29">
        <v>1976</v>
      </c>
      <c r="T14" s="29">
        <v>1971</v>
      </c>
      <c r="U14" s="28">
        <v>1916</v>
      </c>
      <c r="V14" s="28">
        <v>1870</v>
      </c>
      <c r="W14" s="28">
        <v>1881</v>
      </c>
      <c r="X14" s="28">
        <v>2052</v>
      </c>
      <c r="Y14" s="28">
        <v>1952</v>
      </c>
      <c r="Z14" s="28">
        <v>2096</v>
      </c>
      <c r="AA14" s="28">
        <v>1936</v>
      </c>
      <c r="AB14" s="28">
        <v>1942</v>
      </c>
      <c r="AC14" s="28">
        <v>2078</v>
      </c>
      <c r="AD14" s="28">
        <v>2130.4899999999998</v>
      </c>
      <c r="AE14" s="28">
        <v>2131</v>
      </c>
      <c r="AF14" s="28">
        <v>2177</v>
      </c>
      <c r="AG14" s="28">
        <v>2239</v>
      </c>
      <c r="AH14" s="28">
        <v>2254.8000000000002</v>
      </c>
      <c r="AI14" s="28">
        <v>2199</v>
      </c>
      <c r="AJ14" s="28">
        <v>2288</v>
      </c>
      <c r="AK14" s="30">
        <v>2321</v>
      </c>
      <c r="AL14" s="30">
        <v>2524</v>
      </c>
      <c r="AM14" s="30">
        <v>2369</v>
      </c>
      <c r="AN14" s="30">
        <v>2382</v>
      </c>
      <c r="AO14" s="30">
        <v>2589</v>
      </c>
      <c r="AP14" s="30">
        <v>2716</v>
      </c>
      <c r="AQ14" s="30">
        <v>2703</v>
      </c>
      <c r="AR14" s="30">
        <v>2801</v>
      </c>
      <c r="AS14" s="30">
        <v>2872</v>
      </c>
      <c r="AT14" s="30">
        <v>2930</v>
      </c>
      <c r="AU14" s="30">
        <v>2884</v>
      </c>
      <c r="AV14" s="30">
        <v>3111</v>
      </c>
      <c r="AW14" s="30">
        <v>3042</v>
      </c>
      <c r="AX14" s="30">
        <v>3438</v>
      </c>
      <c r="AY14" s="30">
        <v>3328</v>
      </c>
      <c r="AZ14" s="30">
        <v>3369</v>
      </c>
      <c r="BA14" s="30">
        <v>3498</v>
      </c>
      <c r="BB14" s="30">
        <v>3479</v>
      </c>
      <c r="BC14" s="30">
        <v>3764</v>
      </c>
      <c r="BD14" s="30">
        <v>3646</v>
      </c>
      <c r="BE14" s="30">
        <v>3763</v>
      </c>
      <c r="BF14" s="30">
        <v>3929</v>
      </c>
      <c r="BG14" s="30">
        <v>4293</v>
      </c>
      <c r="BH14" s="30">
        <v>4126</v>
      </c>
      <c r="BI14" s="30">
        <v>4565</v>
      </c>
      <c r="BJ14" s="30">
        <v>4487</v>
      </c>
      <c r="BK14" s="30">
        <v>4629.53</v>
      </c>
      <c r="BL14" s="30">
        <v>4728.34</v>
      </c>
      <c r="BM14" s="30">
        <v>5009.49</v>
      </c>
      <c r="BN14" s="30">
        <v>4950.47</v>
      </c>
      <c r="BO14" s="30">
        <v>4906.99</v>
      </c>
      <c r="BP14" s="30">
        <v>5180.45</v>
      </c>
      <c r="BQ14" s="30">
        <v>4867.3500000000004</v>
      </c>
      <c r="BR14" s="30">
        <v>5403.11</v>
      </c>
      <c r="BS14" s="30">
        <v>4933.63</v>
      </c>
      <c r="BT14" s="30">
        <v>4997.88</v>
      </c>
      <c r="BU14" s="30">
        <v>5156.2700000000004</v>
      </c>
      <c r="BV14" s="30">
        <v>5814.2</v>
      </c>
      <c r="BW14" s="30">
        <v>5397.78</v>
      </c>
      <c r="BX14" s="30">
        <v>5459.83</v>
      </c>
      <c r="BY14" s="30">
        <v>6106.42</v>
      </c>
      <c r="BZ14" s="30">
        <v>5758.01</v>
      </c>
      <c r="CA14" s="30">
        <v>5845.23</v>
      </c>
      <c r="CB14" s="30">
        <v>6145.09</v>
      </c>
      <c r="CC14" s="30">
        <v>6078.54</v>
      </c>
      <c r="CD14" s="30">
        <v>6106.58</v>
      </c>
      <c r="CE14" s="30">
        <v>6345.81</v>
      </c>
      <c r="CF14" s="30">
        <v>6045.43</v>
      </c>
      <c r="CG14" s="30">
        <v>6043.14</v>
      </c>
      <c r="CH14" s="30">
        <v>6623.86</v>
      </c>
      <c r="CI14" s="30">
        <v>6305.77</v>
      </c>
      <c r="CJ14" s="30">
        <v>6270.52</v>
      </c>
      <c r="CK14" s="30">
        <v>6873.33</v>
      </c>
      <c r="CL14" s="30">
        <v>6440.65</v>
      </c>
      <c r="CM14" s="30">
        <v>6608.63</v>
      </c>
      <c r="CN14" s="30">
        <v>7330.28</v>
      </c>
      <c r="CO14" s="30">
        <v>6865.2</v>
      </c>
      <c r="CP14" s="30">
        <v>7479.5</v>
      </c>
      <c r="CQ14" s="30">
        <v>6642.68</v>
      </c>
      <c r="CR14" s="30">
        <v>6689.57</v>
      </c>
      <c r="CS14" s="30">
        <v>6807.59</v>
      </c>
      <c r="CT14" s="30">
        <v>7765.87</v>
      </c>
      <c r="CU14" s="30">
        <v>7523.96</v>
      </c>
      <c r="CV14" s="30">
        <v>7435.67</v>
      </c>
      <c r="CW14" s="30">
        <v>8349.33</v>
      </c>
      <c r="CX14" s="30">
        <v>7745.07</v>
      </c>
      <c r="CY14" s="30">
        <v>7848.51</v>
      </c>
      <c r="CZ14" s="30">
        <v>8669.14</v>
      </c>
      <c r="DA14" s="30">
        <v>7869.19</v>
      </c>
      <c r="DB14" s="30">
        <v>7888.11</v>
      </c>
      <c r="DC14" s="30">
        <v>8757.2199999999993</v>
      </c>
      <c r="DD14" s="30">
        <v>8313.58</v>
      </c>
      <c r="DE14" s="30">
        <v>8266.2900000000009</v>
      </c>
      <c r="DF14" s="30">
        <v>10027.27</v>
      </c>
      <c r="DG14" s="30">
        <v>8848.24</v>
      </c>
      <c r="DH14" s="30" t="s">
        <v>0</v>
      </c>
      <c r="DI14" s="30" t="s">
        <v>0</v>
      </c>
      <c r="DJ14" s="30" t="s">
        <v>0</v>
      </c>
      <c r="DK14" s="30" t="s">
        <v>0</v>
      </c>
      <c r="DL14" s="30" t="s">
        <v>0</v>
      </c>
      <c r="DM14" s="30" t="s">
        <v>0</v>
      </c>
      <c r="DN14" s="30" t="s">
        <v>0</v>
      </c>
      <c r="DO14" s="30" t="s">
        <v>0</v>
      </c>
      <c r="DP14" s="30" t="s">
        <v>0</v>
      </c>
      <c r="DQ14" s="30" t="s">
        <v>0</v>
      </c>
      <c r="DR14" s="30" t="s">
        <v>0</v>
      </c>
      <c r="DS14" s="30" t="s">
        <v>0</v>
      </c>
      <c r="DT14" s="30" t="s">
        <v>0</v>
      </c>
      <c r="DU14" s="30" t="s">
        <v>0</v>
      </c>
      <c r="DV14" s="30" t="s">
        <v>0</v>
      </c>
      <c r="DW14" s="30" t="s">
        <v>0</v>
      </c>
      <c r="DX14" s="30" t="s">
        <v>0</v>
      </c>
      <c r="DY14" s="30" t="s">
        <v>0</v>
      </c>
      <c r="DZ14" s="30" t="s">
        <v>0</v>
      </c>
      <c r="EA14" s="30" t="s">
        <v>0</v>
      </c>
      <c r="EB14" s="30" t="s">
        <v>0</v>
      </c>
      <c r="EC14" s="30" t="s">
        <v>0</v>
      </c>
      <c r="ED14" s="30" t="s">
        <v>0</v>
      </c>
      <c r="EE14" s="30" t="s">
        <v>0</v>
      </c>
      <c r="EF14" s="30" t="s">
        <v>0</v>
      </c>
      <c r="EG14" s="30" t="s">
        <v>0</v>
      </c>
      <c r="EH14" s="30" t="s">
        <v>0</v>
      </c>
      <c r="EI14" s="30" t="s">
        <v>0</v>
      </c>
      <c r="EJ14" s="30" t="s">
        <v>0</v>
      </c>
      <c r="EK14" s="30" t="s">
        <v>0</v>
      </c>
      <c r="EL14" s="30" t="s">
        <v>0</v>
      </c>
      <c r="EM14" s="30" t="s">
        <v>0</v>
      </c>
      <c r="EN14" s="30" t="s">
        <v>0</v>
      </c>
      <c r="EO14" s="30" t="s">
        <v>0</v>
      </c>
      <c r="EP14" s="30" t="s">
        <v>0</v>
      </c>
      <c r="EQ14" s="30" t="s">
        <v>0</v>
      </c>
      <c r="ER14" s="30" t="s">
        <v>0</v>
      </c>
      <c r="ES14" s="30" t="s">
        <v>0</v>
      </c>
      <c r="ET14" s="30" t="s">
        <v>0</v>
      </c>
      <c r="EU14" s="30" t="s">
        <v>0</v>
      </c>
      <c r="EV14" s="30" t="s">
        <v>0</v>
      </c>
      <c r="EW14" s="30">
        <v>19589</v>
      </c>
      <c r="EX14" s="30">
        <v>18633</v>
      </c>
      <c r="EY14" s="30">
        <v>18682</v>
      </c>
      <c r="EZ14" s="30">
        <v>19885</v>
      </c>
      <c r="FA14" s="30">
        <v>18387</v>
      </c>
      <c r="FB14" s="30">
        <v>18948</v>
      </c>
    </row>
    <row r="15" spans="1:158" ht="32.1" customHeight="1">
      <c r="A15" s="238"/>
      <c r="B15" s="19" t="str">
        <f>IF('0'!A1=1,"Тимчасове розміщування й  організація харчування","Accommodation and food service activities")</f>
        <v>Тимчасове розміщування й  організація харчування</v>
      </c>
      <c r="C15" s="28">
        <v>2073</v>
      </c>
      <c r="D15" s="28">
        <v>2038</v>
      </c>
      <c r="E15" s="28">
        <v>2270</v>
      </c>
      <c r="F15" s="28">
        <v>2172</v>
      </c>
      <c r="G15" s="28">
        <v>2320</v>
      </c>
      <c r="H15" s="28">
        <v>2312</v>
      </c>
      <c r="I15" s="28">
        <v>2246</v>
      </c>
      <c r="J15" s="28">
        <v>2329</v>
      </c>
      <c r="K15" s="28">
        <v>2321</v>
      </c>
      <c r="L15" s="28">
        <v>2346</v>
      </c>
      <c r="M15" s="28">
        <v>2258</v>
      </c>
      <c r="N15" s="28">
        <v>2457</v>
      </c>
      <c r="O15" s="28">
        <v>2167</v>
      </c>
      <c r="P15" s="28">
        <v>2104</v>
      </c>
      <c r="Q15" s="28">
        <v>2304</v>
      </c>
      <c r="R15" s="29">
        <v>2168</v>
      </c>
      <c r="S15" s="29">
        <v>2229</v>
      </c>
      <c r="T15" s="29">
        <v>2212</v>
      </c>
      <c r="U15" s="28">
        <v>2176</v>
      </c>
      <c r="V15" s="28">
        <v>2264</v>
      </c>
      <c r="W15" s="28">
        <v>2307</v>
      </c>
      <c r="X15" s="28">
        <v>2329</v>
      </c>
      <c r="Y15" s="28">
        <v>2320</v>
      </c>
      <c r="Z15" s="28">
        <v>2669</v>
      </c>
      <c r="AA15" s="28">
        <v>2401</v>
      </c>
      <c r="AB15" s="28">
        <v>2418</v>
      </c>
      <c r="AC15" s="28">
        <v>2732</v>
      </c>
      <c r="AD15" s="28">
        <v>2655.54</v>
      </c>
      <c r="AE15" s="28">
        <v>2787</v>
      </c>
      <c r="AF15" s="28">
        <v>2793</v>
      </c>
      <c r="AG15" s="28">
        <v>2818</v>
      </c>
      <c r="AH15" s="28">
        <v>2876.98</v>
      </c>
      <c r="AI15" s="28">
        <v>3011</v>
      </c>
      <c r="AJ15" s="28">
        <v>2993</v>
      </c>
      <c r="AK15" s="30">
        <v>2958</v>
      </c>
      <c r="AL15" s="30">
        <v>3260</v>
      </c>
      <c r="AM15" s="30">
        <v>2961</v>
      </c>
      <c r="AN15" s="30">
        <v>3287</v>
      </c>
      <c r="AO15" s="30">
        <v>3287</v>
      </c>
      <c r="AP15" s="30">
        <v>3343</v>
      </c>
      <c r="AQ15" s="30">
        <v>3462</v>
      </c>
      <c r="AR15" s="30">
        <v>3580</v>
      </c>
      <c r="AS15" s="30">
        <v>3568</v>
      </c>
      <c r="AT15" s="30">
        <v>3582</v>
      </c>
      <c r="AU15" s="30">
        <v>3663</v>
      </c>
      <c r="AV15" s="30">
        <v>3723</v>
      </c>
      <c r="AW15" s="30">
        <v>3689</v>
      </c>
      <c r="AX15" s="30">
        <v>4229</v>
      </c>
      <c r="AY15" s="30">
        <v>4394</v>
      </c>
      <c r="AZ15" s="30">
        <v>4473</v>
      </c>
      <c r="BA15" s="30">
        <v>5094</v>
      </c>
      <c r="BB15" s="30">
        <v>4741</v>
      </c>
      <c r="BC15" s="30">
        <v>4946</v>
      </c>
      <c r="BD15" s="30">
        <v>5053</v>
      </c>
      <c r="BE15" s="30">
        <v>4916</v>
      </c>
      <c r="BF15" s="30">
        <v>5099</v>
      </c>
      <c r="BG15" s="30">
        <v>5105</v>
      </c>
      <c r="BH15" s="30">
        <v>5112</v>
      </c>
      <c r="BI15" s="30">
        <v>5062</v>
      </c>
      <c r="BJ15" s="30">
        <v>5880</v>
      </c>
      <c r="BK15" s="30">
        <v>5280</v>
      </c>
      <c r="BL15" s="30">
        <v>5133.47</v>
      </c>
      <c r="BM15" s="30">
        <v>6037</v>
      </c>
      <c r="BN15" s="30">
        <v>5641</v>
      </c>
      <c r="BO15" s="30">
        <v>5970.36</v>
      </c>
      <c r="BP15" s="30">
        <v>5772</v>
      </c>
      <c r="BQ15" s="30">
        <v>5784</v>
      </c>
      <c r="BR15" s="30">
        <v>6113.28</v>
      </c>
      <c r="BS15" s="30">
        <v>5994.97</v>
      </c>
      <c r="BT15" s="30">
        <v>6064.31</v>
      </c>
      <c r="BU15" s="30">
        <v>5909.51</v>
      </c>
      <c r="BV15" s="30">
        <v>6801.46</v>
      </c>
      <c r="BW15" s="30">
        <v>6047.55</v>
      </c>
      <c r="BX15" s="30">
        <v>5999.27</v>
      </c>
      <c r="BY15" s="30">
        <v>6848.03</v>
      </c>
      <c r="BZ15" s="30">
        <v>6526.56</v>
      </c>
      <c r="CA15" s="30">
        <v>6773</v>
      </c>
      <c r="CB15" s="30">
        <v>6876.36</v>
      </c>
      <c r="CC15" s="30">
        <v>6833.3</v>
      </c>
      <c r="CD15" s="30">
        <v>7014.77</v>
      </c>
      <c r="CE15" s="30">
        <v>6783.8</v>
      </c>
      <c r="CF15" s="30">
        <v>7030.26</v>
      </c>
      <c r="CG15" s="30">
        <v>6790.49</v>
      </c>
      <c r="CH15" s="30">
        <v>7280.46</v>
      </c>
      <c r="CI15" s="30">
        <v>7395</v>
      </c>
      <c r="CJ15" s="30">
        <v>7410.94</v>
      </c>
      <c r="CK15" s="30">
        <v>5648</v>
      </c>
      <c r="CL15" s="30">
        <v>3500</v>
      </c>
      <c r="CM15" s="30">
        <v>3851</v>
      </c>
      <c r="CN15" s="30">
        <v>5207.3500000000004</v>
      </c>
      <c r="CO15" s="30">
        <v>5815.3</v>
      </c>
      <c r="CP15" s="30">
        <v>6224</v>
      </c>
      <c r="CQ15" s="30">
        <v>6557</v>
      </c>
      <c r="CR15" s="30">
        <v>6959.88</v>
      </c>
      <c r="CS15" s="30">
        <v>6331</v>
      </c>
      <c r="CT15" s="30">
        <v>6838.31</v>
      </c>
      <c r="CU15" s="30">
        <v>6647.06</v>
      </c>
      <c r="CV15" s="30">
        <v>7892</v>
      </c>
      <c r="CW15" s="30">
        <v>7748.78</v>
      </c>
      <c r="CX15" s="30">
        <v>6979.35</v>
      </c>
      <c r="CY15" s="30">
        <v>8875.2999999999993</v>
      </c>
      <c r="CZ15" s="30">
        <v>8922.2800000000007</v>
      </c>
      <c r="DA15" s="30">
        <v>8870.9599999999991</v>
      </c>
      <c r="DB15" s="30">
        <v>9787.7099999999991</v>
      </c>
      <c r="DC15" s="30">
        <v>9039.36</v>
      </c>
      <c r="DD15" s="30">
        <v>8851.57</v>
      </c>
      <c r="DE15" s="30">
        <v>8823.66</v>
      </c>
      <c r="DF15" s="30">
        <v>9710.36</v>
      </c>
      <c r="DG15" s="30">
        <v>9453.2999999999993</v>
      </c>
      <c r="DH15" s="30" t="s">
        <v>0</v>
      </c>
      <c r="DI15" s="30" t="s">
        <v>0</v>
      </c>
      <c r="DJ15" s="30" t="s">
        <v>0</v>
      </c>
      <c r="DK15" s="30" t="s">
        <v>0</v>
      </c>
      <c r="DL15" s="30" t="s">
        <v>0</v>
      </c>
      <c r="DM15" s="30" t="s">
        <v>0</v>
      </c>
      <c r="DN15" s="30" t="s">
        <v>0</v>
      </c>
      <c r="DO15" s="30" t="s">
        <v>0</v>
      </c>
      <c r="DP15" s="30" t="s">
        <v>0</v>
      </c>
      <c r="DQ15" s="30" t="s">
        <v>0</v>
      </c>
      <c r="DR15" s="30" t="s">
        <v>0</v>
      </c>
      <c r="DS15" s="30" t="s">
        <v>0</v>
      </c>
      <c r="DT15" s="30" t="s">
        <v>0</v>
      </c>
      <c r="DU15" s="30" t="s">
        <v>0</v>
      </c>
      <c r="DV15" s="30" t="s">
        <v>0</v>
      </c>
      <c r="DW15" s="30" t="s">
        <v>0</v>
      </c>
      <c r="DX15" s="30" t="s">
        <v>0</v>
      </c>
      <c r="DY15" s="30" t="s">
        <v>0</v>
      </c>
      <c r="DZ15" s="30" t="s">
        <v>0</v>
      </c>
      <c r="EA15" s="30" t="s">
        <v>0</v>
      </c>
      <c r="EB15" s="30" t="s">
        <v>0</v>
      </c>
      <c r="EC15" s="30" t="s">
        <v>0</v>
      </c>
      <c r="ED15" s="30" t="s">
        <v>0</v>
      </c>
      <c r="EE15" s="30" t="s">
        <v>0</v>
      </c>
      <c r="EF15" s="30" t="s">
        <v>0</v>
      </c>
      <c r="EG15" s="30" t="s">
        <v>0</v>
      </c>
      <c r="EH15" s="30" t="s">
        <v>0</v>
      </c>
      <c r="EI15" s="30" t="s">
        <v>0</v>
      </c>
      <c r="EJ15" s="30" t="s">
        <v>0</v>
      </c>
      <c r="EK15" s="30" t="s">
        <v>0</v>
      </c>
      <c r="EL15" s="30" t="s">
        <v>0</v>
      </c>
      <c r="EM15" s="30" t="s">
        <v>0</v>
      </c>
      <c r="EN15" s="30" t="s">
        <v>0</v>
      </c>
      <c r="EO15" s="30" t="s">
        <v>0</v>
      </c>
      <c r="EP15" s="30" t="s">
        <v>0</v>
      </c>
      <c r="EQ15" s="30" t="s">
        <v>0</v>
      </c>
      <c r="ER15" s="30" t="s">
        <v>0</v>
      </c>
      <c r="ES15" s="30" t="s">
        <v>0</v>
      </c>
      <c r="ET15" s="30" t="s">
        <v>0</v>
      </c>
      <c r="EU15" s="30" t="s">
        <v>0</v>
      </c>
      <c r="EV15" s="30" t="s">
        <v>0</v>
      </c>
      <c r="EW15" s="30">
        <v>19612</v>
      </c>
      <c r="EX15" s="30">
        <v>19001</v>
      </c>
      <c r="EY15" s="30">
        <v>18807</v>
      </c>
      <c r="EZ15" s="30">
        <v>20375</v>
      </c>
      <c r="FA15" s="30">
        <v>20316</v>
      </c>
      <c r="FB15" s="30">
        <v>23150</v>
      </c>
    </row>
    <row r="16" spans="1:158" ht="32.1" customHeight="1">
      <c r="A16" s="238"/>
      <c r="B16" s="19" t="str">
        <f>IF('0'!A1=1,"Інформація та телекомунікації","Information and communication")</f>
        <v>Інформація та телекомунікації</v>
      </c>
      <c r="C16" s="28">
        <v>4377</v>
      </c>
      <c r="D16" s="28">
        <v>4516</v>
      </c>
      <c r="E16" s="28">
        <v>5053</v>
      </c>
      <c r="F16" s="28">
        <v>4414</v>
      </c>
      <c r="G16" s="28">
        <v>4697</v>
      </c>
      <c r="H16" s="28">
        <v>4547</v>
      </c>
      <c r="I16" s="28">
        <v>4640</v>
      </c>
      <c r="J16" s="28">
        <v>4653</v>
      </c>
      <c r="K16" s="28">
        <v>4608</v>
      </c>
      <c r="L16" s="28">
        <v>4515</v>
      </c>
      <c r="M16" s="28">
        <v>4714</v>
      </c>
      <c r="N16" s="28">
        <v>4863</v>
      </c>
      <c r="O16" s="28">
        <v>4508</v>
      </c>
      <c r="P16" s="28">
        <v>4798</v>
      </c>
      <c r="Q16" s="28">
        <v>4887</v>
      </c>
      <c r="R16" s="29">
        <v>5519</v>
      </c>
      <c r="S16" s="29">
        <v>4913</v>
      </c>
      <c r="T16" s="29">
        <v>5053</v>
      </c>
      <c r="U16" s="28">
        <v>4999</v>
      </c>
      <c r="V16" s="28">
        <v>5379</v>
      </c>
      <c r="W16" s="28">
        <v>5203</v>
      </c>
      <c r="X16" s="28">
        <v>5182</v>
      </c>
      <c r="Y16" s="28">
        <v>5631</v>
      </c>
      <c r="Z16" s="28">
        <v>5935</v>
      </c>
      <c r="AA16" s="28">
        <v>5932</v>
      </c>
      <c r="AB16" s="28">
        <v>7395</v>
      </c>
      <c r="AC16" s="28">
        <v>6923</v>
      </c>
      <c r="AD16" s="28">
        <v>7084.69</v>
      </c>
      <c r="AE16" s="28">
        <v>6657</v>
      </c>
      <c r="AF16" s="28">
        <v>6886</v>
      </c>
      <c r="AG16" s="28">
        <v>7073</v>
      </c>
      <c r="AH16" s="28">
        <v>7456.06</v>
      </c>
      <c r="AI16" s="28">
        <v>7675</v>
      </c>
      <c r="AJ16" s="28">
        <v>7411</v>
      </c>
      <c r="AK16" s="30">
        <v>7656</v>
      </c>
      <c r="AL16" s="30">
        <v>7973</v>
      </c>
      <c r="AM16" s="30">
        <v>8164</v>
      </c>
      <c r="AN16" s="30">
        <v>9783</v>
      </c>
      <c r="AO16" s="30">
        <v>9455</v>
      </c>
      <c r="AP16" s="30">
        <v>9499</v>
      </c>
      <c r="AQ16" s="30">
        <v>9057</v>
      </c>
      <c r="AR16" s="30">
        <v>9315</v>
      </c>
      <c r="AS16" s="30">
        <v>9173</v>
      </c>
      <c r="AT16" s="30">
        <v>9564</v>
      </c>
      <c r="AU16" s="30">
        <v>9930</v>
      </c>
      <c r="AV16" s="30">
        <v>9636</v>
      </c>
      <c r="AW16" s="30">
        <v>10225</v>
      </c>
      <c r="AX16" s="30">
        <v>11164</v>
      </c>
      <c r="AY16" s="30">
        <v>10210</v>
      </c>
      <c r="AZ16" s="30">
        <v>11100</v>
      </c>
      <c r="BA16" s="30">
        <v>12085</v>
      </c>
      <c r="BB16" s="30">
        <v>12287</v>
      </c>
      <c r="BC16" s="30">
        <v>11440</v>
      </c>
      <c r="BD16" s="30">
        <v>11446</v>
      </c>
      <c r="BE16" s="30">
        <v>11822</v>
      </c>
      <c r="BF16" s="30">
        <v>12097</v>
      </c>
      <c r="BG16" s="30">
        <v>12263</v>
      </c>
      <c r="BH16" s="30">
        <v>12725</v>
      </c>
      <c r="BI16" s="30">
        <v>13044</v>
      </c>
      <c r="BJ16" s="30">
        <v>13833</v>
      </c>
      <c r="BK16" s="30">
        <v>12248</v>
      </c>
      <c r="BL16" s="30">
        <v>13241.79</v>
      </c>
      <c r="BM16" s="30">
        <v>13809</v>
      </c>
      <c r="BN16" s="30">
        <v>15713</v>
      </c>
      <c r="BO16" s="30">
        <v>13939.09</v>
      </c>
      <c r="BP16" s="30">
        <v>14020</v>
      </c>
      <c r="BQ16" s="30">
        <v>14058</v>
      </c>
      <c r="BR16" s="30">
        <v>14481.97</v>
      </c>
      <c r="BS16" s="30">
        <v>14307.43</v>
      </c>
      <c r="BT16" s="30">
        <v>14948</v>
      </c>
      <c r="BU16" s="30">
        <v>15171.82</v>
      </c>
      <c r="BV16" s="30">
        <v>15518.39</v>
      </c>
      <c r="BW16" s="30">
        <v>15332.3</v>
      </c>
      <c r="BX16" s="30">
        <v>16446.900000000001</v>
      </c>
      <c r="BY16" s="30">
        <v>17321</v>
      </c>
      <c r="BZ16" s="30">
        <v>20516.14</v>
      </c>
      <c r="CA16" s="30">
        <v>17120</v>
      </c>
      <c r="CB16" s="30">
        <v>17600.98</v>
      </c>
      <c r="CC16" s="30">
        <v>17298.98</v>
      </c>
      <c r="CD16" s="30">
        <v>17226.25</v>
      </c>
      <c r="CE16" s="30">
        <v>17071.810000000001</v>
      </c>
      <c r="CF16" s="30">
        <v>17057.23</v>
      </c>
      <c r="CG16" s="30">
        <v>17996.310000000001</v>
      </c>
      <c r="CH16" s="30">
        <v>19634.37</v>
      </c>
      <c r="CI16" s="30">
        <v>17941</v>
      </c>
      <c r="CJ16" s="30">
        <v>18653.25</v>
      </c>
      <c r="CK16" s="30">
        <v>23303</v>
      </c>
      <c r="CL16" s="30">
        <v>18317</v>
      </c>
      <c r="CM16" s="30">
        <v>18339</v>
      </c>
      <c r="CN16" s="30">
        <v>18925.54</v>
      </c>
      <c r="CO16" s="30">
        <v>19789.46</v>
      </c>
      <c r="CP16" s="30">
        <v>19827</v>
      </c>
      <c r="CQ16" s="30">
        <v>20089</v>
      </c>
      <c r="CR16" s="30">
        <v>20060.240000000002</v>
      </c>
      <c r="CS16" s="30">
        <v>21079</v>
      </c>
      <c r="CT16" s="30">
        <v>22606.21</v>
      </c>
      <c r="CU16" s="30">
        <v>21941.06</v>
      </c>
      <c r="CV16" s="30">
        <v>23001</v>
      </c>
      <c r="CW16" s="30">
        <v>25504.46</v>
      </c>
      <c r="CX16" s="30">
        <v>27101.05</v>
      </c>
      <c r="CY16" s="30">
        <v>25264.51</v>
      </c>
      <c r="CZ16" s="30">
        <v>26197.07</v>
      </c>
      <c r="DA16" s="30">
        <v>24945.61</v>
      </c>
      <c r="DB16" s="30">
        <v>24812.74</v>
      </c>
      <c r="DC16" s="30">
        <v>25427.23</v>
      </c>
      <c r="DD16" s="30">
        <v>25195.63</v>
      </c>
      <c r="DE16" s="30">
        <v>27140.84</v>
      </c>
      <c r="DF16" s="30">
        <v>29963.23</v>
      </c>
      <c r="DG16" s="30">
        <v>27197.82</v>
      </c>
      <c r="DH16" s="30" t="s">
        <v>0</v>
      </c>
      <c r="DI16" s="30" t="s">
        <v>0</v>
      </c>
      <c r="DJ16" s="30" t="s">
        <v>0</v>
      </c>
      <c r="DK16" s="30" t="s">
        <v>0</v>
      </c>
      <c r="DL16" s="30" t="s">
        <v>0</v>
      </c>
      <c r="DM16" s="30" t="s">
        <v>0</v>
      </c>
      <c r="DN16" s="30" t="s">
        <v>0</v>
      </c>
      <c r="DO16" s="30" t="s">
        <v>0</v>
      </c>
      <c r="DP16" s="30" t="s">
        <v>0</v>
      </c>
      <c r="DQ16" s="30" t="s">
        <v>0</v>
      </c>
      <c r="DR16" s="30" t="s">
        <v>0</v>
      </c>
      <c r="DS16" s="30" t="s">
        <v>0</v>
      </c>
      <c r="DT16" s="30" t="s">
        <v>0</v>
      </c>
      <c r="DU16" s="30" t="s">
        <v>0</v>
      </c>
      <c r="DV16" s="30" t="s">
        <v>0</v>
      </c>
      <c r="DW16" s="30" t="s">
        <v>0</v>
      </c>
      <c r="DX16" s="30" t="s">
        <v>0</v>
      </c>
      <c r="DY16" s="30" t="s">
        <v>0</v>
      </c>
      <c r="DZ16" s="30" t="s">
        <v>0</v>
      </c>
      <c r="EA16" s="30" t="s">
        <v>0</v>
      </c>
      <c r="EB16" s="30" t="s">
        <v>0</v>
      </c>
      <c r="EC16" s="30" t="s">
        <v>0</v>
      </c>
      <c r="ED16" s="30" t="s">
        <v>0</v>
      </c>
      <c r="EE16" s="30" t="s">
        <v>0</v>
      </c>
      <c r="EF16" s="30" t="s">
        <v>0</v>
      </c>
      <c r="EG16" s="30" t="s">
        <v>0</v>
      </c>
      <c r="EH16" s="30" t="s">
        <v>0</v>
      </c>
      <c r="EI16" s="30" t="s">
        <v>0</v>
      </c>
      <c r="EJ16" s="30" t="s">
        <v>0</v>
      </c>
      <c r="EK16" s="30" t="s">
        <v>0</v>
      </c>
      <c r="EL16" s="30" t="s">
        <v>0</v>
      </c>
      <c r="EM16" s="30" t="s">
        <v>0</v>
      </c>
      <c r="EN16" s="30" t="s">
        <v>0</v>
      </c>
      <c r="EO16" s="30" t="s">
        <v>0</v>
      </c>
      <c r="EP16" s="30" t="s">
        <v>0</v>
      </c>
      <c r="EQ16" s="30" t="s">
        <v>0</v>
      </c>
      <c r="ER16" s="30" t="s">
        <v>0</v>
      </c>
      <c r="ES16" s="30" t="s">
        <v>0</v>
      </c>
      <c r="ET16" s="30" t="s">
        <v>0</v>
      </c>
      <c r="EU16" s="30" t="s">
        <v>0</v>
      </c>
      <c r="EV16" s="30" t="s">
        <v>0</v>
      </c>
      <c r="EW16" s="30">
        <v>67222</v>
      </c>
      <c r="EX16" s="30">
        <v>65213</v>
      </c>
      <c r="EY16" s="30">
        <v>64330</v>
      </c>
      <c r="EZ16" s="30">
        <v>65047</v>
      </c>
      <c r="FA16" s="30">
        <v>66934</v>
      </c>
      <c r="FB16" s="30">
        <v>74981</v>
      </c>
    </row>
    <row r="17" spans="1:158" ht="32.1" customHeight="1">
      <c r="A17" s="238"/>
      <c r="B17" s="19" t="str">
        <f>IF('0'!A1=1,"Фінансова та страхова діяльність","Financial and insurance activities")</f>
        <v>Фінансова та страхова діяльність</v>
      </c>
      <c r="C17" s="28">
        <v>5925</v>
      </c>
      <c r="D17" s="28">
        <v>6013</v>
      </c>
      <c r="E17" s="28">
        <v>6454</v>
      </c>
      <c r="F17" s="28">
        <v>6335</v>
      </c>
      <c r="G17" s="28">
        <v>6549</v>
      </c>
      <c r="H17" s="28">
        <v>6111</v>
      </c>
      <c r="I17" s="28">
        <v>6456</v>
      </c>
      <c r="J17" s="28">
        <v>6295</v>
      </c>
      <c r="K17" s="28">
        <v>6045</v>
      </c>
      <c r="L17" s="28">
        <v>6240</v>
      </c>
      <c r="M17" s="28">
        <v>6259</v>
      </c>
      <c r="N17" s="28">
        <v>6694</v>
      </c>
      <c r="O17" s="28">
        <v>6477</v>
      </c>
      <c r="P17" s="28">
        <v>6346</v>
      </c>
      <c r="Q17" s="28">
        <v>7338</v>
      </c>
      <c r="R17" s="29">
        <v>6877</v>
      </c>
      <c r="S17" s="29">
        <v>7222</v>
      </c>
      <c r="T17" s="29">
        <v>6738</v>
      </c>
      <c r="U17" s="28">
        <v>7396</v>
      </c>
      <c r="V17" s="28">
        <v>6898</v>
      </c>
      <c r="W17" s="28">
        <v>6671</v>
      </c>
      <c r="X17" s="28">
        <v>7059</v>
      </c>
      <c r="Y17" s="28">
        <v>7200</v>
      </c>
      <c r="Z17" s="28">
        <v>8171</v>
      </c>
      <c r="AA17" s="28">
        <v>7192</v>
      </c>
      <c r="AB17" s="28">
        <v>7954</v>
      </c>
      <c r="AC17" s="28">
        <v>8008</v>
      </c>
      <c r="AD17" s="28">
        <v>9675.73</v>
      </c>
      <c r="AE17" s="28">
        <v>8077</v>
      </c>
      <c r="AF17" s="28">
        <v>8659</v>
      </c>
      <c r="AG17" s="28">
        <v>9108</v>
      </c>
      <c r="AH17" s="28">
        <v>8635.09</v>
      </c>
      <c r="AI17" s="28">
        <v>8431</v>
      </c>
      <c r="AJ17" s="28">
        <v>8961</v>
      </c>
      <c r="AK17" s="30">
        <v>9012</v>
      </c>
      <c r="AL17" s="30">
        <v>9900</v>
      </c>
      <c r="AM17" s="30">
        <v>8978</v>
      </c>
      <c r="AN17" s="30">
        <v>9875</v>
      </c>
      <c r="AO17" s="30">
        <v>10226</v>
      </c>
      <c r="AP17" s="30">
        <v>10237</v>
      </c>
      <c r="AQ17" s="30">
        <v>10154</v>
      </c>
      <c r="AR17" s="30">
        <v>9985</v>
      </c>
      <c r="AS17" s="30">
        <v>10386</v>
      </c>
      <c r="AT17" s="30">
        <v>10860</v>
      </c>
      <c r="AU17" s="30">
        <v>9958</v>
      </c>
      <c r="AV17" s="30">
        <v>10507</v>
      </c>
      <c r="AW17" s="30">
        <v>10384</v>
      </c>
      <c r="AX17" s="30">
        <v>11715</v>
      </c>
      <c r="AY17" s="30">
        <v>11092</v>
      </c>
      <c r="AZ17" s="30">
        <v>10983</v>
      </c>
      <c r="BA17" s="30">
        <v>13576</v>
      </c>
      <c r="BB17" s="30">
        <v>13129</v>
      </c>
      <c r="BC17" s="30">
        <v>12528</v>
      </c>
      <c r="BD17" s="30">
        <v>12372</v>
      </c>
      <c r="BE17" s="30">
        <v>13521</v>
      </c>
      <c r="BF17" s="30">
        <v>13022</v>
      </c>
      <c r="BG17" s="30">
        <v>12901</v>
      </c>
      <c r="BH17" s="30">
        <v>13257</v>
      </c>
      <c r="BI17" s="30">
        <v>13164</v>
      </c>
      <c r="BJ17" s="30">
        <v>14899</v>
      </c>
      <c r="BK17" s="30">
        <v>15192</v>
      </c>
      <c r="BL17" s="30">
        <v>14404.13</v>
      </c>
      <c r="BM17" s="30">
        <v>17653</v>
      </c>
      <c r="BN17" s="30">
        <v>15596</v>
      </c>
      <c r="BO17" s="30">
        <v>15639.21</v>
      </c>
      <c r="BP17" s="30">
        <v>15648</v>
      </c>
      <c r="BQ17" s="30">
        <v>16417</v>
      </c>
      <c r="BR17" s="30">
        <v>16239.58</v>
      </c>
      <c r="BS17" s="30">
        <v>15956.47</v>
      </c>
      <c r="BT17" s="30">
        <v>16632.47</v>
      </c>
      <c r="BU17" s="30">
        <v>16479</v>
      </c>
      <c r="BV17" s="30">
        <v>18088.34</v>
      </c>
      <c r="BW17" s="30">
        <v>17065.21</v>
      </c>
      <c r="BX17" s="30">
        <v>18196.52</v>
      </c>
      <c r="BY17" s="30">
        <v>20452.87</v>
      </c>
      <c r="BZ17" s="30">
        <v>19836.21</v>
      </c>
      <c r="CA17" s="30">
        <v>18888</v>
      </c>
      <c r="CB17" s="30">
        <v>18107.32</v>
      </c>
      <c r="CC17" s="30">
        <v>19459.28</v>
      </c>
      <c r="CD17" s="30">
        <v>18648.96</v>
      </c>
      <c r="CE17" s="30">
        <v>17929.080000000002</v>
      </c>
      <c r="CF17" s="30">
        <v>19570.95</v>
      </c>
      <c r="CG17" s="30">
        <v>19220.89</v>
      </c>
      <c r="CH17" s="30">
        <v>22197.78</v>
      </c>
      <c r="CI17" s="30">
        <v>20080</v>
      </c>
      <c r="CJ17" s="30">
        <v>21606.15</v>
      </c>
      <c r="CK17" s="30">
        <v>21821</v>
      </c>
      <c r="CL17" s="30">
        <v>20256</v>
      </c>
      <c r="CM17" s="30">
        <v>18832</v>
      </c>
      <c r="CN17" s="30">
        <v>19324.45</v>
      </c>
      <c r="CO17" s="30">
        <v>20352.099999999999</v>
      </c>
      <c r="CP17" s="30">
        <v>19700</v>
      </c>
      <c r="CQ17" s="30">
        <v>19332</v>
      </c>
      <c r="CR17" s="30">
        <v>20510.830000000002</v>
      </c>
      <c r="CS17" s="30">
        <v>19893</v>
      </c>
      <c r="CT17" s="30">
        <v>22842.61</v>
      </c>
      <c r="CU17" s="30">
        <v>24095.360000000001</v>
      </c>
      <c r="CV17" s="30">
        <v>22319</v>
      </c>
      <c r="CW17" s="30">
        <v>24279.16</v>
      </c>
      <c r="CX17" s="30">
        <v>23556.85</v>
      </c>
      <c r="CY17" s="30">
        <v>21965.16</v>
      </c>
      <c r="CZ17" s="30">
        <v>22690.93</v>
      </c>
      <c r="DA17" s="30">
        <v>24489.32</v>
      </c>
      <c r="DB17" s="30">
        <v>23536.7</v>
      </c>
      <c r="DC17" s="30">
        <v>22547.38</v>
      </c>
      <c r="DD17" s="30">
        <v>23641.88</v>
      </c>
      <c r="DE17" s="30">
        <v>23418.97</v>
      </c>
      <c r="DF17" s="30">
        <v>31273.58</v>
      </c>
      <c r="DG17" s="30">
        <v>24928.32</v>
      </c>
      <c r="DH17" s="30" t="s">
        <v>0</v>
      </c>
      <c r="DI17" s="30" t="s">
        <v>0</v>
      </c>
      <c r="DJ17" s="30" t="s">
        <v>0</v>
      </c>
      <c r="DK17" s="30" t="s">
        <v>0</v>
      </c>
      <c r="DL17" s="30" t="s">
        <v>0</v>
      </c>
      <c r="DM17" s="30" t="s">
        <v>0</v>
      </c>
      <c r="DN17" s="30" t="s">
        <v>0</v>
      </c>
      <c r="DO17" s="30" t="s">
        <v>0</v>
      </c>
      <c r="DP17" s="30" t="s">
        <v>0</v>
      </c>
      <c r="DQ17" s="30" t="s">
        <v>0</v>
      </c>
      <c r="DR17" s="30" t="s">
        <v>0</v>
      </c>
      <c r="DS17" s="30" t="s">
        <v>0</v>
      </c>
      <c r="DT17" s="30" t="s">
        <v>0</v>
      </c>
      <c r="DU17" s="30" t="s">
        <v>0</v>
      </c>
      <c r="DV17" s="30" t="s">
        <v>0</v>
      </c>
      <c r="DW17" s="30" t="s">
        <v>0</v>
      </c>
      <c r="DX17" s="30" t="s">
        <v>0</v>
      </c>
      <c r="DY17" s="30" t="s">
        <v>0</v>
      </c>
      <c r="DZ17" s="30" t="s">
        <v>0</v>
      </c>
      <c r="EA17" s="30" t="s">
        <v>0</v>
      </c>
      <c r="EB17" s="30" t="s">
        <v>0</v>
      </c>
      <c r="EC17" s="30" t="s">
        <v>0</v>
      </c>
      <c r="ED17" s="30" t="s">
        <v>0</v>
      </c>
      <c r="EE17" s="30" t="s">
        <v>0</v>
      </c>
      <c r="EF17" s="30" t="s">
        <v>0</v>
      </c>
      <c r="EG17" s="30" t="s">
        <v>0</v>
      </c>
      <c r="EH17" s="30" t="s">
        <v>0</v>
      </c>
      <c r="EI17" s="30" t="s">
        <v>0</v>
      </c>
      <c r="EJ17" s="30" t="s">
        <v>0</v>
      </c>
      <c r="EK17" s="30" t="s">
        <v>0</v>
      </c>
      <c r="EL17" s="30" t="s">
        <v>0</v>
      </c>
      <c r="EM17" s="30" t="s">
        <v>0</v>
      </c>
      <c r="EN17" s="30" t="s">
        <v>0</v>
      </c>
      <c r="EO17" s="30" t="s">
        <v>0</v>
      </c>
      <c r="EP17" s="30" t="s">
        <v>0</v>
      </c>
      <c r="EQ17" s="30" t="s">
        <v>0</v>
      </c>
      <c r="ER17" s="30" t="s">
        <v>0</v>
      </c>
      <c r="ES17" s="30" t="s">
        <v>0</v>
      </c>
      <c r="ET17" s="30" t="s">
        <v>0</v>
      </c>
      <c r="EU17" s="30" t="s">
        <v>0</v>
      </c>
      <c r="EV17" s="30" t="s">
        <v>0</v>
      </c>
      <c r="EW17" s="30">
        <v>55994</v>
      </c>
      <c r="EX17" s="30">
        <v>52269</v>
      </c>
      <c r="EY17" s="30">
        <v>50706</v>
      </c>
      <c r="EZ17" s="30">
        <v>53971</v>
      </c>
      <c r="FA17" s="30">
        <v>52191</v>
      </c>
      <c r="FB17" s="30">
        <v>63912</v>
      </c>
    </row>
    <row r="18" spans="1:158" ht="32.1" customHeight="1">
      <c r="A18" s="238"/>
      <c r="B18" s="19" t="str">
        <f>IF('0'!A1=1,"Операції з нерухомим майном","Real estate activities")</f>
        <v>Операції з нерухомим майном</v>
      </c>
      <c r="C18" s="28">
        <v>2609</v>
      </c>
      <c r="D18" s="28">
        <v>2592</v>
      </c>
      <c r="E18" s="28">
        <v>2807</v>
      </c>
      <c r="F18" s="28">
        <v>2705</v>
      </c>
      <c r="G18" s="28">
        <v>2768</v>
      </c>
      <c r="H18" s="28">
        <v>2805</v>
      </c>
      <c r="I18" s="28">
        <v>2848</v>
      </c>
      <c r="J18" s="28">
        <v>2772</v>
      </c>
      <c r="K18" s="28">
        <v>2793</v>
      </c>
      <c r="L18" s="28">
        <v>2733</v>
      </c>
      <c r="M18" s="28">
        <v>2711</v>
      </c>
      <c r="N18" s="28">
        <v>3132</v>
      </c>
      <c r="O18" s="28">
        <v>2885</v>
      </c>
      <c r="P18" s="28">
        <v>2905</v>
      </c>
      <c r="Q18" s="28">
        <v>3016</v>
      </c>
      <c r="R18" s="29">
        <v>3188</v>
      </c>
      <c r="S18" s="29">
        <v>3490</v>
      </c>
      <c r="T18" s="29">
        <v>3006</v>
      </c>
      <c r="U18" s="28">
        <v>2970</v>
      </c>
      <c r="V18" s="28">
        <v>2959</v>
      </c>
      <c r="W18" s="28">
        <v>3006</v>
      </c>
      <c r="X18" s="28">
        <v>3105</v>
      </c>
      <c r="Y18" s="28">
        <v>3118</v>
      </c>
      <c r="Z18" s="28">
        <v>3421</v>
      </c>
      <c r="AA18" s="28">
        <v>3225</v>
      </c>
      <c r="AB18" s="28">
        <v>3423</v>
      </c>
      <c r="AC18" s="28">
        <v>3670</v>
      </c>
      <c r="AD18" s="28">
        <v>3747.93</v>
      </c>
      <c r="AE18" s="28">
        <v>4138</v>
      </c>
      <c r="AF18" s="28">
        <v>3716</v>
      </c>
      <c r="AG18" s="28">
        <v>3818</v>
      </c>
      <c r="AH18" s="28">
        <v>3633.37</v>
      </c>
      <c r="AI18" s="28">
        <v>3602</v>
      </c>
      <c r="AJ18" s="28">
        <v>3695</v>
      </c>
      <c r="AK18" s="30">
        <v>3695</v>
      </c>
      <c r="AL18" s="30">
        <v>4350</v>
      </c>
      <c r="AM18" s="30">
        <v>4216</v>
      </c>
      <c r="AN18" s="30">
        <v>4222</v>
      </c>
      <c r="AO18" s="30">
        <v>4779</v>
      </c>
      <c r="AP18" s="30">
        <v>4658</v>
      </c>
      <c r="AQ18" s="30">
        <v>4652</v>
      </c>
      <c r="AR18" s="30">
        <v>5807</v>
      </c>
      <c r="AS18" s="30">
        <v>4948</v>
      </c>
      <c r="AT18" s="30">
        <v>4771</v>
      </c>
      <c r="AU18" s="30">
        <v>4883</v>
      </c>
      <c r="AV18" s="30">
        <v>4727</v>
      </c>
      <c r="AW18" s="30">
        <v>4786</v>
      </c>
      <c r="AX18" s="30">
        <v>5689</v>
      </c>
      <c r="AY18" s="30">
        <v>5246</v>
      </c>
      <c r="AZ18" s="30">
        <v>5301</v>
      </c>
      <c r="BA18" s="30">
        <v>5709</v>
      </c>
      <c r="BB18" s="30">
        <v>5740</v>
      </c>
      <c r="BC18" s="30">
        <v>5881</v>
      </c>
      <c r="BD18" s="30">
        <v>6022</v>
      </c>
      <c r="BE18" s="30">
        <v>5964</v>
      </c>
      <c r="BF18" s="30">
        <v>6183</v>
      </c>
      <c r="BG18" s="30">
        <v>6060</v>
      </c>
      <c r="BH18" s="30">
        <v>6174</v>
      </c>
      <c r="BI18" s="30">
        <v>6164</v>
      </c>
      <c r="BJ18" s="30">
        <v>6996</v>
      </c>
      <c r="BK18" s="30">
        <v>6471</v>
      </c>
      <c r="BL18" s="30">
        <v>6496.81</v>
      </c>
      <c r="BM18" s="30">
        <v>6842</v>
      </c>
      <c r="BN18" s="30">
        <v>7029</v>
      </c>
      <c r="BO18" s="30">
        <v>7076.65</v>
      </c>
      <c r="BP18" s="30">
        <v>7171</v>
      </c>
      <c r="BQ18" s="30">
        <v>8669</v>
      </c>
      <c r="BR18" s="30">
        <v>7541.48</v>
      </c>
      <c r="BS18" s="30">
        <v>7285.6</v>
      </c>
      <c r="BT18" s="30">
        <v>7390.74</v>
      </c>
      <c r="BU18" s="30">
        <v>7443.25</v>
      </c>
      <c r="BV18" s="30">
        <v>8538.85</v>
      </c>
      <c r="BW18" s="30">
        <v>7781.61</v>
      </c>
      <c r="BX18" s="30">
        <v>7887.17</v>
      </c>
      <c r="BY18" s="30">
        <v>8347.27</v>
      </c>
      <c r="BZ18" s="30">
        <v>8198.02</v>
      </c>
      <c r="CA18" s="30">
        <v>8590</v>
      </c>
      <c r="CB18" s="30">
        <v>8907.31</v>
      </c>
      <c r="CC18" s="30">
        <v>8869.42</v>
      </c>
      <c r="CD18" s="30">
        <v>8744.64</v>
      </c>
      <c r="CE18" s="30">
        <v>8593.82</v>
      </c>
      <c r="CF18" s="30">
        <v>8812.57</v>
      </c>
      <c r="CG18" s="30">
        <v>8818.02</v>
      </c>
      <c r="CH18" s="30">
        <v>10093.25</v>
      </c>
      <c r="CI18" s="30">
        <v>9029</v>
      </c>
      <c r="CJ18" s="30">
        <v>9200.69</v>
      </c>
      <c r="CK18" s="30">
        <v>8473</v>
      </c>
      <c r="CL18" s="30">
        <v>7121</v>
      </c>
      <c r="CM18" s="30">
        <v>8240</v>
      </c>
      <c r="CN18" s="30">
        <v>8786.2999999999993</v>
      </c>
      <c r="CO18" s="30">
        <v>9315</v>
      </c>
      <c r="CP18" s="30">
        <v>9270</v>
      </c>
      <c r="CQ18" s="30">
        <v>9330</v>
      </c>
      <c r="CR18" s="30">
        <v>9388.16</v>
      </c>
      <c r="CS18" s="30">
        <v>9263</v>
      </c>
      <c r="CT18" s="30">
        <v>10429.5</v>
      </c>
      <c r="CU18" s="30">
        <v>9683.1299999999992</v>
      </c>
      <c r="CV18" s="30">
        <v>10380</v>
      </c>
      <c r="CW18" s="30">
        <v>10354.879999999999</v>
      </c>
      <c r="CX18" s="30">
        <v>10861.29</v>
      </c>
      <c r="CY18" s="30">
        <v>11138.85</v>
      </c>
      <c r="CZ18" s="30">
        <v>11208.43</v>
      </c>
      <c r="DA18" s="30">
        <v>11489.56</v>
      </c>
      <c r="DB18" s="30">
        <v>11383.94</v>
      </c>
      <c r="DC18" s="30">
        <v>11371.43</v>
      </c>
      <c r="DD18" s="30">
        <v>11195.24</v>
      </c>
      <c r="DE18" s="30">
        <v>11281.01</v>
      </c>
      <c r="DF18" s="30">
        <v>13444.68</v>
      </c>
      <c r="DG18" s="30">
        <v>12948.98</v>
      </c>
      <c r="DH18" s="30" t="s">
        <v>0</v>
      </c>
      <c r="DI18" s="30" t="s">
        <v>0</v>
      </c>
      <c r="DJ18" s="30" t="s">
        <v>0</v>
      </c>
      <c r="DK18" s="30" t="s">
        <v>0</v>
      </c>
      <c r="DL18" s="30" t="s">
        <v>0</v>
      </c>
      <c r="DM18" s="30" t="s">
        <v>0</v>
      </c>
      <c r="DN18" s="30" t="s">
        <v>0</v>
      </c>
      <c r="DO18" s="30" t="s">
        <v>0</v>
      </c>
      <c r="DP18" s="30" t="s">
        <v>0</v>
      </c>
      <c r="DQ18" s="30" t="s">
        <v>0</v>
      </c>
      <c r="DR18" s="30" t="s">
        <v>0</v>
      </c>
      <c r="DS18" s="30" t="s">
        <v>0</v>
      </c>
      <c r="DT18" s="30" t="s">
        <v>0</v>
      </c>
      <c r="DU18" s="30" t="s">
        <v>0</v>
      </c>
      <c r="DV18" s="30" t="s">
        <v>0</v>
      </c>
      <c r="DW18" s="30" t="s">
        <v>0</v>
      </c>
      <c r="DX18" s="30" t="s">
        <v>0</v>
      </c>
      <c r="DY18" s="30" t="s">
        <v>0</v>
      </c>
      <c r="DZ18" s="30" t="s">
        <v>0</v>
      </c>
      <c r="EA18" s="30" t="s">
        <v>0</v>
      </c>
      <c r="EB18" s="30" t="s">
        <v>0</v>
      </c>
      <c r="EC18" s="30" t="s">
        <v>0</v>
      </c>
      <c r="ED18" s="30" t="s">
        <v>0</v>
      </c>
      <c r="EE18" s="30" t="s">
        <v>0</v>
      </c>
      <c r="EF18" s="30" t="s">
        <v>0</v>
      </c>
      <c r="EG18" s="30" t="s">
        <v>0</v>
      </c>
      <c r="EH18" s="30" t="s">
        <v>0</v>
      </c>
      <c r="EI18" s="30" t="s">
        <v>0</v>
      </c>
      <c r="EJ18" s="30" t="s">
        <v>0</v>
      </c>
      <c r="EK18" s="30" t="s">
        <v>0</v>
      </c>
      <c r="EL18" s="30" t="s">
        <v>0</v>
      </c>
      <c r="EM18" s="30" t="s">
        <v>0</v>
      </c>
      <c r="EN18" s="30" t="s">
        <v>0</v>
      </c>
      <c r="EO18" s="30" t="s">
        <v>0</v>
      </c>
      <c r="EP18" s="30" t="s">
        <v>0</v>
      </c>
      <c r="EQ18" s="30" t="s">
        <v>0</v>
      </c>
      <c r="ER18" s="30" t="s">
        <v>0</v>
      </c>
      <c r="ES18" s="30" t="s">
        <v>0</v>
      </c>
      <c r="ET18" s="30" t="s">
        <v>0</v>
      </c>
      <c r="EU18" s="30" t="s">
        <v>0</v>
      </c>
      <c r="EV18" s="30" t="s">
        <v>0</v>
      </c>
      <c r="EW18" s="30">
        <v>22987</v>
      </c>
      <c r="EX18" s="30">
        <v>23062</v>
      </c>
      <c r="EY18" s="30">
        <v>23011</v>
      </c>
      <c r="EZ18" s="30">
        <v>23635</v>
      </c>
      <c r="FA18" s="30">
        <v>23593</v>
      </c>
      <c r="FB18" s="30">
        <v>27464</v>
      </c>
    </row>
    <row r="19" spans="1:158" ht="32.1" customHeight="1">
      <c r="A19" s="238"/>
      <c r="B19" s="19" t="str">
        <f>IF('0'!A1=1,"Професійна, наукова та технічна  діяльність","Professional, scientific and technical activities")</f>
        <v>Професійна, наукова та технічна  діяльність</v>
      </c>
      <c r="C19" s="28">
        <v>3979</v>
      </c>
      <c r="D19" s="28">
        <v>4119</v>
      </c>
      <c r="E19" s="28">
        <v>4532</v>
      </c>
      <c r="F19" s="28">
        <v>4484</v>
      </c>
      <c r="G19" s="28">
        <v>4299</v>
      </c>
      <c r="H19" s="28">
        <v>4473</v>
      </c>
      <c r="I19" s="28">
        <v>4582</v>
      </c>
      <c r="J19" s="28">
        <v>4454</v>
      </c>
      <c r="K19" s="28">
        <v>4519</v>
      </c>
      <c r="L19" s="28">
        <v>4477</v>
      </c>
      <c r="M19" s="28">
        <v>4562</v>
      </c>
      <c r="N19" s="28">
        <v>5258</v>
      </c>
      <c r="O19" s="28">
        <v>4592</v>
      </c>
      <c r="P19" s="28">
        <v>5056</v>
      </c>
      <c r="Q19" s="28">
        <v>5149</v>
      </c>
      <c r="R19" s="29">
        <v>5249</v>
      </c>
      <c r="S19" s="29">
        <v>4937</v>
      </c>
      <c r="T19" s="29">
        <v>5240</v>
      </c>
      <c r="U19" s="28">
        <v>5076</v>
      </c>
      <c r="V19" s="28">
        <v>5032</v>
      </c>
      <c r="W19" s="28">
        <v>5439</v>
      </c>
      <c r="X19" s="28">
        <v>5323</v>
      </c>
      <c r="Y19" s="28">
        <v>5474</v>
      </c>
      <c r="Z19" s="28">
        <v>6461</v>
      </c>
      <c r="AA19" s="28">
        <v>5575</v>
      </c>
      <c r="AB19" s="28">
        <v>6108</v>
      </c>
      <c r="AC19" s="28">
        <v>6508</v>
      </c>
      <c r="AD19" s="28">
        <v>6784.33</v>
      </c>
      <c r="AE19" s="28">
        <v>6376</v>
      </c>
      <c r="AF19" s="28">
        <v>6680</v>
      </c>
      <c r="AG19" s="28">
        <v>6863</v>
      </c>
      <c r="AH19" s="28">
        <v>6527.84</v>
      </c>
      <c r="AI19" s="28">
        <v>6728</v>
      </c>
      <c r="AJ19" s="28">
        <v>6929</v>
      </c>
      <c r="AK19" s="30">
        <v>7052</v>
      </c>
      <c r="AL19" s="30">
        <v>8424</v>
      </c>
      <c r="AM19" s="30">
        <v>6457</v>
      </c>
      <c r="AN19" s="30">
        <v>7233</v>
      </c>
      <c r="AO19" s="30">
        <v>7700</v>
      </c>
      <c r="AP19" s="30">
        <v>7491</v>
      </c>
      <c r="AQ19" s="30">
        <v>7203</v>
      </c>
      <c r="AR19" s="30">
        <v>7744</v>
      </c>
      <c r="AS19" s="30">
        <v>7737</v>
      </c>
      <c r="AT19" s="30">
        <v>7720</v>
      </c>
      <c r="AU19" s="30">
        <v>8070</v>
      </c>
      <c r="AV19" s="30">
        <v>9143</v>
      </c>
      <c r="AW19" s="30">
        <v>8094</v>
      </c>
      <c r="AX19" s="30">
        <v>10694</v>
      </c>
      <c r="AY19" s="30">
        <v>8195</v>
      </c>
      <c r="AZ19" s="30">
        <v>9345</v>
      </c>
      <c r="BA19" s="30">
        <v>9708</v>
      </c>
      <c r="BB19" s="30">
        <v>9565</v>
      </c>
      <c r="BC19" s="30">
        <v>9655</v>
      </c>
      <c r="BD19" s="30">
        <v>9969</v>
      </c>
      <c r="BE19" s="30">
        <v>10094</v>
      </c>
      <c r="BF19" s="30">
        <v>10001</v>
      </c>
      <c r="BG19" s="30">
        <v>10730</v>
      </c>
      <c r="BH19" s="30">
        <v>10162</v>
      </c>
      <c r="BI19" s="30">
        <v>10378</v>
      </c>
      <c r="BJ19" s="30">
        <v>12682</v>
      </c>
      <c r="BK19" s="30">
        <v>10323</v>
      </c>
      <c r="BL19" s="30">
        <v>10524.03</v>
      </c>
      <c r="BM19" s="30">
        <v>11334</v>
      </c>
      <c r="BN19" s="30">
        <v>11397</v>
      </c>
      <c r="BO19" s="30">
        <v>13363.1</v>
      </c>
      <c r="BP19" s="30">
        <v>11686</v>
      </c>
      <c r="BQ19" s="30">
        <v>12145</v>
      </c>
      <c r="BR19" s="30">
        <v>11845.92</v>
      </c>
      <c r="BS19" s="30">
        <v>12593.17</v>
      </c>
      <c r="BT19" s="30">
        <v>12575</v>
      </c>
      <c r="BU19" s="30">
        <v>12548.63</v>
      </c>
      <c r="BV19" s="30">
        <v>15490.08</v>
      </c>
      <c r="BW19" s="30">
        <v>12446.19</v>
      </c>
      <c r="BX19" s="30">
        <v>14433.03</v>
      </c>
      <c r="BY19" s="30">
        <v>16140.13</v>
      </c>
      <c r="BZ19" s="30">
        <v>14412.43</v>
      </c>
      <c r="CA19" s="30">
        <v>13676</v>
      </c>
      <c r="CB19" s="30">
        <v>14085.17</v>
      </c>
      <c r="CC19" s="30">
        <v>14298.73</v>
      </c>
      <c r="CD19" s="30">
        <v>14101.76</v>
      </c>
      <c r="CE19" s="30">
        <v>14719.77</v>
      </c>
      <c r="CF19" s="30">
        <v>14516.35</v>
      </c>
      <c r="CG19" s="30">
        <v>14319.56</v>
      </c>
      <c r="CH19" s="30">
        <v>17533.79</v>
      </c>
      <c r="CI19" s="30">
        <v>14805</v>
      </c>
      <c r="CJ19" s="30">
        <v>15747.37</v>
      </c>
      <c r="CK19" s="30">
        <v>18554</v>
      </c>
      <c r="CL19" s="30">
        <v>14802</v>
      </c>
      <c r="CM19" s="30">
        <v>15610</v>
      </c>
      <c r="CN19" s="30">
        <v>15775.91</v>
      </c>
      <c r="CO19" s="30">
        <v>15772.13</v>
      </c>
      <c r="CP19" s="30">
        <v>15530</v>
      </c>
      <c r="CQ19" s="30">
        <v>17092</v>
      </c>
      <c r="CR19" s="30">
        <v>16792.66</v>
      </c>
      <c r="CS19" s="30">
        <v>16686</v>
      </c>
      <c r="CT19" s="30">
        <v>22381.21</v>
      </c>
      <c r="CU19" s="30">
        <v>16602.43</v>
      </c>
      <c r="CV19" s="30">
        <v>17550</v>
      </c>
      <c r="CW19" s="30">
        <v>18767.509999999998</v>
      </c>
      <c r="CX19" s="30">
        <v>21882.71</v>
      </c>
      <c r="CY19" s="30">
        <v>17744.55</v>
      </c>
      <c r="CZ19" s="30">
        <v>19052.330000000002</v>
      </c>
      <c r="DA19" s="30">
        <v>19203.419999999998</v>
      </c>
      <c r="DB19" s="30">
        <v>19170.22</v>
      </c>
      <c r="DC19" s="30">
        <v>19513.89</v>
      </c>
      <c r="DD19" s="30">
        <v>19047.05</v>
      </c>
      <c r="DE19" s="30">
        <v>19114.34</v>
      </c>
      <c r="DF19" s="30">
        <v>24822.31</v>
      </c>
      <c r="DG19" s="30">
        <v>19968.36</v>
      </c>
      <c r="DH19" s="30" t="s">
        <v>0</v>
      </c>
      <c r="DI19" s="30" t="s">
        <v>0</v>
      </c>
      <c r="DJ19" s="30" t="s">
        <v>0</v>
      </c>
      <c r="DK19" s="30" t="s">
        <v>0</v>
      </c>
      <c r="DL19" s="30" t="s">
        <v>0</v>
      </c>
      <c r="DM19" s="30" t="s">
        <v>0</v>
      </c>
      <c r="DN19" s="30" t="s">
        <v>0</v>
      </c>
      <c r="DO19" s="30" t="s">
        <v>0</v>
      </c>
      <c r="DP19" s="30" t="s">
        <v>0</v>
      </c>
      <c r="DQ19" s="30" t="s">
        <v>0</v>
      </c>
      <c r="DR19" s="30" t="s">
        <v>0</v>
      </c>
      <c r="DS19" s="30" t="s">
        <v>0</v>
      </c>
      <c r="DT19" s="30" t="s">
        <v>0</v>
      </c>
      <c r="DU19" s="30" t="s">
        <v>0</v>
      </c>
      <c r="DV19" s="30" t="s">
        <v>0</v>
      </c>
      <c r="DW19" s="30" t="s">
        <v>0</v>
      </c>
      <c r="DX19" s="30" t="s">
        <v>0</v>
      </c>
      <c r="DY19" s="30" t="s">
        <v>0</v>
      </c>
      <c r="DZ19" s="30" t="s">
        <v>0</v>
      </c>
      <c r="EA19" s="30" t="s">
        <v>0</v>
      </c>
      <c r="EB19" s="30" t="s">
        <v>0</v>
      </c>
      <c r="EC19" s="30" t="s">
        <v>0</v>
      </c>
      <c r="ED19" s="30" t="s">
        <v>0</v>
      </c>
      <c r="EE19" s="30" t="s">
        <v>0</v>
      </c>
      <c r="EF19" s="30" t="s">
        <v>0</v>
      </c>
      <c r="EG19" s="30" t="s">
        <v>0</v>
      </c>
      <c r="EH19" s="30" t="s">
        <v>0</v>
      </c>
      <c r="EI19" s="30" t="s">
        <v>0</v>
      </c>
      <c r="EJ19" s="30" t="s">
        <v>0</v>
      </c>
      <c r="EK19" s="30" t="s">
        <v>0</v>
      </c>
      <c r="EL19" s="30" t="s">
        <v>0</v>
      </c>
      <c r="EM19" s="30" t="s">
        <v>0</v>
      </c>
      <c r="EN19" s="30" t="s">
        <v>0</v>
      </c>
      <c r="EO19" s="30" t="s">
        <v>0</v>
      </c>
      <c r="EP19" s="30" t="s">
        <v>0</v>
      </c>
      <c r="EQ19" s="30" t="s">
        <v>0</v>
      </c>
      <c r="ER19" s="30" t="s">
        <v>0</v>
      </c>
      <c r="ES19" s="30" t="s">
        <v>0</v>
      </c>
      <c r="ET19" s="30" t="s">
        <v>0</v>
      </c>
      <c r="EU19" s="30" t="s">
        <v>0</v>
      </c>
      <c r="EV19" s="30" t="s">
        <v>0</v>
      </c>
      <c r="EW19" s="30">
        <v>34068</v>
      </c>
      <c r="EX19" s="30">
        <v>33906</v>
      </c>
      <c r="EY19" s="30">
        <v>35166</v>
      </c>
      <c r="EZ19" s="30">
        <v>34739</v>
      </c>
      <c r="FA19" s="30">
        <v>34214</v>
      </c>
      <c r="FB19" s="30">
        <v>41889</v>
      </c>
    </row>
    <row r="20" spans="1:158" ht="32.1" customHeight="1">
      <c r="A20" s="238"/>
      <c r="B20" s="19" t="str">
        <f>IF('0'!A1=1,"з неї наукові дослідження та розробки","of which scientific research and development")</f>
        <v>з неї наукові дослідження та розробки</v>
      </c>
      <c r="C20" s="28">
        <v>3528</v>
      </c>
      <c r="D20" s="28">
        <v>3639</v>
      </c>
      <c r="E20" s="28">
        <v>3784</v>
      </c>
      <c r="F20" s="28">
        <v>3822</v>
      </c>
      <c r="G20" s="28">
        <v>3853</v>
      </c>
      <c r="H20" s="28">
        <v>4095</v>
      </c>
      <c r="I20" s="28">
        <v>4244</v>
      </c>
      <c r="J20" s="28">
        <v>3974</v>
      </c>
      <c r="K20" s="28">
        <v>4165</v>
      </c>
      <c r="L20" s="28">
        <v>4094</v>
      </c>
      <c r="M20" s="28">
        <v>4162</v>
      </c>
      <c r="N20" s="28">
        <v>4952</v>
      </c>
      <c r="O20" s="28">
        <v>3669</v>
      </c>
      <c r="P20" s="28">
        <v>3793</v>
      </c>
      <c r="Q20" s="28">
        <v>4051</v>
      </c>
      <c r="R20" s="29">
        <v>3985</v>
      </c>
      <c r="S20" s="29">
        <v>4032</v>
      </c>
      <c r="T20" s="29">
        <v>4334</v>
      </c>
      <c r="U20" s="28">
        <v>4374</v>
      </c>
      <c r="V20" s="28">
        <v>4113</v>
      </c>
      <c r="W20" s="28">
        <v>4347</v>
      </c>
      <c r="X20" s="28">
        <v>4405</v>
      </c>
      <c r="Y20" s="28">
        <v>4523</v>
      </c>
      <c r="Z20" s="28">
        <v>5595</v>
      </c>
      <c r="AA20" s="28">
        <v>3966</v>
      </c>
      <c r="AB20" s="28">
        <v>4092</v>
      </c>
      <c r="AC20" s="28">
        <v>4420</v>
      </c>
      <c r="AD20" s="28">
        <v>4579.24</v>
      </c>
      <c r="AE20" s="28">
        <v>4985</v>
      </c>
      <c r="AF20" s="28">
        <v>4927</v>
      </c>
      <c r="AG20" s="28">
        <v>5152</v>
      </c>
      <c r="AH20" s="28">
        <v>4876.99</v>
      </c>
      <c r="AI20" s="28">
        <v>5138</v>
      </c>
      <c r="AJ20" s="28">
        <v>5596</v>
      </c>
      <c r="AK20" s="30">
        <v>5584</v>
      </c>
      <c r="AL20" s="30">
        <v>6493</v>
      </c>
      <c r="AM20" s="30">
        <v>4885</v>
      </c>
      <c r="AN20" s="30">
        <v>5447</v>
      </c>
      <c r="AO20" s="30">
        <v>5696</v>
      </c>
      <c r="AP20" s="30">
        <v>5622</v>
      </c>
      <c r="AQ20" s="30">
        <v>5868</v>
      </c>
      <c r="AR20" s="30">
        <v>6115</v>
      </c>
      <c r="AS20" s="30">
        <v>6291</v>
      </c>
      <c r="AT20" s="30">
        <v>6116</v>
      </c>
      <c r="AU20" s="30">
        <v>6343</v>
      </c>
      <c r="AV20" s="30">
        <v>6204</v>
      </c>
      <c r="AW20" s="30">
        <v>6422</v>
      </c>
      <c r="AX20" s="30">
        <v>8297</v>
      </c>
      <c r="AY20" s="30">
        <v>6786</v>
      </c>
      <c r="AZ20" s="30">
        <v>7152</v>
      </c>
      <c r="BA20" s="30">
        <v>7874</v>
      </c>
      <c r="BB20" s="30">
        <v>7592</v>
      </c>
      <c r="BC20" s="30">
        <v>7831</v>
      </c>
      <c r="BD20" s="30">
        <v>8048</v>
      </c>
      <c r="BE20" s="30">
        <v>8398</v>
      </c>
      <c r="BF20" s="30">
        <v>8180</v>
      </c>
      <c r="BG20" s="30">
        <v>8489</v>
      </c>
      <c r="BH20" s="30">
        <v>8334</v>
      </c>
      <c r="BI20" s="30">
        <v>8912</v>
      </c>
      <c r="BJ20" s="30">
        <v>10914</v>
      </c>
      <c r="BK20" s="30">
        <v>8190.58</v>
      </c>
      <c r="BL20" s="30">
        <v>8803.35</v>
      </c>
      <c r="BM20" s="30">
        <v>9701.98</v>
      </c>
      <c r="BN20" s="30">
        <v>9603.48</v>
      </c>
      <c r="BO20" s="30">
        <v>9830.84</v>
      </c>
      <c r="BP20" s="30">
        <v>10058.14</v>
      </c>
      <c r="BQ20" s="30">
        <v>10396.67</v>
      </c>
      <c r="BR20" s="30">
        <v>10233.290000000001</v>
      </c>
      <c r="BS20" s="30">
        <v>10396.89</v>
      </c>
      <c r="BT20" s="30">
        <v>11102.18</v>
      </c>
      <c r="BU20" s="30">
        <v>11230.71</v>
      </c>
      <c r="BV20" s="30">
        <v>13637.44</v>
      </c>
      <c r="BW20" s="30">
        <v>10262.08</v>
      </c>
      <c r="BX20" s="30">
        <v>10184.27</v>
      </c>
      <c r="BY20" s="30">
        <v>11286.68</v>
      </c>
      <c r="BZ20" s="30">
        <v>11145.71</v>
      </c>
      <c r="CA20" s="30">
        <v>11312.78</v>
      </c>
      <c r="CB20" s="30">
        <v>11780.59</v>
      </c>
      <c r="CC20" s="30">
        <v>12071.12</v>
      </c>
      <c r="CD20" s="30">
        <v>11467.08</v>
      </c>
      <c r="CE20" s="30">
        <v>11798.7</v>
      </c>
      <c r="CF20" s="30">
        <v>11934.69</v>
      </c>
      <c r="CG20" s="30">
        <v>12074.73</v>
      </c>
      <c r="CH20" s="30">
        <v>14578.59</v>
      </c>
      <c r="CI20" s="30">
        <v>11271.05</v>
      </c>
      <c r="CJ20" s="30">
        <v>11741.18</v>
      </c>
      <c r="CK20" s="30">
        <v>12887.38</v>
      </c>
      <c r="CL20" s="30">
        <v>11155.75</v>
      </c>
      <c r="CM20" s="30">
        <v>11756.31</v>
      </c>
      <c r="CN20" s="30">
        <v>12604.16</v>
      </c>
      <c r="CO20" s="30">
        <v>12741.43</v>
      </c>
      <c r="CP20" s="30">
        <v>12417.37</v>
      </c>
      <c r="CQ20" s="30">
        <v>14084.89</v>
      </c>
      <c r="CR20" s="30">
        <v>13627.71</v>
      </c>
      <c r="CS20" s="30">
        <v>14096.27</v>
      </c>
      <c r="CT20" s="30">
        <v>16334.49</v>
      </c>
      <c r="CU20" s="30">
        <v>13332.93</v>
      </c>
      <c r="CV20" s="30">
        <v>10414</v>
      </c>
      <c r="CW20" s="30">
        <v>14480.51</v>
      </c>
      <c r="CX20" s="30">
        <v>14321.19</v>
      </c>
      <c r="CY20" s="30">
        <v>14200.63</v>
      </c>
      <c r="CZ20" s="30">
        <v>15240.15</v>
      </c>
      <c r="DA20" s="30">
        <v>15427.27</v>
      </c>
      <c r="DB20" s="30">
        <v>15537.84</v>
      </c>
      <c r="DC20" s="30">
        <v>15751.94</v>
      </c>
      <c r="DD20" s="30">
        <v>14825.48</v>
      </c>
      <c r="DE20" s="30">
        <v>15787.75</v>
      </c>
      <c r="DF20" s="30">
        <v>19838.03</v>
      </c>
      <c r="DG20" s="30">
        <v>14801.49</v>
      </c>
      <c r="DH20" s="30" t="s">
        <v>0</v>
      </c>
      <c r="DI20" s="30" t="s">
        <v>0</v>
      </c>
      <c r="DJ20" s="30" t="s">
        <v>0</v>
      </c>
      <c r="DK20" s="30" t="s">
        <v>0</v>
      </c>
      <c r="DL20" s="30" t="s">
        <v>0</v>
      </c>
      <c r="DM20" s="30" t="s">
        <v>0</v>
      </c>
      <c r="DN20" s="30" t="s">
        <v>0</v>
      </c>
      <c r="DO20" s="30" t="s">
        <v>0</v>
      </c>
      <c r="DP20" s="30" t="s">
        <v>0</v>
      </c>
      <c r="DQ20" s="30" t="s">
        <v>0</v>
      </c>
      <c r="DR20" s="30" t="s">
        <v>0</v>
      </c>
      <c r="DS20" s="30" t="s">
        <v>0</v>
      </c>
      <c r="DT20" s="30" t="s">
        <v>0</v>
      </c>
      <c r="DU20" s="30" t="s">
        <v>0</v>
      </c>
      <c r="DV20" s="30" t="s">
        <v>0</v>
      </c>
      <c r="DW20" s="30" t="s">
        <v>0</v>
      </c>
      <c r="DX20" s="30" t="s">
        <v>0</v>
      </c>
      <c r="DY20" s="30" t="s">
        <v>0</v>
      </c>
      <c r="DZ20" s="30" t="s">
        <v>0</v>
      </c>
      <c r="EA20" s="30" t="s">
        <v>0</v>
      </c>
      <c r="EB20" s="30" t="s">
        <v>0</v>
      </c>
      <c r="EC20" s="30" t="s">
        <v>0</v>
      </c>
      <c r="ED20" s="30" t="s">
        <v>0</v>
      </c>
      <c r="EE20" s="30" t="s">
        <v>0</v>
      </c>
      <c r="EF20" s="30" t="s">
        <v>0</v>
      </c>
      <c r="EG20" s="30" t="s">
        <v>0</v>
      </c>
      <c r="EH20" s="30" t="s">
        <v>0</v>
      </c>
      <c r="EI20" s="30" t="s">
        <v>0</v>
      </c>
      <c r="EJ20" s="30" t="s">
        <v>0</v>
      </c>
      <c r="EK20" s="30" t="s">
        <v>0</v>
      </c>
      <c r="EL20" s="30" t="s">
        <v>0</v>
      </c>
      <c r="EM20" s="30" t="s">
        <v>0</v>
      </c>
      <c r="EN20" s="30" t="s">
        <v>0</v>
      </c>
      <c r="EO20" s="30" t="s">
        <v>0</v>
      </c>
      <c r="EP20" s="30" t="s">
        <v>0</v>
      </c>
      <c r="EQ20" s="30" t="s">
        <v>0</v>
      </c>
      <c r="ER20" s="30" t="s">
        <v>0</v>
      </c>
      <c r="ES20" s="30" t="s">
        <v>0</v>
      </c>
      <c r="ET20" s="30" t="s">
        <v>0</v>
      </c>
      <c r="EU20" s="30" t="s">
        <v>0</v>
      </c>
      <c r="EV20" s="30" t="s">
        <v>0</v>
      </c>
      <c r="EW20" s="30">
        <v>26354</v>
      </c>
      <c r="EX20" s="30">
        <v>25687</v>
      </c>
      <c r="EY20" s="30">
        <v>26926</v>
      </c>
      <c r="EZ20" s="30">
        <v>27060</v>
      </c>
      <c r="FA20" s="30">
        <v>27286</v>
      </c>
      <c r="FB20" s="30">
        <v>34066</v>
      </c>
    </row>
    <row r="21" spans="1:158" ht="32.1" customHeight="1">
      <c r="A21" s="238"/>
      <c r="B21" s="19" t="str">
        <f>IF('0'!A1=1,"Діяльність у сфері адміністративного  та допоміжного обслуговування","Administrative and support service activities")</f>
        <v>Діяльність у сфері адміністративного  та допоміжного обслуговування</v>
      </c>
      <c r="C21" s="28">
        <v>2370</v>
      </c>
      <c r="D21" s="28">
        <v>2326</v>
      </c>
      <c r="E21" s="28">
        <v>2470</v>
      </c>
      <c r="F21" s="28">
        <v>2463</v>
      </c>
      <c r="G21" s="28">
        <v>2544</v>
      </c>
      <c r="H21" s="28">
        <v>2554</v>
      </c>
      <c r="I21" s="28">
        <v>2632</v>
      </c>
      <c r="J21" s="28">
        <v>2567</v>
      </c>
      <c r="K21" s="28">
        <v>2535</v>
      </c>
      <c r="L21" s="28">
        <v>2550</v>
      </c>
      <c r="M21" s="28">
        <v>2522</v>
      </c>
      <c r="N21" s="28">
        <v>2779</v>
      </c>
      <c r="O21" s="28">
        <v>2477</v>
      </c>
      <c r="P21" s="28">
        <v>2467</v>
      </c>
      <c r="Q21" s="28">
        <v>2534</v>
      </c>
      <c r="R21" s="29">
        <v>2558</v>
      </c>
      <c r="S21" s="29">
        <v>2577</v>
      </c>
      <c r="T21" s="29">
        <v>2595</v>
      </c>
      <c r="U21" s="28">
        <v>2553</v>
      </c>
      <c r="V21" s="28">
        <v>2566</v>
      </c>
      <c r="W21" s="28">
        <v>2640</v>
      </c>
      <c r="X21" s="28">
        <v>2712</v>
      </c>
      <c r="Y21" s="28">
        <v>2705</v>
      </c>
      <c r="Z21" s="28">
        <v>2955</v>
      </c>
      <c r="AA21" s="28">
        <v>2629</v>
      </c>
      <c r="AB21" s="28">
        <v>2846</v>
      </c>
      <c r="AC21" s="28">
        <v>2977</v>
      </c>
      <c r="AD21" s="28">
        <v>3083.93</v>
      </c>
      <c r="AE21" s="28">
        <v>3030</v>
      </c>
      <c r="AF21" s="28">
        <v>3146</v>
      </c>
      <c r="AG21" s="28">
        <v>3212</v>
      </c>
      <c r="AH21" s="28">
        <v>3195.65</v>
      </c>
      <c r="AI21" s="28">
        <v>3294</v>
      </c>
      <c r="AJ21" s="28">
        <v>3353</v>
      </c>
      <c r="AK21" s="30">
        <v>3335</v>
      </c>
      <c r="AL21" s="30">
        <v>3540</v>
      </c>
      <c r="AM21" s="30">
        <v>3536</v>
      </c>
      <c r="AN21" s="30">
        <v>3655</v>
      </c>
      <c r="AO21" s="30">
        <v>3819</v>
      </c>
      <c r="AP21" s="30">
        <v>3817</v>
      </c>
      <c r="AQ21" s="30">
        <v>3879</v>
      </c>
      <c r="AR21" s="30">
        <v>3956</v>
      </c>
      <c r="AS21" s="30">
        <v>4061</v>
      </c>
      <c r="AT21" s="30">
        <v>4079</v>
      </c>
      <c r="AU21" s="30">
        <v>4126</v>
      </c>
      <c r="AV21" s="30">
        <v>4137</v>
      </c>
      <c r="AW21" s="30">
        <v>4205</v>
      </c>
      <c r="AX21" s="30">
        <v>4806</v>
      </c>
      <c r="AY21" s="30">
        <v>4999</v>
      </c>
      <c r="AZ21" s="30">
        <v>5065</v>
      </c>
      <c r="BA21" s="30">
        <v>5363</v>
      </c>
      <c r="BB21" s="30">
        <v>5356</v>
      </c>
      <c r="BC21" s="30">
        <v>5436</v>
      </c>
      <c r="BD21" s="30">
        <v>5583</v>
      </c>
      <c r="BE21" s="30">
        <v>5666</v>
      </c>
      <c r="BF21" s="30">
        <v>5718</v>
      </c>
      <c r="BG21" s="30">
        <v>5731</v>
      </c>
      <c r="BH21" s="30">
        <v>5798</v>
      </c>
      <c r="BI21" s="30">
        <v>5845</v>
      </c>
      <c r="BJ21" s="30">
        <v>6498</v>
      </c>
      <c r="BK21" s="30">
        <v>6410</v>
      </c>
      <c r="BL21" s="30">
        <v>6581.59</v>
      </c>
      <c r="BM21" s="30">
        <v>6922</v>
      </c>
      <c r="BN21" s="30">
        <v>6812</v>
      </c>
      <c r="BO21" s="30">
        <v>7023.56</v>
      </c>
      <c r="BP21" s="30">
        <v>7159</v>
      </c>
      <c r="BQ21" s="30">
        <v>7453</v>
      </c>
      <c r="BR21" s="30">
        <v>7443.88</v>
      </c>
      <c r="BS21" s="30">
        <v>7487.23</v>
      </c>
      <c r="BT21" s="30">
        <v>7595.06</v>
      </c>
      <c r="BU21" s="30">
        <v>7632.19</v>
      </c>
      <c r="BV21" s="30">
        <v>8304.99</v>
      </c>
      <c r="BW21" s="30">
        <v>7806.48</v>
      </c>
      <c r="BX21" s="30">
        <v>7914.35</v>
      </c>
      <c r="BY21" s="30">
        <v>8373.3799999999992</v>
      </c>
      <c r="BZ21" s="30">
        <v>8385.66</v>
      </c>
      <c r="CA21" s="30">
        <v>8473</v>
      </c>
      <c r="CB21" s="30">
        <v>8512.5499999999993</v>
      </c>
      <c r="CC21" s="30">
        <v>9228.69</v>
      </c>
      <c r="CD21" s="30">
        <v>8776.93</v>
      </c>
      <c r="CE21" s="30">
        <v>8747.06</v>
      </c>
      <c r="CF21" s="30">
        <v>9354.91</v>
      </c>
      <c r="CG21" s="30">
        <v>8814.86</v>
      </c>
      <c r="CH21" s="30">
        <v>10172.06</v>
      </c>
      <c r="CI21" s="30">
        <v>9267</v>
      </c>
      <c r="CJ21" s="30">
        <v>9237.86</v>
      </c>
      <c r="CK21" s="30">
        <v>10437</v>
      </c>
      <c r="CL21" s="30">
        <v>9258</v>
      </c>
      <c r="CM21" s="30">
        <v>9112</v>
      </c>
      <c r="CN21" s="30">
        <v>9431.23</v>
      </c>
      <c r="CO21" s="30">
        <v>9892.59</v>
      </c>
      <c r="CP21" s="30">
        <v>10054</v>
      </c>
      <c r="CQ21" s="30">
        <v>9952</v>
      </c>
      <c r="CR21" s="30">
        <v>10170.85</v>
      </c>
      <c r="CS21" s="30">
        <v>10131</v>
      </c>
      <c r="CT21" s="30">
        <v>11673.93</v>
      </c>
      <c r="CU21" s="30">
        <v>10303.790000000001</v>
      </c>
      <c r="CV21" s="30">
        <v>15929</v>
      </c>
      <c r="CW21" s="30">
        <v>10978.86</v>
      </c>
      <c r="CX21" s="30">
        <v>10677.56</v>
      </c>
      <c r="CY21" s="30">
        <v>10725.57</v>
      </c>
      <c r="CZ21" s="30">
        <v>11034.07</v>
      </c>
      <c r="DA21" s="30">
        <v>11282.8</v>
      </c>
      <c r="DB21" s="30">
        <v>11345.11</v>
      </c>
      <c r="DC21" s="30">
        <v>11294.93</v>
      </c>
      <c r="DD21" s="30">
        <v>11414.94</v>
      </c>
      <c r="DE21" s="30">
        <v>11444.25</v>
      </c>
      <c r="DF21" s="30">
        <v>13406.12</v>
      </c>
      <c r="DG21" s="30">
        <v>12549.52</v>
      </c>
      <c r="DH21" s="30" t="s">
        <v>0</v>
      </c>
      <c r="DI21" s="30" t="s">
        <v>0</v>
      </c>
      <c r="DJ21" s="30" t="s">
        <v>0</v>
      </c>
      <c r="DK21" s="30" t="s">
        <v>0</v>
      </c>
      <c r="DL21" s="30" t="s">
        <v>0</v>
      </c>
      <c r="DM21" s="30" t="s">
        <v>0</v>
      </c>
      <c r="DN21" s="30" t="s">
        <v>0</v>
      </c>
      <c r="DO21" s="30" t="s">
        <v>0</v>
      </c>
      <c r="DP21" s="30" t="s">
        <v>0</v>
      </c>
      <c r="DQ21" s="30" t="s">
        <v>0</v>
      </c>
      <c r="DR21" s="30" t="s">
        <v>0</v>
      </c>
      <c r="DS21" s="30" t="s">
        <v>0</v>
      </c>
      <c r="DT21" s="30" t="s">
        <v>0</v>
      </c>
      <c r="DU21" s="30" t="s">
        <v>0</v>
      </c>
      <c r="DV21" s="30" t="s">
        <v>0</v>
      </c>
      <c r="DW21" s="30" t="s">
        <v>0</v>
      </c>
      <c r="DX21" s="30" t="s">
        <v>0</v>
      </c>
      <c r="DY21" s="30" t="s">
        <v>0</v>
      </c>
      <c r="DZ21" s="30" t="s">
        <v>0</v>
      </c>
      <c r="EA21" s="30" t="s">
        <v>0</v>
      </c>
      <c r="EB21" s="30" t="s">
        <v>0</v>
      </c>
      <c r="EC21" s="30" t="s">
        <v>0</v>
      </c>
      <c r="ED21" s="30" t="s">
        <v>0</v>
      </c>
      <c r="EE21" s="30" t="s">
        <v>0</v>
      </c>
      <c r="EF21" s="30" t="s">
        <v>0</v>
      </c>
      <c r="EG21" s="30" t="s">
        <v>0</v>
      </c>
      <c r="EH21" s="30" t="s">
        <v>0</v>
      </c>
      <c r="EI21" s="30" t="s">
        <v>0</v>
      </c>
      <c r="EJ21" s="30" t="s">
        <v>0</v>
      </c>
      <c r="EK21" s="30" t="s">
        <v>0</v>
      </c>
      <c r="EL21" s="30" t="s">
        <v>0</v>
      </c>
      <c r="EM21" s="30" t="s">
        <v>0</v>
      </c>
      <c r="EN21" s="30" t="s">
        <v>0</v>
      </c>
      <c r="EO21" s="30" t="s">
        <v>0</v>
      </c>
      <c r="EP21" s="30" t="s">
        <v>0</v>
      </c>
      <c r="EQ21" s="30" t="s">
        <v>0</v>
      </c>
      <c r="ER21" s="30" t="s">
        <v>0</v>
      </c>
      <c r="ES21" s="30" t="s">
        <v>0</v>
      </c>
      <c r="ET21" s="30" t="s">
        <v>0</v>
      </c>
      <c r="EU21" s="30" t="s">
        <v>0</v>
      </c>
      <c r="EV21" s="30" t="s">
        <v>0</v>
      </c>
      <c r="EW21" s="30">
        <v>20341</v>
      </c>
      <c r="EX21" s="30">
        <v>20080</v>
      </c>
      <c r="EY21" s="30">
        <v>20490</v>
      </c>
      <c r="EZ21" s="30">
        <v>20732</v>
      </c>
      <c r="FA21" s="30">
        <v>20597</v>
      </c>
      <c r="FB21" s="30">
        <v>23327</v>
      </c>
    </row>
    <row r="22" spans="1:158" ht="32.1" customHeight="1">
      <c r="A22" s="238"/>
      <c r="B22" s="19" t="str">
        <f>IF('0'!A1=1,"Державне управління й оборона; обов’язкове соціальне страхування","Public administration and defence; compulsory social security")</f>
        <v>Державне управління й оборона; обов’язкове соціальне страхування</v>
      </c>
      <c r="C22" s="28">
        <v>3050</v>
      </c>
      <c r="D22" s="28">
        <v>3152</v>
      </c>
      <c r="E22" s="28">
        <v>3320</v>
      </c>
      <c r="F22" s="28">
        <v>3389</v>
      </c>
      <c r="G22" s="28">
        <v>3536</v>
      </c>
      <c r="H22" s="28">
        <v>3873</v>
      </c>
      <c r="I22" s="28">
        <v>4048</v>
      </c>
      <c r="J22" s="28">
        <v>4183</v>
      </c>
      <c r="K22" s="28">
        <v>3591</v>
      </c>
      <c r="L22" s="28">
        <v>3705</v>
      </c>
      <c r="M22" s="28">
        <v>3950</v>
      </c>
      <c r="N22" s="28">
        <v>4708</v>
      </c>
      <c r="O22" s="28">
        <v>3175</v>
      </c>
      <c r="P22" s="28">
        <v>3386</v>
      </c>
      <c r="Q22" s="28">
        <v>3654</v>
      </c>
      <c r="R22" s="29">
        <v>3653</v>
      </c>
      <c r="S22" s="29">
        <v>3716</v>
      </c>
      <c r="T22" s="29">
        <v>4074</v>
      </c>
      <c r="U22" s="28">
        <v>4077</v>
      </c>
      <c r="V22" s="28">
        <v>3785</v>
      </c>
      <c r="W22" s="28">
        <v>3624</v>
      </c>
      <c r="X22" s="28">
        <v>3798</v>
      </c>
      <c r="Y22" s="28">
        <v>3950</v>
      </c>
      <c r="Z22" s="28">
        <v>4906</v>
      </c>
      <c r="AA22" s="28">
        <v>3229</v>
      </c>
      <c r="AB22" s="28">
        <v>3459</v>
      </c>
      <c r="AC22" s="28">
        <v>3765</v>
      </c>
      <c r="AD22" s="28">
        <v>3891.76</v>
      </c>
      <c r="AE22" s="28">
        <v>4167</v>
      </c>
      <c r="AF22" s="28">
        <v>4581</v>
      </c>
      <c r="AG22" s="28">
        <v>4685</v>
      </c>
      <c r="AH22" s="28">
        <v>4490.25</v>
      </c>
      <c r="AI22" s="28">
        <v>4302</v>
      </c>
      <c r="AJ22" s="28">
        <v>4830</v>
      </c>
      <c r="AK22" s="30">
        <v>5188</v>
      </c>
      <c r="AL22" s="30">
        <v>6323</v>
      </c>
      <c r="AM22" s="30">
        <v>4258</v>
      </c>
      <c r="AN22" s="30">
        <v>4723</v>
      </c>
      <c r="AO22" s="30">
        <v>5126</v>
      </c>
      <c r="AP22" s="30">
        <v>5304</v>
      </c>
      <c r="AQ22" s="30">
        <v>5318</v>
      </c>
      <c r="AR22" s="30">
        <v>6187</v>
      </c>
      <c r="AS22" s="30">
        <v>6381</v>
      </c>
      <c r="AT22" s="30">
        <v>6168</v>
      </c>
      <c r="AU22" s="30">
        <v>5832</v>
      </c>
      <c r="AV22" s="30">
        <v>6065</v>
      </c>
      <c r="AW22" s="30">
        <v>7178</v>
      </c>
      <c r="AX22" s="30">
        <v>9172</v>
      </c>
      <c r="AY22" s="30">
        <v>6420</v>
      </c>
      <c r="AZ22" s="30">
        <v>7156</v>
      </c>
      <c r="BA22" s="30">
        <v>7727</v>
      </c>
      <c r="BB22" s="30">
        <v>7816</v>
      </c>
      <c r="BC22" s="30">
        <v>8229</v>
      </c>
      <c r="BD22" s="30">
        <v>9693</v>
      </c>
      <c r="BE22" s="30">
        <v>9947</v>
      </c>
      <c r="BF22" s="30">
        <v>9839</v>
      </c>
      <c r="BG22" s="30">
        <v>9875</v>
      </c>
      <c r="BH22" s="30">
        <v>10346</v>
      </c>
      <c r="BI22" s="30">
        <v>10887</v>
      </c>
      <c r="BJ22" s="30">
        <v>14442</v>
      </c>
      <c r="BK22" s="30">
        <v>9340</v>
      </c>
      <c r="BL22" s="30">
        <v>10659.6</v>
      </c>
      <c r="BM22" s="30">
        <v>10949</v>
      </c>
      <c r="BN22" s="30">
        <v>11265</v>
      </c>
      <c r="BO22" s="30">
        <v>12138.72</v>
      </c>
      <c r="BP22" s="30">
        <v>13453</v>
      </c>
      <c r="BQ22" s="30">
        <v>14088</v>
      </c>
      <c r="BR22" s="30">
        <v>13783.54</v>
      </c>
      <c r="BS22" s="30">
        <v>12993.18</v>
      </c>
      <c r="BT22" s="30">
        <v>13100.49</v>
      </c>
      <c r="BU22" s="30">
        <v>13439.92</v>
      </c>
      <c r="BV22" s="30">
        <v>17192.169999999998</v>
      </c>
      <c r="BW22" s="30">
        <v>11481.54</v>
      </c>
      <c r="BX22" s="30">
        <v>12393.49</v>
      </c>
      <c r="BY22" s="30">
        <v>13008.88</v>
      </c>
      <c r="BZ22" s="30">
        <v>13313.55</v>
      </c>
      <c r="CA22" s="30">
        <v>13850</v>
      </c>
      <c r="CB22" s="30">
        <v>15114.26</v>
      </c>
      <c r="CC22" s="30">
        <v>16287.22</v>
      </c>
      <c r="CD22" s="30">
        <v>16155.29</v>
      </c>
      <c r="CE22" s="30">
        <v>15139.56</v>
      </c>
      <c r="CF22" s="30">
        <v>15053.41</v>
      </c>
      <c r="CG22" s="30">
        <v>15578.99</v>
      </c>
      <c r="CH22" s="30">
        <v>20359.939999999999</v>
      </c>
      <c r="CI22" s="30">
        <v>13845</v>
      </c>
      <c r="CJ22" s="30">
        <v>14549.75</v>
      </c>
      <c r="CK22" s="30">
        <v>15123</v>
      </c>
      <c r="CL22" s="30">
        <v>15041</v>
      </c>
      <c r="CM22" s="30">
        <v>14860</v>
      </c>
      <c r="CN22" s="30">
        <v>16385.599999999999</v>
      </c>
      <c r="CO22" s="30">
        <v>17638.689999999999</v>
      </c>
      <c r="CP22" s="30">
        <v>16802</v>
      </c>
      <c r="CQ22" s="30">
        <v>16668</v>
      </c>
      <c r="CR22" s="30">
        <v>16427.2</v>
      </c>
      <c r="CS22" s="30">
        <v>17316</v>
      </c>
      <c r="CT22" s="30">
        <v>22637.42</v>
      </c>
      <c r="CU22" s="30">
        <v>15230.55</v>
      </c>
      <c r="CV22" s="30">
        <v>11026</v>
      </c>
      <c r="CW22" s="30">
        <v>16504.919999999998</v>
      </c>
      <c r="CX22" s="30">
        <v>17116.400000000001</v>
      </c>
      <c r="CY22" s="30">
        <v>17931.12</v>
      </c>
      <c r="CZ22" s="30">
        <v>19867.78</v>
      </c>
      <c r="DA22" s="30">
        <v>20782.3</v>
      </c>
      <c r="DB22" s="30">
        <v>21207.07</v>
      </c>
      <c r="DC22" s="30">
        <v>18841.98</v>
      </c>
      <c r="DD22" s="30">
        <v>18577.8</v>
      </c>
      <c r="DE22" s="30">
        <v>19917.09</v>
      </c>
      <c r="DF22" s="30">
        <v>26924.07</v>
      </c>
      <c r="DG22" s="30">
        <v>17445.5</v>
      </c>
      <c r="DH22" s="30" t="s">
        <v>0</v>
      </c>
      <c r="DI22" s="30" t="s">
        <v>0</v>
      </c>
      <c r="DJ22" s="30" t="s">
        <v>0</v>
      </c>
      <c r="DK22" s="30" t="s">
        <v>0</v>
      </c>
      <c r="DL22" s="30" t="s">
        <v>0</v>
      </c>
      <c r="DM22" s="30" t="s">
        <v>0</v>
      </c>
      <c r="DN22" s="30" t="s">
        <v>0</v>
      </c>
      <c r="DO22" s="30" t="s">
        <v>0</v>
      </c>
      <c r="DP22" s="30" t="s">
        <v>0</v>
      </c>
      <c r="DQ22" s="30" t="s">
        <v>0</v>
      </c>
      <c r="DR22" s="30" t="s">
        <v>0</v>
      </c>
      <c r="DS22" s="30" t="s">
        <v>0</v>
      </c>
      <c r="DT22" s="30" t="s">
        <v>0</v>
      </c>
      <c r="DU22" s="30" t="s">
        <v>0</v>
      </c>
      <c r="DV22" s="30" t="s">
        <v>0</v>
      </c>
      <c r="DW22" s="30" t="s">
        <v>0</v>
      </c>
      <c r="DX22" s="30" t="s">
        <v>0</v>
      </c>
      <c r="DY22" s="30" t="s">
        <v>0</v>
      </c>
      <c r="DZ22" s="30" t="s">
        <v>0</v>
      </c>
      <c r="EA22" s="30" t="s">
        <v>0</v>
      </c>
      <c r="EB22" s="30" t="s">
        <v>0</v>
      </c>
      <c r="EC22" s="30" t="s">
        <v>0</v>
      </c>
      <c r="ED22" s="30" t="s">
        <v>0</v>
      </c>
      <c r="EE22" s="30" t="s">
        <v>0</v>
      </c>
      <c r="EF22" s="30" t="s">
        <v>0</v>
      </c>
      <c r="EG22" s="30" t="s">
        <v>0</v>
      </c>
      <c r="EH22" s="30" t="s">
        <v>0</v>
      </c>
      <c r="EI22" s="30" t="s">
        <v>0</v>
      </c>
      <c r="EJ22" s="30" t="s">
        <v>0</v>
      </c>
      <c r="EK22" s="30" t="s">
        <v>0</v>
      </c>
      <c r="EL22" s="30" t="s">
        <v>0</v>
      </c>
      <c r="EM22" s="30" t="s">
        <v>0</v>
      </c>
      <c r="EN22" s="30" t="s">
        <v>0</v>
      </c>
      <c r="EO22" s="30" t="s">
        <v>0</v>
      </c>
      <c r="EP22" s="30" t="s">
        <v>0</v>
      </c>
      <c r="EQ22" s="30" t="s">
        <v>0</v>
      </c>
      <c r="ER22" s="30" t="s">
        <v>0</v>
      </c>
      <c r="ES22" s="30" t="s">
        <v>0</v>
      </c>
      <c r="ET22" s="30" t="s">
        <v>0</v>
      </c>
      <c r="EU22" s="30" t="s">
        <v>0</v>
      </c>
      <c r="EV22" s="30" t="s">
        <v>0</v>
      </c>
      <c r="EW22" s="30">
        <v>33896</v>
      </c>
      <c r="EX22" s="30">
        <v>35125</v>
      </c>
      <c r="EY22" s="30">
        <v>32871</v>
      </c>
      <c r="EZ22" s="30">
        <v>33820</v>
      </c>
      <c r="FA22" s="30">
        <v>34280</v>
      </c>
      <c r="FB22" s="30">
        <v>49134</v>
      </c>
    </row>
    <row r="23" spans="1:158" ht="32.1" customHeight="1">
      <c r="A23" s="238"/>
      <c r="B23" s="19" t="str">
        <f>IF('0'!A1=1,"Освіта","Education")</f>
        <v>Освіта</v>
      </c>
      <c r="C23" s="28">
        <v>2461</v>
      </c>
      <c r="D23" s="28">
        <v>2502</v>
      </c>
      <c r="E23" s="28">
        <v>2526</v>
      </c>
      <c r="F23" s="28">
        <v>2631</v>
      </c>
      <c r="G23" s="28">
        <v>2711</v>
      </c>
      <c r="H23" s="28">
        <v>3260</v>
      </c>
      <c r="I23" s="28">
        <v>2982</v>
      </c>
      <c r="J23" s="28">
        <v>2542</v>
      </c>
      <c r="K23" s="28">
        <v>2730</v>
      </c>
      <c r="L23" s="28">
        <v>2616</v>
      </c>
      <c r="M23" s="28">
        <v>2601</v>
      </c>
      <c r="N23" s="28">
        <v>2918</v>
      </c>
      <c r="O23" s="28">
        <v>2471</v>
      </c>
      <c r="P23" s="28">
        <v>2531</v>
      </c>
      <c r="Q23" s="28">
        <v>2598</v>
      </c>
      <c r="R23" s="29">
        <v>2591</v>
      </c>
      <c r="S23" s="29">
        <v>2723</v>
      </c>
      <c r="T23" s="29">
        <v>3370</v>
      </c>
      <c r="U23" s="28">
        <v>2918</v>
      </c>
      <c r="V23" s="28">
        <v>2525</v>
      </c>
      <c r="W23" s="28">
        <v>2761</v>
      </c>
      <c r="X23" s="28">
        <v>2702</v>
      </c>
      <c r="Y23" s="28">
        <v>2710</v>
      </c>
      <c r="Z23" s="28">
        <v>3064</v>
      </c>
      <c r="AA23" s="28">
        <v>2542</v>
      </c>
      <c r="AB23" s="28">
        <v>2653</v>
      </c>
      <c r="AC23" s="28">
        <v>2728</v>
      </c>
      <c r="AD23" s="28">
        <v>2794.63</v>
      </c>
      <c r="AE23" s="28">
        <v>2935</v>
      </c>
      <c r="AF23" s="28">
        <v>3645</v>
      </c>
      <c r="AG23" s="28">
        <v>3249</v>
      </c>
      <c r="AH23" s="28">
        <v>2785.61</v>
      </c>
      <c r="AI23" s="28">
        <v>3188</v>
      </c>
      <c r="AJ23" s="28">
        <v>3568</v>
      </c>
      <c r="AK23" s="30">
        <v>3426</v>
      </c>
      <c r="AL23" s="30">
        <v>4145</v>
      </c>
      <c r="AM23" s="30">
        <v>3178</v>
      </c>
      <c r="AN23" s="30">
        <v>3284</v>
      </c>
      <c r="AO23" s="30">
        <v>3354</v>
      </c>
      <c r="AP23" s="30">
        <v>3362</v>
      </c>
      <c r="AQ23" s="30">
        <v>3755</v>
      </c>
      <c r="AR23" s="30">
        <v>4707</v>
      </c>
      <c r="AS23" s="30">
        <v>4091</v>
      </c>
      <c r="AT23" s="30">
        <v>3460</v>
      </c>
      <c r="AU23" s="30">
        <v>3922</v>
      </c>
      <c r="AV23" s="30">
        <v>3670</v>
      </c>
      <c r="AW23" s="30">
        <v>3723</v>
      </c>
      <c r="AX23" s="30">
        <v>4936</v>
      </c>
      <c r="AY23" s="30">
        <v>5082</v>
      </c>
      <c r="AZ23" s="30">
        <v>5344</v>
      </c>
      <c r="BA23" s="30">
        <v>5447</v>
      </c>
      <c r="BB23" s="30">
        <v>5402</v>
      </c>
      <c r="BC23" s="30">
        <v>5732</v>
      </c>
      <c r="BD23" s="30">
        <v>7151</v>
      </c>
      <c r="BE23" s="30">
        <v>5960</v>
      </c>
      <c r="BF23" s="30">
        <v>5173</v>
      </c>
      <c r="BG23" s="30">
        <v>6192</v>
      </c>
      <c r="BH23" s="30">
        <v>5782</v>
      </c>
      <c r="BI23" s="30">
        <v>5859</v>
      </c>
      <c r="BJ23" s="30">
        <v>7166</v>
      </c>
      <c r="BK23" s="30">
        <v>6037</v>
      </c>
      <c r="BL23" s="30">
        <v>6592.5</v>
      </c>
      <c r="BM23" s="30">
        <v>6605</v>
      </c>
      <c r="BN23" s="30">
        <v>6557</v>
      </c>
      <c r="BO23" s="30">
        <v>6957.94</v>
      </c>
      <c r="BP23" s="30">
        <v>8553</v>
      </c>
      <c r="BQ23" s="30">
        <v>7278</v>
      </c>
      <c r="BR23" s="30">
        <v>6443.16</v>
      </c>
      <c r="BS23" s="30">
        <v>7176.18</v>
      </c>
      <c r="BT23" s="30">
        <v>7027.63</v>
      </c>
      <c r="BU23" s="30">
        <v>6938.33</v>
      </c>
      <c r="BV23" s="30">
        <v>8364.06</v>
      </c>
      <c r="BW23" s="30">
        <v>7104.31</v>
      </c>
      <c r="BX23" s="30">
        <v>7466.79</v>
      </c>
      <c r="BY23" s="30">
        <v>7625.79</v>
      </c>
      <c r="BZ23" s="30">
        <v>7569.78</v>
      </c>
      <c r="CA23" s="30">
        <v>8035</v>
      </c>
      <c r="CB23" s="30">
        <v>9739.6299999999992</v>
      </c>
      <c r="CC23" s="30">
        <v>8439.48</v>
      </c>
      <c r="CD23" s="30">
        <v>7348.83</v>
      </c>
      <c r="CE23" s="30">
        <v>8439.2800000000007</v>
      </c>
      <c r="CF23" s="30">
        <v>8117.77</v>
      </c>
      <c r="CG23" s="30">
        <v>8086.71</v>
      </c>
      <c r="CH23" s="30">
        <v>9695.16</v>
      </c>
      <c r="CI23" s="30">
        <v>8166</v>
      </c>
      <c r="CJ23" s="30">
        <v>8472.32</v>
      </c>
      <c r="CK23" s="30">
        <v>8507</v>
      </c>
      <c r="CL23" s="30">
        <v>8310</v>
      </c>
      <c r="CM23" s="30">
        <v>8703</v>
      </c>
      <c r="CN23" s="30">
        <v>10787.04</v>
      </c>
      <c r="CO23" s="30">
        <v>9328.2900000000009</v>
      </c>
      <c r="CP23" s="30">
        <v>8218</v>
      </c>
      <c r="CQ23" s="30">
        <v>10187</v>
      </c>
      <c r="CR23" s="30">
        <v>9558.6299999999992</v>
      </c>
      <c r="CS23" s="30">
        <v>9400</v>
      </c>
      <c r="CT23" s="30">
        <v>11631.64</v>
      </c>
      <c r="CU23" s="30">
        <v>10310.43</v>
      </c>
      <c r="CV23" s="30">
        <v>10960</v>
      </c>
      <c r="CW23" s="30">
        <v>10959.14</v>
      </c>
      <c r="CX23" s="30">
        <v>10858.92</v>
      </c>
      <c r="CY23" s="30">
        <v>11579.38</v>
      </c>
      <c r="CZ23" s="30">
        <v>14158.09</v>
      </c>
      <c r="DA23" s="30">
        <v>11894.82</v>
      </c>
      <c r="DB23" s="30">
        <v>10472.549999999999</v>
      </c>
      <c r="DC23" s="30">
        <v>12333.61</v>
      </c>
      <c r="DD23" s="30">
        <v>11532</v>
      </c>
      <c r="DE23" s="30">
        <v>11709.51</v>
      </c>
      <c r="DF23" s="30">
        <v>14931.34</v>
      </c>
      <c r="DG23" s="30">
        <v>11489.29</v>
      </c>
      <c r="DH23" s="30" t="s">
        <v>0</v>
      </c>
      <c r="DI23" s="30" t="s">
        <v>0</v>
      </c>
      <c r="DJ23" s="30" t="s">
        <v>0</v>
      </c>
      <c r="DK23" s="30" t="s">
        <v>0</v>
      </c>
      <c r="DL23" s="30" t="s">
        <v>0</v>
      </c>
      <c r="DM23" s="30" t="s">
        <v>0</v>
      </c>
      <c r="DN23" s="30" t="s">
        <v>0</v>
      </c>
      <c r="DO23" s="30" t="s">
        <v>0</v>
      </c>
      <c r="DP23" s="30" t="s">
        <v>0</v>
      </c>
      <c r="DQ23" s="30" t="s">
        <v>0</v>
      </c>
      <c r="DR23" s="30" t="s">
        <v>0</v>
      </c>
      <c r="DS23" s="30" t="s">
        <v>0</v>
      </c>
      <c r="DT23" s="30" t="s">
        <v>0</v>
      </c>
      <c r="DU23" s="30" t="s">
        <v>0</v>
      </c>
      <c r="DV23" s="30" t="s">
        <v>0</v>
      </c>
      <c r="DW23" s="30" t="s">
        <v>0</v>
      </c>
      <c r="DX23" s="30" t="s">
        <v>0</v>
      </c>
      <c r="DY23" s="30" t="s">
        <v>0</v>
      </c>
      <c r="DZ23" s="30" t="s">
        <v>0</v>
      </c>
      <c r="EA23" s="30" t="s">
        <v>0</v>
      </c>
      <c r="EB23" s="30" t="s">
        <v>0</v>
      </c>
      <c r="EC23" s="30" t="s">
        <v>0</v>
      </c>
      <c r="ED23" s="30" t="s">
        <v>0</v>
      </c>
      <c r="EE23" s="30" t="s">
        <v>0</v>
      </c>
      <c r="EF23" s="30" t="s">
        <v>0</v>
      </c>
      <c r="EG23" s="30" t="s">
        <v>0</v>
      </c>
      <c r="EH23" s="30" t="s">
        <v>0</v>
      </c>
      <c r="EI23" s="30" t="s">
        <v>0</v>
      </c>
      <c r="EJ23" s="30" t="s">
        <v>0</v>
      </c>
      <c r="EK23" s="30" t="s">
        <v>0</v>
      </c>
      <c r="EL23" s="30" t="s">
        <v>0</v>
      </c>
      <c r="EM23" s="30" t="s">
        <v>0</v>
      </c>
      <c r="EN23" s="30" t="s">
        <v>0</v>
      </c>
      <c r="EO23" s="30" t="s">
        <v>0</v>
      </c>
      <c r="EP23" s="30" t="s">
        <v>0</v>
      </c>
      <c r="EQ23" s="30" t="s">
        <v>0</v>
      </c>
      <c r="ER23" s="30" t="s">
        <v>0</v>
      </c>
      <c r="ES23" s="30" t="s">
        <v>0</v>
      </c>
      <c r="ET23" s="30" t="s">
        <v>0</v>
      </c>
      <c r="EU23" s="30" t="s">
        <v>0</v>
      </c>
      <c r="EV23" s="30" t="s">
        <v>0</v>
      </c>
      <c r="EW23" s="30">
        <v>16029</v>
      </c>
      <c r="EX23" s="30">
        <v>14432</v>
      </c>
      <c r="EY23" s="30">
        <v>16901</v>
      </c>
      <c r="EZ23" s="30">
        <v>16984</v>
      </c>
      <c r="FA23" s="30">
        <v>16622</v>
      </c>
      <c r="FB23" s="30">
        <v>20069</v>
      </c>
    </row>
    <row r="24" spans="1:158" ht="32.1" customHeight="1">
      <c r="A24" s="238"/>
      <c r="B24" s="19" t="str">
        <f>IF('0'!A1=1,"Охорона здоров’я та надання  соціальної допомоги","Human health and social work activities")</f>
        <v>Охорона здоров’я та надання  соціальної допомоги</v>
      </c>
      <c r="C24" s="28">
        <v>2154</v>
      </c>
      <c r="D24" s="28">
        <v>2150</v>
      </c>
      <c r="E24" s="28">
        <v>2239</v>
      </c>
      <c r="F24" s="28">
        <v>2291</v>
      </c>
      <c r="G24" s="28">
        <v>2408</v>
      </c>
      <c r="H24" s="28">
        <v>2560</v>
      </c>
      <c r="I24" s="28">
        <v>2519</v>
      </c>
      <c r="J24" s="28">
        <v>2433</v>
      </c>
      <c r="K24" s="28">
        <v>2343</v>
      </c>
      <c r="L24" s="28">
        <v>2321</v>
      </c>
      <c r="M24" s="28">
        <v>2335</v>
      </c>
      <c r="N24" s="28">
        <v>2706</v>
      </c>
      <c r="O24" s="28">
        <v>2230</v>
      </c>
      <c r="P24" s="28">
        <v>2238</v>
      </c>
      <c r="Q24" s="28">
        <v>2365</v>
      </c>
      <c r="R24" s="29">
        <v>2346</v>
      </c>
      <c r="S24" s="29">
        <v>2446</v>
      </c>
      <c r="T24" s="29">
        <v>2622</v>
      </c>
      <c r="U24" s="28">
        <v>2533</v>
      </c>
      <c r="V24" s="28">
        <v>2394</v>
      </c>
      <c r="W24" s="28">
        <v>2393</v>
      </c>
      <c r="X24" s="28">
        <v>2392</v>
      </c>
      <c r="Y24" s="28">
        <v>2455</v>
      </c>
      <c r="Z24" s="28">
        <v>2764</v>
      </c>
      <c r="AA24" s="28">
        <v>2330</v>
      </c>
      <c r="AB24" s="28">
        <v>2367</v>
      </c>
      <c r="AC24" s="28">
        <v>2473</v>
      </c>
      <c r="AD24" s="28">
        <v>2524.4</v>
      </c>
      <c r="AE24" s="28">
        <v>2693</v>
      </c>
      <c r="AF24" s="28">
        <v>2824</v>
      </c>
      <c r="AG24" s="28">
        <v>2819</v>
      </c>
      <c r="AH24" s="28">
        <v>2765.44</v>
      </c>
      <c r="AI24" s="28">
        <v>2774</v>
      </c>
      <c r="AJ24" s="28">
        <v>3239</v>
      </c>
      <c r="AK24" s="30">
        <v>3146</v>
      </c>
      <c r="AL24" s="30">
        <v>4008</v>
      </c>
      <c r="AM24" s="30">
        <v>2878</v>
      </c>
      <c r="AN24" s="30">
        <v>2914</v>
      </c>
      <c r="AO24" s="30">
        <v>3044</v>
      </c>
      <c r="AP24" s="30">
        <v>3070</v>
      </c>
      <c r="AQ24" s="30">
        <v>3400</v>
      </c>
      <c r="AR24" s="30">
        <v>3648</v>
      </c>
      <c r="AS24" s="30">
        <v>3596</v>
      </c>
      <c r="AT24" s="30">
        <v>3462</v>
      </c>
      <c r="AU24" s="30">
        <v>3359</v>
      </c>
      <c r="AV24" s="30">
        <v>3433</v>
      </c>
      <c r="AW24" s="30">
        <v>3423</v>
      </c>
      <c r="AX24" s="30">
        <v>4620</v>
      </c>
      <c r="AY24" s="30">
        <v>4403</v>
      </c>
      <c r="AZ24" s="30">
        <v>4497</v>
      </c>
      <c r="BA24" s="30">
        <v>4670</v>
      </c>
      <c r="BB24" s="30">
        <v>4718</v>
      </c>
      <c r="BC24" s="30">
        <v>4895</v>
      </c>
      <c r="BD24" s="30">
        <v>5297</v>
      </c>
      <c r="BE24" s="30">
        <v>5144</v>
      </c>
      <c r="BF24" s="30">
        <v>4960</v>
      </c>
      <c r="BG24" s="30">
        <v>4870</v>
      </c>
      <c r="BH24" s="30">
        <v>5005</v>
      </c>
      <c r="BI24" s="30">
        <v>5101</v>
      </c>
      <c r="BJ24" s="30">
        <v>6163</v>
      </c>
      <c r="BK24" s="30">
        <v>5217</v>
      </c>
      <c r="BL24" s="30">
        <v>5287.98</v>
      </c>
      <c r="BM24" s="30">
        <v>5531</v>
      </c>
      <c r="BN24" s="30">
        <v>5537</v>
      </c>
      <c r="BO24" s="30">
        <v>5747.31</v>
      </c>
      <c r="BP24" s="30">
        <v>6194</v>
      </c>
      <c r="BQ24" s="30">
        <v>6013</v>
      </c>
      <c r="BR24" s="30">
        <v>5829.58</v>
      </c>
      <c r="BS24" s="30">
        <v>5730.3</v>
      </c>
      <c r="BT24" s="30">
        <v>5861.08</v>
      </c>
      <c r="BU24" s="30">
        <v>5997.39</v>
      </c>
      <c r="BV24" s="30">
        <v>7340.15</v>
      </c>
      <c r="BW24" s="30">
        <v>6203.22</v>
      </c>
      <c r="BX24" s="30">
        <v>6375.08</v>
      </c>
      <c r="BY24" s="30">
        <v>6750.03</v>
      </c>
      <c r="BZ24" s="30">
        <v>6742.23</v>
      </c>
      <c r="CA24" s="30">
        <v>6915</v>
      </c>
      <c r="CB24" s="30">
        <v>7541.69</v>
      </c>
      <c r="CC24" s="30">
        <v>7259.36</v>
      </c>
      <c r="CD24" s="30">
        <v>7066.93</v>
      </c>
      <c r="CE24" s="30">
        <v>6916.28</v>
      </c>
      <c r="CF24" s="30">
        <v>7001.73</v>
      </c>
      <c r="CG24" s="30">
        <v>7019.43</v>
      </c>
      <c r="CH24" s="30">
        <v>8505.0499999999993</v>
      </c>
      <c r="CI24" s="30">
        <v>7297</v>
      </c>
      <c r="CJ24" s="30">
        <v>7470.74</v>
      </c>
      <c r="CK24" s="30">
        <v>8056</v>
      </c>
      <c r="CL24" s="30">
        <v>7035</v>
      </c>
      <c r="CM24" s="30">
        <v>7645</v>
      </c>
      <c r="CN24" s="30">
        <v>8841.4699999999993</v>
      </c>
      <c r="CO24" s="30">
        <v>8560.4599999999991</v>
      </c>
      <c r="CP24" s="30">
        <v>8490</v>
      </c>
      <c r="CQ24" s="30">
        <v>8931</v>
      </c>
      <c r="CR24" s="30">
        <v>10781.64</v>
      </c>
      <c r="CS24" s="30">
        <v>10424</v>
      </c>
      <c r="CT24" s="30">
        <v>12833.1</v>
      </c>
      <c r="CU24" s="30">
        <v>10572.79</v>
      </c>
      <c r="CV24" s="30">
        <v>11888</v>
      </c>
      <c r="CW24" s="30">
        <v>12246.33</v>
      </c>
      <c r="CX24" s="30">
        <v>11734.77</v>
      </c>
      <c r="CY24" s="30">
        <v>11526.25</v>
      </c>
      <c r="CZ24" s="30">
        <v>12089.52</v>
      </c>
      <c r="DA24" s="30">
        <v>11175.39</v>
      </c>
      <c r="DB24" s="30">
        <v>10898.24</v>
      </c>
      <c r="DC24" s="30">
        <v>10585.54</v>
      </c>
      <c r="DD24" s="30">
        <v>11159.61</v>
      </c>
      <c r="DE24" s="30">
        <v>11683.34</v>
      </c>
      <c r="DF24" s="30">
        <v>14832.81</v>
      </c>
      <c r="DG24" s="30">
        <v>13244.93</v>
      </c>
      <c r="DH24" s="30" t="s">
        <v>0</v>
      </c>
      <c r="DI24" s="30" t="s">
        <v>0</v>
      </c>
      <c r="DJ24" s="30" t="s">
        <v>0</v>
      </c>
      <c r="DK24" s="30" t="s">
        <v>0</v>
      </c>
      <c r="DL24" s="30" t="s">
        <v>0</v>
      </c>
      <c r="DM24" s="30" t="s">
        <v>0</v>
      </c>
      <c r="DN24" s="30" t="s">
        <v>0</v>
      </c>
      <c r="DO24" s="30" t="s">
        <v>0</v>
      </c>
      <c r="DP24" s="30" t="s">
        <v>0</v>
      </c>
      <c r="DQ24" s="30" t="s">
        <v>0</v>
      </c>
      <c r="DR24" s="30" t="s">
        <v>0</v>
      </c>
      <c r="DS24" s="30" t="s">
        <v>0</v>
      </c>
      <c r="DT24" s="30" t="s">
        <v>0</v>
      </c>
      <c r="DU24" s="30" t="s">
        <v>0</v>
      </c>
      <c r="DV24" s="30" t="s">
        <v>0</v>
      </c>
      <c r="DW24" s="30" t="s">
        <v>0</v>
      </c>
      <c r="DX24" s="30" t="s">
        <v>0</v>
      </c>
      <c r="DY24" s="30" t="s">
        <v>0</v>
      </c>
      <c r="DZ24" s="30" t="s">
        <v>0</v>
      </c>
      <c r="EA24" s="30" t="s">
        <v>0</v>
      </c>
      <c r="EB24" s="30" t="s">
        <v>0</v>
      </c>
      <c r="EC24" s="30" t="s">
        <v>0</v>
      </c>
      <c r="ED24" s="30" t="s">
        <v>0</v>
      </c>
      <c r="EE24" s="30" t="s">
        <v>0</v>
      </c>
      <c r="EF24" s="30" t="s">
        <v>0</v>
      </c>
      <c r="EG24" s="30" t="s">
        <v>0</v>
      </c>
      <c r="EH24" s="30" t="s">
        <v>0</v>
      </c>
      <c r="EI24" s="30" t="s">
        <v>0</v>
      </c>
      <c r="EJ24" s="30" t="s">
        <v>0</v>
      </c>
      <c r="EK24" s="30" t="s">
        <v>0</v>
      </c>
      <c r="EL24" s="30" t="s">
        <v>0</v>
      </c>
      <c r="EM24" s="30" t="s">
        <v>0</v>
      </c>
      <c r="EN24" s="30" t="s">
        <v>0</v>
      </c>
      <c r="EO24" s="30" t="s">
        <v>0</v>
      </c>
      <c r="EP24" s="30" t="s">
        <v>0</v>
      </c>
      <c r="EQ24" s="30" t="s">
        <v>0</v>
      </c>
      <c r="ER24" s="30" t="s">
        <v>0</v>
      </c>
      <c r="ES24" s="30" t="s">
        <v>0</v>
      </c>
      <c r="ET24" s="30" t="s">
        <v>0</v>
      </c>
      <c r="EU24" s="30" t="s">
        <v>0</v>
      </c>
      <c r="EV24" s="30" t="s">
        <v>0</v>
      </c>
      <c r="EW24" s="30">
        <v>20062</v>
      </c>
      <c r="EX24" s="30">
        <v>18672</v>
      </c>
      <c r="EY24" s="30">
        <v>18373</v>
      </c>
      <c r="EZ24" s="30">
        <v>18662</v>
      </c>
      <c r="FA24" s="30">
        <v>19046</v>
      </c>
      <c r="FB24" s="30">
        <v>21557</v>
      </c>
    </row>
    <row r="25" spans="1:158" ht="32.1" customHeight="1">
      <c r="A25" s="238"/>
      <c r="B25" s="19" t="str">
        <f>IF('0'!A1=1,"з них охорона здоров’я  ","of which human health")</f>
        <v xml:space="preserve">з них охорона здоров’я  </v>
      </c>
      <c r="C25" s="28">
        <v>2176</v>
      </c>
      <c r="D25" s="28">
        <v>2169</v>
      </c>
      <c r="E25" s="28">
        <v>2258</v>
      </c>
      <c r="F25" s="28">
        <v>2313</v>
      </c>
      <c r="G25" s="28">
        <v>2438</v>
      </c>
      <c r="H25" s="28">
        <v>2596</v>
      </c>
      <c r="I25" s="28">
        <v>2552</v>
      </c>
      <c r="J25" s="28">
        <v>2465</v>
      </c>
      <c r="K25" s="28">
        <v>2362</v>
      </c>
      <c r="L25" s="28">
        <v>2334</v>
      </c>
      <c r="M25" s="28">
        <v>2357</v>
      </c>
      <c r="N25" s="28">
        <v>2726</v>
      </c>
      <c r="O25" s="28">
        <v>2255</v>
      </c>
      <c r="P25" s="28">
        <v>2257</v>
      </c>
      <c r="Q25" s="28">
        <v>2386</v>
      </c>
      <c r="R25" s="29">
        <v>2371</v>
      </c>
      <c r="S25" s="29">
        <v>2473</v>
      </c>
      <c r="T25" s="29">
        <v>2656</v>
      </c>
      <c r="U25" s="28">
        <v>2571</v>
      </c>
      <c r="V25" s="28">
        <v>2424</v>
      </c>
      <c r="W25" s="28">
        <v>2409</v>
      </c>
      <c r="X25" s="28">
        <v>2395</v>
      </c>
      <c r="Y25" s="28">
        <v>2468</v>
      </c>
      <c r="Z25" s="28">
        <v>2769</v>
      </c>
      <c r="AA25" s="28">
        <v>2346</v>
      </c>
      <c r="AB25" s="28">
        <v>2380</v>
      </c>
      <c r="AC25" s="28">
        <v>2490</v>
      </c>
      <c r="AD25" s="28">
        <v>2535.52</v>
      </c>
      <c r="AE25" s="28">
        <v>2710</v>
      </c>
      <c r="AF25" s="28">
        <v>2844</v>
      </c>
      <c r="AG25" s="28">
        <v>2843</v>
      </c>
      <c r="AH25" s="28">
        <v>2792.57</v>
      </c>
      <c r="AI25" s="28">
        <v>2795</v>
      </c>
      <c r="AJ25" s="28">
        <v>3262</v>
      </c>
      <c r="AK25" s="30">
        <v>3168</v>
      </c>
      <c r="AL25" s="30">
        <v>4076</v>
      </c>
      <c r="AM25" s="30">
        <v>2909</v>
      </c>
      <c r="AN25" s="30">
        <v>2937</v>
      </c>
      <c r="AO25" s="30">
        <v>3066</v>
      </c>
      <c r="AP25" s="30">
        <v>3094</v>
      </c>
      <c r="AQ25" s="30">
        <v>3439</v>
      </c>
      <c r="AR25" s="30">
        <v>3701</v>
      </c>
      <c r="AS25" s="30">
        <v>3648</v>
      </c>
      <c r="AT25" s="30">
        <v>3500</v>
      </c>
      <c r="AU25" s="30">
        <v>3386</v>
      </c>
      <c r="AV25" s="30">
        <v>3452</v>
      </c>
      <c r="AW25" s="30">
        <v>3453</v>
      </c>
      <c r="AX25" s="30">
        <v>4683</v>
      </c>
      <c r="AY25" s="30">
        <v>4450</v>
      </c>
      <c r="AZ25" s="30">
        <v>4542</v>
      </c>
      <c r="BA25" s="30">
        <v>4712</v>
      </c>
      <c r="BB25" s="30">
        <v>4770</v>
      </c>
      <c r="BC25" s="30">
        <v>4949</v>
      </c>
      <c r="BD25" s="30">
        <v>5374</v>
      </c>
      <c r="BE25" s="30">
        <v>5207</v>
      </c>
      <c r="BF25" s="30">
        <v>5009</v>
      </c>
      <c r="BG25" s="30">
        <v>4908</v>
      </c>
      <c r="BH25" s="30">
        <v>5017</v>
      </c>
      <c r="BI25" s="30">
        <v>5142</v>
      </c>
      <c r="BJ25" s="30">
        <v>6206</v>
      </c>
      <c r="BK25" s="30">
        <v>5256.8</v>
      </c>
      <c r="BL25" s="30">
        <v>5321.35</v>
      </c>
      <c r="BM25" s="30">
        <v>5564.51</v>
      </c>
      <c r="BN25" s="30">
        <v>5584.38</v>
      </c>
      <c r="BO25" s="30">
        <v>5794.86</v>
      </c>
      <c r="BP25" s="30">
        <v>6258.34</v>
      </c>
      <c r="BQ25" s="30">
        <v>6067.79</v>
      </c>
      <c r="BR25" s="30">
        <v>5867.99</v>
      </c>
      <c r="BS25" s="30">
        <v>5774.09</v>
      </c>
      <c r="BT25" s="30">
        <v>5869.68</v>
      </c>
      <c r="BU25" s="30">
        <v>6041.54</v>
      </c>
      <c r="BV25" s="30">
        <v>7429.77</v>
      </c>
      <c r="BW25" s="30">
        <v>6271.64</v>
      </c>
      <c r="BX25" s="30">
        <v>6431.35</v>
      </c>
      <c r="BY25" s="30">
        <v>6814.78</v>
      </c>
      <c r="BZ25" s="30">
        <v>6804.19</v>
      </c>
      <c r="CA25" s="30">
        <v>6986.67</v>
      </c>
      <c r="CB25" s="30">
        <v>7645.57</v>
      </c>
      <c r="CC25" s="30">
        <v>7341.28</v>
      </c>
      <c r="CD25" s="30">
        <v>7128.37</v>
      </c>
      <c r="CE25" s="30">
        <v>6977.34</v>
      </c>
      <c r="CF25" s="30">
        <v>7021.4</v>
      </c>
      <c r="CG25" s="30">
        <v>7072.76</v>
      </c>
      <c r="CH25" s="30">
        <v>8604.51</v>
      </c>
      <c r="CI25" s="30">
        <v>7374.13</v>
      </c>
      <c r="CJ25" s="30">
        <v>7553.68</v>
      </c>
      <c r="CK25" s="30">
        <v>8159.16</v>
      </c>
      <c r="CL25" s="30">
        <v>7007.97</v>
      </c>
      <c r="CM25" s="30">
        <v>7690.21</v>
      </c>
      <c r="CN25" s="30">
        <v>8974.7800000000007</v>
      </c>
      <c r="CO25" s="30">
        <v>8678.9699999999993</v>
      </c>
      <c r="CP25" s="30">
        <v>12417.37</v>
      </c>
      <c r="CQ25" s="30">
        <v>9057.51</v>
      </c>
      <c r="CR25" s="30">
        <v>11101.89</v>
      </c>
      <c r="CS25" s="30">
        <v>10746.97</v>
      </c>
      <c r="CT25" s="30">
        <v>13207.95</v>
      </c>
      <c r="CU25" s="30">
        <v>10786.45</v>
      </c>
      <c r="CV25" s="30">
        <v>11196.91</v>
      </c>
      <c r="CW25" s="30">
        <v>12567.14</v>
      </c>
      <c r="CX25" s="30">
        <v>11991.21</v>
      </c>
      <c r="CY25" s="30">
        <v>11734.33</v>
      </c>
      <c r="CZ25" s="30">
        <v>12316.75</v>
      </c>
      <c r="DA25" s="30">
        <v>11325.94</v>
      </c>
      <c r="DB25" s="30">
        <v>11023.52</v>
      </c>
      <c r="DC25" s="30">
        <v>10701.9</v>
      </c>
      <c r="DD25" s="30">
        <v>11292.06</v>
      </c>
      <c r="DE25" s="30">
        <v>11893.24</v>
      </c>
      <c r="DF25" s="30">
        <v>15146.68</v>
      </c>
      <c r="DG25" s="30">
        <v>13633.1</v>
      </c>
      <c r="DH25" s="30" t="s">
        <v>0</v>
      </c>
      <c r="DI25" s="30" t="s">
        <v>0</v>
      </c>
      <c r="DJ25" s="30" t="s">
        <v>0</v>
      </c>
      <c r="DK25" s="30" t="s">
        <v>0</v>
      </c>
      <c r="DL25" s="30" t="s">
        <v>0</v>
      </c>
      <c r="DM25" s="30" t="s">
        <v>0</v>
      </c>
      <c r="DN25" s="30" t="s">
        <v>0</v>
      </c>
      <c r="DO25" s="30" t="s">
        <v>0</v>
      </c>
      <c r="DP25" s="30" t="s">
        <v>0</v>
      </c>
      <c r="DQ25" s="30" t="s">
        <v>0</v>
      </c>
      <c r="DR25" s="30" t="s">
        <v>0</v>
      </c>
      <c r="DS25" s="30" t="s">
        <v>0</v>
      </c>
      <c r="DT25" s="30" t="s">
        <v>0</v>
      </c>
      <c r="DU25" s="30" t="s">
        <v>0</v>
      </c>
      <c r="DV25" s="30" t="s">
        <v>0</v>
      </c>
      <c r="DW25" s="30" t="s">
        <v>0</v>
      </c>
      <c r="DX25" s="30" t="s">
        <v>0</v>
      </c>
      <c r="DY25" s="30" t="s">
        <v>0</v>
      </c>
      <c r="DZ25" s="30" t="s">
        <v>0</v>
      </c>
      <c r="EA25" s="30" t="s">
        <v>0</v>
      </c>
      <c r="EB25" s="30" t="s">
        <v>0</v>
      </c>
      <c r="EC25" s="30" t="s">
        <v>0</v>
      </c>
      <c r="ED25" s="30" t="s">
        <v>0</v>
      </c>
      <c r="EE25" s="30" t="s">
        <v>0</v>
      </c>
      <c r="EF25" s="30" t="s">
        <v>0</v>
      </c>
      <c r="EG25" s="30" t="s">
        <v>0</v>
      </c>
      <c r="EH25" s="30" t="s">
        <v>0</v>
      </c>
      <c r="EI25" s="30" t="s">
        <v>0</v>
      </c>
      <c r="EJ25" s="30" t="s">
        <v>0</v>
      </c>
      <c r="EK25" s="30" t="s">
        <v>0</v>
      </c>
      <c r="EL25" s="30" t="s">
        <v>0</v>
      </c>
      <c r="EM25" s="30" t="s">
        <v>0</v>
      </c>
      <c r="EN25" s="30" t="s">
        <v>0</v>
      </c>
      <c r="EO25" s="30" t="s">
        <v>0</v>
      </c>
      <c r="EP25" s="30" t="s">
        <v>0</v>
      </c>
      <c r="EQ25" s="30" t="s">
        <v>0</v>
      </c>
      <c r="ER25" s="30" t="s">
        <v>0</v>
      </c>
      <c r="ES25" s="30" t="s">
        <v>0</v>
      </c>
      <c r="ET25" s="30" t="s">
        <v>0</v>
      </c>
      <c r="EU25" s="30" t="s">
        <v>0</v>
      </c>
      <c r="EV25" s="30" t="s">
        <v>0</v>
      </c>
      <c r="EW25" s="30">
        <v>20326</v>
      </c>
      <c r="EX25" s="30">
        <v>18786</v>
      </c>
      <c r="EY25" s="30">
        <v>18469</v>
      </c>
      <c r="EZ25" s="30">
        <v>18671</v>
      </c>
      <c r="FA25" s="30">
        <v>19121</v>
      </c>
      <c r="FB25" s="30">
        <v>21547</v>
      </c>
    </row>
    <row r="26" spans="1:158" ht="32.1" customHeight="1">
      <c r="A26" s="238"/>
      <c r="B26" s="19" t="str">
        <f>IF('0'!A1=1,"Мистецтво, спорт, розваги та відпочинок","Arts, sport, entertainment and recreation")</f>
        <v>Мистецтво, спорт, розваги та відпочинок</v>
      </c>
      <c r="C26" s="28">
        <v>3080</v>
      </c>
      <c r="D26" s="28">
        <v>3053</v>
      </c>
      <c r="E26" s="28">
        <v>3126</v>
      </c>
      <c r="F26" s="28">
        <v>3161</v>
      </c>
      <c r="G26" s="28">
        <v>3296</v>
      </c>
      <c r="H26" s="28">
        <v>3454</v>
      </c>
      <c r="I26" s="28">
        <v>3480</v>
      </c>
      <c r="J26" s="28">
        <v>3201</v>
      </c>
      <c r="K26" s="28">
        <v>3381</v>
      </c>
      <c r="L26" s="28">
        <v>3308</v>
      </c>
      <c r="M26" s="28">
        <v>3332</v>
      </c>
      <c r="N26" s="28">
        <v>3738</v>
      </c>
      <c r="O26" s="28">
        <v>3282</v>
      </c>
      <c r="P26" s="28">
        <v>3365</v>
      </c>
      <c r="Q26" s="28">
        <v>3533</v>
      </c>
      <c r="R26" s="29">
        <v>3781</v>
      </c>
      <c r="S26" s="29">
        <v>3612</v>
      </c>
      <c r="T26" s="29">
        <v>3859</v>
      </c>
      <c r="U26" s="28">
        <v>3221</v>
      </c>
      <c r="V26" s="28">
        <v>3398</v>
      </c>
      <c r="W26" s="28">
        <v>3474</v>
      </c>
      <c r="X26" s="28">
        <v>3492</v>
      </c>
      <c r="Y26" s="28">
        <v>3701</v>
      </c>
      <c r="Z26" s="28">
        <v>4348</v>
      </c>
      <c r="AA26" s="28">
        <v>3648</v>
      </c>
      <c r="AB26" s="28">
        <v>4267</v>
      </c>
      <c r="AC26" s="28">
        <v>3854</v>
      </c>
      <c r="AD26" s="28">
        <v>3978.58</v>
      </c>
      <c r="AE26" s="28">
        <v>3849</v>
      </c>
      <c r="AF26" s="28">
        <v>4160</v>
      </c>
      <c r="AG26" s="28">
        <v>4119</v>
      </c>
      <c r="AH26" s="28">
        <v>3918.19</v>
      </c>
      <c r="AI26" s="28">
        <v>4037</v>
      </c>
      <c r="AJ26" s="28">
        <v>4340</v>
      </c>
      <c r="AK26" s="30">
        <v>4628</v>
      </c>
      <c r="AL26" s="30">
        <v>5292</v>
      </c>
      <c r="AM26" s="30">
        <v>4403</v>
      </c>
      <c r="AN26" s="30">
        <v>4334</v>
      </c>
      <c r="AO26" s="30">
        <v>5190</v>
      </c>
      <c r="AP26" s="30">
        <v>5490</v>
      </c>
      <c r="AQ26" s="30">
        <v>4777</v>
      </c>
      <c r="AR26" s="30">
        <v>5091</v>
      </c>
      <c r="AS26" s="30">
        <v>4614</v>
      </c>
      <c r="AT26" s="30">
        <v>4563</v>
      </c>
      <c r="AU26" s="30">
        <v>4604</v>
      </c>
      <c r="AV26" s="30">
        <v>4630</v>
      </c>
      <c r="AW26" s="30">
        <v>4742</v>
      </c>
      <c r="AX26" s="30">
        <v>6071</v>
      </c>
      <c r="AY26" s="30">
        <v>5412</v>
      </c>
      <c r="AZ26" s="30">
        <v>5539</v>
      </c>
      <c r="BA26" s="30">
        <v>6243</v>
      </c>
      <c r="BB26" s="30">
        <v>5812</v>
      </c>
      <c r="BC26" s="30">
        <v>7679</v>
      </c>
      <c r="BD26" s="30">
        <v>6837</v>
      </c>
      <c r="BE26" s="30">
        <v>6741</v>
      </c>
      <c r="BF26" s="30">
        <v>6236</v>
      </c>
      <c r="BG26" s="30">
        <v>6687</v>
      </c>
      <c r="BH26" s="30">
        <v>6433</v>
      </c>
      <c r="BI26" s="30">
        <v>6556</v>
      </c>
      <c r="BJ26" s="30">
        <v>9144</v>
      </c>
      <c r="BK26" s="30">
        <v>6615</v>
      </c>
      <c r="BL26" s="30">
        <v>6756.03</v>
      </c>
      <c r="BM26" s="30">
        <v>7096</v>
      </c>
      <c r="BN26" s="30">
        <v>7054</v>
      </c>
      <c r="BO26" s="30">
        <v>8877.2000000000007</v>
      </c>
      <c r="BP26" s="30">
        <v>7974</v>
      </c>
      <c r="BQ26" s="30">
        <v>7692</v>
      </c>
      <c r="BR26" s="30">
        <v>7250.78</v>
      </c>
      <c r="BS26" s="30">
        <v>7729.2</v>
      </c>
      <c r="BT26" s="30">
        <v>7427.32</v>
      </c>
      <c r="BU26" s="30">
        <v>7721.23</v>
      </c>
      <c r="BV26" s="30">
        <v>9171.36</v>
      </c>
      <c r="BW26" s="30">
        <v>7668.02</v>
      </c>
      <c r="BX26" s="30">
        <v>7584.51</v>
      </c>
      <c r="BY26" s="30">
        <v>8211.26</v>
      </c>
      <c r="BZ26" s="30">
        <v>8145.63</v>
      </c>
      <c r="CA26" s="30">
        <v>8383</v>
      </c>
      <c r="CB26" s="30">
        <v>10542.95</v>
      </c>
      <c r="CC26" s="30">
        <v>9063.42</v>
      </c>
      <c r="CD26" s="30">
        <v>8025.73</v>
      </c>
      <c r="CE26" s="30">
        <v>8991.91</v>
      </c>
      <c r="CF26" s="30">
        <v>8466.84</v>
      </c>
      <c r="CG26" s="30">
        <v>8583.5</v>
      </c>
      <c r="CH26" s="30">
        <v>10320.73</v>
      </c>
      <c r="CI26" s="30">
        <v>8314</v>
      </c>
      <c r="CJ26" s="30">
        <v>8726.5300000000007</v>
      </c>
      <c r="CK26" s="30">
        <v>8765</v>
      </c>
      <c r="CL26" s="30">
        <v>8007</v>
      </c>
      <c r="CM26" s="30">
        <v>8174</v>
      </c>
      <c r="CN26" s="30">
        <v>9506.27</v>
      </c>
      <c r="CO26" s="30">
        <v>10285.42</v>
      </c>
      <c r="CP26" s="30">
        <v>9589</v>
      </c>
      <c r="CQ26" s="30">
        <v>9779</v>
      </c>
      <c r="CR26" s="30">
        <v>11467.47</v>
      </c>
      <c r="CS26" s="30">
        <v>10212</v>
      </c>
      <c r="CT26" s="30">
        <v>12685.41</v>
      </c>
      <c r="CU26" s="30">
        <v>10436.530000000001</v>
      </c>
      <c r="CV26" s="30">
        <v>11648</v>
      </c>
      <c r="CW26" s="30">
        <v>11729.25</v>
      </c>
      <c r="CX26" s="30">
        <v>11053.51</v>
      </c>
      <c r="CY26" s="30">
        <v>12059.05</v>
      </c>
      <c r="CZ26" s="30">
        <v>13259.54</v>
      </c>
      <c r="DA26" s="30">
        <v>13145.42</v>
      </c>
      <c r="DB26" s="30">
        <v>12489.75</v>
      </c>
      <c r="DC26" s="30">
        <v>13226.8</v>
      </c>
      <c r="DD26" s="30">
        <v>12470.65</v>
      </c>
      <c r="DE26" s="30">
        <v>12847.03</v>
      </c>
      <c r="DF26" s="30">
        <v>15479.96</v>
      </c>
      <c r="DG26" s="30">
        <v>11961.89</v>
      </c>
      <c r="DH26" s="30" t="s">
        <v>0</v>
      </c>
      <c r="DI26" s="30" t="s">
        <v>0</v>
      </c>
      <c r="DJ26" s="30" t="s">
        <v>0</v>
      </c>
      <c r="DK26" s="30" t="s">
        <v>0</v>
      </c>
      <c r="DL26" s="30" t="s">
        <v>0</v>
      </c>
      <c r="DM26" s="30" t="s">
        <v>0</v>
      </c>
      <c r="DN26" s="30" t="s">
        <v>0</v>
      </c>
      <c r="DO26" s="30" t="s">
        <v>0</v>
      </c>
      <c r="DP26" s="30" t="s">
        <v>0</v>
      </c>
      <c r="DQ26" s="30" t="s">
        <v>0</v>
      </c>
      <c r="DR26" s="30" t="s">
        <v>0</v>
      </c>
      <c r="DS26" s="30" t="s">
        <v>0</v>
      </c>
      <c r="DT26" s="30" t="s">
        <v>0</v>
      </c>
      <c r="DU26" s="30" t="s">
        <v>0</v>
      </c>
      <c r="DV26" s="30" t="s">
        <v>0</v>
      </c>
      <c r="DW26" s="30" t="s">
        <v>0</v>
      </c>
      <c r="DX26" s="30" t="s">
        <v>0</v>
      </c>
      <c r="DY26" s="30" t="s">
        <v>0</v>
      </c>
      <c r="DZ26" s="30" t="s">
        <v>0</v>
      </c>
      <c r="EA26" s="30" t="s">
        <v>0</v>
      </c>
      <c r="EB26" s="30" t="s">
        <v>0</v>
      </c>
      <c r="EC26" s="30" t="s">
        <v>0</v>
      </c>
      <c r="ED26" s="30" t="s">
        <v>0</v>
      </c>
      <c r="EE26" s="30" t="s">
        <v>0</v>
      </c>
      <c r="EF26" s="30" t="s">
        <v>0</v>
      </c>
      <c r="EG26" s="30" t="s">
        <v>0</v>
      </c>
      <c r="EH26" s="30" t="s">
        <v>0</v>
      </c>
      <c r="EI26" s="30" t="s">
        <v>0</v>
      </c>
      <c r="EJ26" s="30" t="s">
        <v>0</v>
      </c>
      <c r="EK26" s="30" t="s">
        <v>0</v>
      </c>
      <c r="EL26" s="30" t="s">
        <v>0</v>
      </c>
      <c r="EM26" s="30" t="s">
        <v>0</v>
      </c>
      <c r="EN26" s="30" t="s">
        <v>0</v>
      </c>
      <c r="EO26" s="30" t="s">
        <v>0</v>
      </c>
      <c r="EP26" s="30" t="s">
        <v>0</v>
      </c>
      <c r="EQ26" s="30" t="s">
        <v>0</v>
      </c>
      <c r="ER26" s="30" t="s">
        <v>0</v>
      </c>
      <c r="ES26" s="30" t="s">
        <v>0</v>
      </c>
      <c r="ET26" s="30" t="s">
        <v>0</v>
      </c>
      <c r="EU26" s="30" t="s">
        <v>0</v>
      </c>
      <c r="EV26" s="30" t="s">
        <v>0</v>
      </c>
      <c r="EW26" s="30">
        <v>18150</v>
      </c>
      <c r="EX26" s="30">
        <v>18504</v>
      </c>
      <c r="EY26" s="30">
        <v>19319</v>
      </c>
      <c r="EZ26" s="30">
        <v>18633</v>
      </c>
      <c r="FA26" s="30">
        <v>19197</v>
      </c>
      <c r="FB26" s="30">
        <v>20996</v>
      </c>
    </row>
    <row r="27" spans="1:158" ht="32.1" customHeight="1">
      <c r="A27" s="238"/>
      <c r="B27" s="19" t="str">
        <f>IF('0'!A1=1,"діяльність у сфері творчості, мистецтва та розваг","arts, entertainment and recreation activities")</f>
        <v>діяльність у сфері творчості, мистецтва та розваг</v>
      </c>
      <c r="C27" s="28">
        <v>2693</v>
      </c>
      <c r="D27" s="28">
        <v>2704</v>
      </c>
      <c r="E27" s="28">
        <v>2771</v>
      </c>
      <c r="F27" s="28">
        <v>2775</v>
      </c>
      <c r="G27" s="28">
        <v>2870</v>
      </c>
      <c r="H27" s="28">
        <v>3195</v>
      </c>
      <c r="I27" s="28">
        <v>3107</v>
      </c>
      <c r="J27" s="28">
        <v>2738</v>
      </c>
      <c r="K27" s="28">
        <v>2944</v>
      </c>
      <c r="L27" s="28">
        <v>2860</v>
      </c>
      <c r="M27" s="28">
        <v>2895</v>
      </c>
      <c r="N27" s="28">
        <v>3352</v>
      </c>
      <c r="O27" s="28">
        <v>2702</v>
      </c>
      <c r="P27" s="28">
        <v>2677</v>
      </c>
      <c r="Q27" s="28">
        <v>2749</v>
      </c>
      <c r="R27" s="29">
        <v>2739</v>
      </c>
      <c r="S27" s="29">
        <v>2831</v>
      </c>
      <c r="T27" s="29">
        <v>3175</v>
      </c>
      <c r="U27" s="28">
        <v>3041</v>
      </c>
      <c r="V27" s="28">
        <v>2648</v>
      </c>
      <c r="W27" s="28">
        <v>2826</v>
      </c>
      <c r="X27" s="28">
        <v>2775</v>
      </c>
      <c r="Y27" s="28">
        <v>2852</v>
      </c>
      <c r="Z27" s="28">
        <v>3340</v>
      </c>
      <c r="AA27" s="28">
        <v>2644</v>
      </c>
      <c r="AB27" s="28">
        <v>2715</v>
      </c>
      <c r="AC27" s="28">
        <v>2780</v>
      </c>
      <c r="AD27" s="28">
        <v>2864.59</v>
      </c>
      <c r="AE27" s="28">
        <v>2968</v>
      </c>
      <c r="AF27" s="28">
        <v>3313</v>
      </c>
      <c r="AG27" s="28">
        <v>3324</v>
      </c>
      <c r="AH27" s="28">
        <v>2858.69</v>
      </c>
      <c r="AI27" s="28">
        <v>3126</v>
      </c>
      <c r="AJ27" s="28">
        <v>3454</v>
      </c>
      <c r="AK27" s="30">
        <v>3614</v>
      </c>
      <c r="AL27" s="30">
        <v>4332</v>
      </c>
      <c r="AM27" s="30">
        <v>3348</v>
      </c>
      <c r="AN27" s="30">
        <v>3419</v>
      </c>
      <c r="AO27" s="30">
        <v>3490</v>
      </c>
      <c r="AP27" s="30">
        <v>3481</v>
      </c>
      <c r="AQ27" s="30">
        <v>3733</v>
      </c>
      <c r="AR27" s="30">
        <v>4151</v>
      </c>
      <c r="AS27" s="30">
        <v>4095</v>
      </c>
      <c r="AT27" s="30">
        <v>3575</v>
      </c>
      <c r="AU27" s="30">
        <v>3852</v>
      </c>
      <c r="AV27" s="30">
        <v>3873</v>
      </c>
      <c r="AW27" s="30">
        <v>4074</v>
      </c>
      <c r="AX27" s="30">
        <v>5122</v>
      </c>
      <c r="AY27" s="30">
        <v>4861</v>
      </c>
      <c r="AZ27" s="30">
        <v>5037</v>
      </c>
      <c r="BA27" s="30">
        <v>5840</v>
      </c>
      <c r="BB27" s="30">
        <v>5340</v>
      </c>
      <c r="BC27" s="30">
        <v>5499</v>
      </c>
      <c r="BD27" s="30">
        <v>6159</v>
      </c>
      <c r="BE27" s="30">
        <v>5996</v>
      </c>
      <c r="BF27" s="30">
        <v>5354</v>
      </c>
      <c r="BG27" s="167">
        <v>5837.85</v>
      </c>
      <c r="BH27" s="167">
        <v>5791.72</v>
      </c>
      <c r="BI27" s="167">
        <v>5925</v>
      </c>
      <c r="BJ27" s="30">
        <v>7360</v>
      </c>
      <c r="BK27" s="30">
        <v>6000.93</v>
      </c>
      <c r="BL27" s="30">
        <v>6245.49</v>
      </c>
      <c r="BM27" s="30">
        <v>6576.89</v>
      </c>
      <c r="BN27" s="30">
        <v>6262.69</v>
      </c>
      <c r="BO27" s="30">
        <v>6468.85</v>
      </c>
      <c r="BP27" s="30">
        <v>7237.53</v>
      </c>
      <c r="BQ27" s="30">
        <v>7180.73</v>
      </c>
      <c r="BR27" s="30">
        <v>6503.41</v>
      </c>
      <c r="BS27" s="30">
        <v>6830.53</v>
      </c>
      <c r="BT27" s="30">
        <v>6687.36</v>
      </c>
      <c r="BU27" s="30">
        <v>6940.55</v>
      </c>
      <c r="BV27" s="30">
        <v>8688.4599999999991</v>
      </c>
      <c r="BW27" s="30">
        <v>6995.21</v>
      </c>
      <c r="BX27" s="30">
        <v>7065.25</v>
      </c>
      <c r="BY27" s="30">
        <v>7865.05</v>
      </c>
      <c r="BZ27" s="30">
        <v>7357.1</v>
      </c>
      <c r="CA27" s="30">
        <v>7561.13</v>
      </c>
      <c r="CB27" s="30">
        <v>8272.27</v>
      </c>
      <c r="CC27" s="30">
        <v>8468.67</v>
      </c>
      <c r="CD27" s="30">
        <v>7296.11</v>
      </c>
      <c r="CE27" s="30">
        <v>7799.02</v>
      </c>
      <c r="CF27" s="30">
        <v>7745.55</v>
      </c>
      <c r="CG27" s="30">
        <v>8029.35</v>
      </c>
      <c r="CH27" s="30">
        <v>9592.48</v>
      </c>
      <c r="CI27" s="30">
        <v>7916.8</v>
      </c>
      <c r="CJ27" s="30">
        <v>8192.23</v>
      </c>
      <c r="CK27" s="30">
        <v>8212.75</v>
      </c>
      <c r="CL27" s="30">
        <v>7395.96</v>
      </c>
      <c r="CM27" s="30">
        <v>7569.64</v>
      </c>
      <c r="CN27" s="30">
        <v>8899.93</v>
      </c>
      <c r="CO27" s="30">
        <v>8814.18</v>
      </c>
      <c r="CP27" s="30">
        <v>8110.54</v>
      </c>
      <c r="CQ27" s="30">
        <v>8757.84</v>
      </c>
      <c r="CR27" s="30">
        <v>8793.43</v>
      </c>
      <c r="CS27" s="30">
        <v>9386.43</v>
      </c>
      <c r="CT27" s="30">
        <v>10713.17</v>
      </c>
      <c r="CU27" s="30">
        <v>9706.14</v>
      </c>
      <c r="CV27" s="30">
        <v>10927.01</v>
      </c>
      <c r="CW27" s="30">
        <v>10643.98</v>
      </c>
      <c r="CX27" s="30">
        <v>9794.3700000000008</v>
      </c>
      <c r="CY27" s="30">
        <v>10832.62</v>
      </c>
      <c r="CZ27" s="30">
        <v>12262.69</v>
      </c>
      <c r="DA27" s="30">
        <v>12116.94</v>
      </c>
      <c r="DB27" s="30">
        <v>11105.93</v>
      </c>
      <c r="DC27" s="30">
        <v>11432.19</v>
      </c>
      <c r="DD27" s="30">
        <v>11091.43</v>
      </c>
      <c r="DE27" s="30">
        <v>11370.35</v>
      </c>
      <c r="DF27" s="30">
        <v>14489.15</v>
      </c>
      <c r="DG27" s="30">
        <v>10913.53</v>
      </c>
      <c r="DH27" s="30" t="s">
        <v>0</v>
      </c>
      <c r="DI27" s="30" t="s">
        <v>0</v>
      </c>
      <c r="DJ27" s="30" t="s">
        <v>0</v>
      </c>
      <c r="DK27" s="30" t="s">
        <v>0</v>
      </c>
      <c r="DL27" s="30" t="s">
        <v>0</v>
      </c>
      <c r="DM27" s="30" t="s">
        <v>0</v>
      </c>
      <c r="DN27" s="30" t="s">
        <v>0</v>
      </c>
      <c r="DO27" s="30" t="s">
        <v>0</v>
      </c>
      <c r="DP27" s="30" t="s">
        <v>0</v>
      </c>
      <c r="DQ27" s="30" t="s">
        <v>0</v>
      </c>
      <c r="DR27" s="30" t="s">
        <v>0</v>
      </c>
      <c r="DS27" s="30" t="s">
        <v>0</v>
      </c>
      <c r="DT27" s="30" t="s">
        <v>0</v>
      </c>
      <c r="DU27" s="30" t="s">
        <v>0</v>
      </c>
      <c r="DV27" s="30" t="s">
        <v>0</v>
      </c>
      <c r="DW27" s="30" t="s">
        <v>0</v>
      </c>
      <c r="DX27" s="30" t="s">
        <v>0</v>
      </c>
      <c r="DY27" s="30" t="s">
        <v>0</v>
      </c>
      <c r="DZ27" s="30" t="s">
        <v>0</v>
      </c>
      <c r="EA27" s="30" t="s">
        <v>0</v>
      </c>
      <c r="EB27" s="30" t="s">
        <v>0</v>
      </c>
      <c r="EC27" s="30" t="s">
        <v>0</v>
      </c>
      <c r="ED27" s="30" t="s">
        <v>0</v>
      </c>
      <c r="EE27" s="30" t="s">
        <v>0</v>
      </c>
      <c r="EF27" s="30" t="s">
        <v>0</v>
      </c>
      <c r="EG27" s="30" t="s">
        <v>0</v>
      </c>
      <c r="EH27" s="30" t="s">
        <v>0</v>
      </c>
      <c r="EI27" s="30" t="s">
        <v>0</v>
      </c>
      <c r="EJ27" s="30" t="s">
        <v>0</v>
      </c>
      <c r="EK27" s="30" t="s">
        <v>0</v>
      </c>
      <c r="EL27" s="30" t="s">
        <v>0</v>
      </c>
      <c r="EM27" s="30" t="s">
        <v>0</v>
      </c>
      <c r="EN27" s="30" t="s">
        <v>0</v>
      </c>
      <c r="EO27" s="30" t="s">
        <v>0</v>
      </c>
      <c r="EP27" s="30" t="s">
        <v>0</v>
      </c>
      <c r="EQ27" s="30" t="s">
        <v>0</v>
      </c>
      <c r="ER27" s="30" t="s">
        <v>0</v>
      </c>
      <c r="ES27" s="30" t="s">
        <v>0</v>
      </c>
      <c r="ET27" s="30" t="s">
        <v>0</v>
      </c>
      <c r="EU27" s="30" t="s">
        <v>0</v>
      </c>
      <c r="EV27" s="30" t="s">
        <v>0</v>
      </c>
      <c r="EW27" s="30">
        <v>14468</v>
      </c>
      <c r="EX27" s="30">
        <v>14015</v>
      </c>
      <c r="EY27" s="30">
        <v>14809</v>
      </c>
      <c r="EZ27" s="30">
        <v>14809</v>
      </c>
      <c r="FA27" s="30">
        <v>15399</v>
      </c>
      <c r="FB27" s="30">
        <v>17766</v>
      </c>
    </row>
    <row r="28" spans="1:158" ht="32.1" customHeight="1">
      <c r="A28" s="238"/>
      <c r="B28" s="19" t="str">
        <f>IF('0'!A1=1,"функціювання бібліотек, архівів, музеїв та інших закладів культури","Libraries, archives, museums and other cultural activities")</f>
        <v>функціювання бібліотек, архівів, музеїв та інших закладів культури</v>
      </c>
      <c r="C28" s="28">
        <v>2478</v>
      </c>
      <c r="D28" s="28">
        <v>2490</v>
      </c>
      <c r="E28" s="28">
        <v>2542</v>
      </c>
      <c r="F28" s="28">
        <v>2604</v>
      </c>
      <c r="G28" s="28">
        <v>2738</v>
      </c>
      <c r="H28" s="28">
        <v>2911</v>
      </c>
      <c r="I28" s="28">
        <v>2940</v>
      </c>
      <c r="J28" s="28">
        <v>2675</v>
      </c>
      <c r="K28" s="28">
        <v>2805</v>
      </c>
      <c r="L28" s="28">
        <v>2719</v>
      </c>
      <c r="M28" s="28">
        <v>2759</v>
      </c>
      <c r="N28" s="28">
        <v>3233</v>
      </c>
      <c r="O28" s="28">
        <v>2474</v>
      </c>
      <c r="P28" s="28">
        <v>2531</v>
      </c>
      <c r="Q28" s="28">
        <v>2622</v>
      </c>
      <c r="R28" s="29">
        <v>2640</v>
      </c>
      <c r="S28" s="29">
        <v>2749</v>
      </c>
      <c r="T28" s="29">
        <v>2928</v>
      </c>
      <c r="U28" s="28">
        <v>2928</v>
      </c>
      <c r="V28" s="28">
        <v>2719</v>
      </c>
      <c r="W28" s="28">
        <v>2799</v>
      </c>
      <c r="X28" s="28">
        <v>2762</v>
      </c>
      <c r="Y28" s="28">
        <v>2839</v>
      </c>
      <c r="Z28" s="28">
        <v>3211</v>
      </c>
      <c r="AA28" s="28">
        <v>2479</v>
      </c>
      <c r="AB28" s="28">
        <v>2525</v>
      </c>
      <c r="AC28" s="28">
        <v>2626</v>
      </c>
      <c r="AD28" s="28">
        <v>2693.77</v>
      </c>
      <c r="AE28" s="28">
        <v>2880</v>
      </c>
      <c r="AF28" s="28">
        <v>3085</v>
      </c>
      <c r="AG28" s="28">
        <v>3077</v>
      </c>
      <c r="AH28" s="28">
        <v>2973.15</v>
      </c>
      <c r="AI28" s="28">
        <v>3064</v>
      </c>
      <c r="AJ28" s="28">
        <v>3473</v>
      </c>
      <c r="AK28" s="30">
        <v>3562</v>
      </c>
      <c r="AL28" s="30">
        <v>4159</v>
      </c>
      <c r="AM28" s="30">
        <v>3136</v>
      </c>
      <c r="AN28" s="30">
        <v>3191</v>
      </c>
      <c r="AO28" s="30">
        <v>3309</v>
      </c>
      <c r="AP28" s="30">
        <v>3369</v>
      </c>
      <c r="AQ28" s="30">
        <v>3686</v>
      </c>
      <c r="AR28" s="30">
        <v>3972</v>
      </c>
      <c r="AS28" s="30">
        <v>3963</v>
      </c>
      <c r="AT28" s="30">
        <v>3805</v>
      </c>
      <c r="AU28" s="30">
        <v>3900</v>
      </c>
      <c r="AV28" s="30">
        <v>3754</v>
      </c>
      <c r="AW28" s="30">
        <v>3825</v>
      </c>
      <c r="AX28" s="30">
        <v>4871</v>
      </c>
      <c r="AY28" s="30">
        <v>4625</v>
      </c>
      <c r="AZ28" s="30">
        <v>4816</v>
      </c>
      <c r="BA28" s="30">
        <v>5138</v>
      </c>
      <c r="BB28" s="30">
        <v>5112</v>
      </c>
      <c r="BC28" s="30">
        <v>5397</v>
      </c>
      <c r="BD28" s="30">
        <v>5666</v>
      </c>
      <c r="BE28" s="30">
        <v>5741</v>
      </c>
      <c r="BF28" s="30">
        <v>5423</v>
      </c>
      <c r="BG28" s="167">
        <v>5719.48</v>
      </c>
      <c r="BH28" s="167">
        <v>5466.19</v>
      </c>
      <c r="BI28" s="167">
        <v>5652</v>
      </c>
      <c r="BJ28" s="30">
        <v>6826</v>
      </c>
      <c r="BK28" s="30">
        <v>5528.08</v>
      </c>
      <c r="BL28" s="30">
        <v>5815.43</v>
      </c>
      <c r="BM28" s="30">
        <v>5937.22</v>
      </c>
      <c r="BN28" s="30">
        <v>5923.55</v>
      </c>
      <c r="BO28" s="30">
        <v>6287.31</v>
      </c>
      <c r="BP28" s="30">
        <v>6640.75</v>
      </c>
      <c r="BQ28" s="30">
        <v>6715.71</v>
      </c>
      <c r="BR28" s="30">
        <v>6359.95</v>
      </c>
      <c r="BS28" s="30">
        <v>6602.12</v>
      </c>
      <c r="BT28" s="30">
        <v>6382.25</v>
      </c>
      <c r="BU28" s="30">
        <v>6597.23</v>
      </c>
      <c r="BV28" s="30">
        <v>7839.01</v>
      </c>
      <c r="BW28" s="30">
        <v>6395.1</v>
      </c>
      <c r="BX28" s="30">
        <v>6646.65</v>
      </c>
      <c r="BY28" s="30">
        <v>7046.16</v>
      </c>
      <c r="BZ28" s="30">
        <v>7093.95</v>
      </c>
      <c r="CA28" s="30">
        <v>7412.33</v>
      </c>
      <c r="CB28" s="30">
        <v>7838.29</v>
      </c>
      <c r="CC28" s="30">
        <v>8019.83</v>
      </c>
      <c r="CD28" s="30">
        <v>7594.43</v>
      </c>
      <c r="CE28" s="30">
        <v>7720.5</v>
      </c>
      <c r="CF28" s="30">
        <v>7498.23</v>
      </c>
      <c r="CG28" s="30">
        <v>7701.39</v>
      </c>
      <c r="CH28" s="30">
        <v>9317.9599999999991</v>
      </c>
      <c r="CI28" s="30">
        <v>7009.58</v>
      </c>
      <c r="CJ28" s="30">
        <v>7260.4</v>
      </c>
      <c r="CK28" s="30">
        <v>7441.83</v>
      </c>
      <c r="CL28" s="30">
        <v>6992.57</v>
      </c>
      <c r="CM28" s="30">
        <v>7307.22</v>
      </c>
      <c r="CN28" s="30">
        <v>8206.6</v>
      </c>
      <c r="CO28" s="30">
        <v>8332.06</v>
      </c>
      <c r="CP28" s="30">
        <v>7885.03</v>
      </c>
      <c r="CQ28" s="30">
        <v>8585.3799999999992</v>
      </c>
      <c r="CR28" s="30">
        <v>8422.51</v>
      </c>
      <c r="CS28" s="30">
        <v>8491.0400000000009</v>
      </c>
      <c r="CT28" s="30">
        <v>10321.32</v>
      </c>
      <c r="CU28" s="30">
        <v>8971.19</v>
      </c>
      <c r="CV28" s="30">
        <v>9302.2900000000009</v>
      </c>
      <c r="CW28" s="30">
        <v>9814.5499999999993</v>
      </c>
      <c r="CX28" s="30">
        <v>9339.7999999999993</v>
      </c>
      <c r="CY28" s="30">
        <v>10301.07</v>
      </c>
      <c r="CZ28" s="30">
        <v>11094.14</v>
      </c>
      <c r="DA28" s="30">
        <v>11112.96</v>
      </c>
      <c r="DB28" s="30">
        <v>10656.15</v>
      </c>
      <c r="DC28" s="30">
        <v>10878.95</v>
      </c>
      <c r="DD28" s="30">
        <v>10134.379999999999</v>
      </c>
      <c r="DE28" s="30">
        <v>10532.43</v>
      </c>
      <c r="DF28" s="30">
        <v>13418.73</v>
      </c>
      <c r="DG28" s="30">
        <v>9847.52</v>
      </c>
      <c r="DH28" s="30" t="s">
        <v>0</v>
      </c>
      <c r="DI28" s="30" t="s">
        <v>0</v>
      </c>
      <c r="DJ28" s="30" t="s">
        <v>0</v>
      </c>
      <c r="DK28" s="30" t="s">
        <v>0</v>
      </c>
      <c r="DL28" s="30" t="s">
        <v>0</v>
      </c>
      <c r="DM28" s="30" t="s">
        <v>0</v>
      </c>
      <c r="DN28" s="30" t="s">
        <v>0</v>
      </c>
      <c r="DO28" s="30" t="s">
        <v>0</v>
      </c>
      <c r="DP28" s="30" t="s">
        <v>0</v>
      </c>
      <c r="DQ28" s="30" t="s">
        <v>0</v>
      </c>
      <c r="DR28" s="30" t="s">
        <v>0</v>
      </c>
      <c r="DS28" s="30" t="s">
        <v>0</v>
      </c>
      <c r="DT28" s="30" t="s">
        <v>0</v>
      </c>
      <c r="DU28" s="30" t="s">
        <v>0</v>
      </c>
      <c r="DV28" s="30" t="s">
        <v>0</v>
      </c>
      <c r="DW28" s="30" t="s">
        <v>0</v>
      </c>
      <c r="DX28" s="30" t="s">
        <v>0</v>
      </c>
      <c r="DY28" s="30" t="s">
        <v>0</v>
      </c>
      <c r="DZ28" s="30" t="s">
        <v>0</v>
      </c>
      <c r="EA28" s="30" t="s">
        <v>0</v>
      </c>
      <c r="EB28" s="30" t="s">
        <v>0</v>
      </c>
      <c r="EC28" s="30" t="s">
        <v>0</v>
      </c>
      <c r="ED28" s="30" t="s">
        <v>0</v>
      </c>
      <c r="EE28" s="30" t="s">
        <v>0</v>
      </c>
      <c r="EF28" s="30" t="s">
        <v>0</v>
      </c>
      <c r="EG28" s="30" t="s">
        <v>0</v>
      </c>
      <c r="EH28" s="30" t="s">
        <v>0</v>
      </c>
      <c r="EI28" s="30" t="s">
        <v>0</v>
      </c>
      <c r="EJ28" s="30" t="s">
        <v>0</v>
      </c>
      <c r="EK28" s="30" t="s">
        <v>0</v>
      </c>
      <c r="EL28" s="30" t="s">
        <v>0</v>
      </c>
      <c r="EM28" s="30" t="s">
        <v>0</v>
      </c>
      <c r="EN28" s="30" t="s">
        <v>0</v>
      </c>
      <c r="EO28" s="30" t="s">
        <v>0</v>
      </c>
      <c r="EP28" s="30" t="s">
        <v>0</v>
      </c>
      <c r="EQ28" s="30" t="s">
        <v>0</v>
      </c>
      <c r="ER28" s="30" t="s">
        <v>0</v>
      </c>
      <c r="ES28" s="30" t="s">
        <v>0</v>
      </c>
      <c r="ET28" s="30" t="s">
        <v>0</v>
      </c>
      <c r="EU28" s="30" t="s">
        <v>0</v>
      </c>
      <c r="EV28" s="30" t="s">
        <v>0</v>
      </c>
      <c r="EW28" s="30">
        <v>14873</v>
      </c>
      <c r="EX28" s="30">
        <v>14379</v>
      </c>
      <c r="EY28" s="30">
        <v>15236</v>
      </c>
      <c r="EZ28" s="30">
        <v>14531</v>
      </c>
      <c r="FA28" s="30">
        <v>15090</v>
      </c>
      <c r="FB28" s="30">
        <v>18665</v>
      </c>
    </row>
    <row r="29" spans="1:158" ht="32.1" customHeight="1">
      <c r="A29" s="239"/>
      <c r="B29" s="20" t="str">
        <f>IF('0'!A1=1,"Надання інших видів послуг","Other service activities")</f>
        <v>Надання інших видів послуг</v>
      </c>
      <c r="C29" s="28">
        <v>2498</v>
      </c>
      <c r="D29" s="28">
        <v>2437</v>
      </c>
      <c r="E29" s="28">
        <v>2601</v>
      </c>
      <c r="F29" s="28">
        <v>2677</v>
      </c>
      <c r="G29" s="28">
        <v>2664</v>
      </c>
      <c r="H29" s="28">
        <v>2760</v>
      </c>
      <c r="I29" s="28">
        <v>2806</v>
      </c>
      <c r="J29" s="28">
        <v>2803</v>
      </c>
      <c r="K29" s="28">
        <v>2757</v>
      </c>
      <c r="L29" s="28">
        <v>2754</v>
      </c>
      <c r="M29" s="28">
        <v>2719</v>
      </c>
      <c r="N29" s="28">
        <v>3074</v>
      </c>
      <c r="O29" s="28">
        <v>3121</v>
      </c>
      <c r="P29" s="28">
        <v>3154</v>
      </c>
      <c r="Q29" s="28">
        <v>3236</v>
      </c>
      <c r="R29" s="29">
        <v>3311</v>
      </c>
      <c r="S29" s="29">
        <v>3186</v>
      </c>
      <c r="T29" s="29">
        <v>3360</v>
      </c>
      <c r="U29" s="28">
        <v>3333</v>
      </c>
      <c r="V29" s="28">
        <v>3289</v>
      </c>
      <c r="W29" s="28">
        <v>3241</v>
      </c>
      <c r="X29" s="28">
        <v>3334</v>
      </c>
      <c r="Y29" s="28">
        <v>3426</v>
      </c>
      <c r="Z29" s="28">
        <v>4233</v>
      </c>
      <c r="AA29" s="28">
        <v>3057</v>
      </c>
      <c r="AB29" s="28">
        <v>3254</v>
      </c>
      <c r="AC29" s="28">
        <v>3447</v>
      </c>
      <c r="AD29" s="28">
        <v>3510.38</v>
      </c>
      <c r="AE29" s="28">
        <v>3628</v>
      </c>
      <c r="AF29" s="28">
        <v>3633</v>
      </c>
      <c r="AG29" s="28">
        <v>3820</v>
      </c>
      <c r="AH29" s="28">
        <v>3622.28</v>
      </c>
      <c r="AI29" s="28">
        <v>3846</v>
      </c>
      <c r="AJ29" s="28">
        <v>3999</v>
      </c>
      <c r="AK29" s="30">
        <v>3970</v>
      </c>
      <c r="AL29" s="30">
        <v>4457</v>
      </c>
      <c r="AM29" s="30">
        <v>3968</v>
      </c>
      <c r="AN29" s="30">
        <v>4216</v>
      </c>
      <c r="AO29" s="30">
        <v>4739</v>
      </c>
      <c r="AP29" s="30">
        <v>4657</v>
      </c>
      <c r="AQ29" s="30">
        <v>4411</v>
      </c>
      <c r="AR29" s="30">
        <v>4593</v>
      </c>
      <c r="AS29" s="30">
        <v>4901</v>
      </c>
      <c r="AT29" s="30">
        <v>4605</v>
      </c>
      <c r="AU29" s="30">
        <v>4729</v>
      </c>
      <c r="AV29" s="30">
        <v>4605</v>
      </c>
      <c r="AW29" s="30">
        <v>4551</v>
      </c>
      <c r="AX29" s="30">
        <v>5506</v>
      </c>
      <c r="AY29" s="30">
        <v>5484</v>
      </c>
      <c r="AZ29" s="30">
        <v>5902</v>
      </c>
      <c r="BA29" s="30">
        <v>6264</v>
      </c>
      <c r="BB29" s="30">
        <v>6424</v>
      </c>
      <c r="BC29" s="30">
        <v>6258</v>
      </c>
      <c r="BD29" s="30">
        <v>6406</v>
      </c>
      <c r="BE29" s="30">
        <v>6844</v>
      </c>
      <c r="BF29" s="30">
        <v>6579</v>
      </c>
      <c r="BG29" s="30">
        <v>6784</v>
      </c>
      <c r="BH29" s="30">
        <v>6884</v>
      </c>
      <c r="BI29" s="30">
        <v>6852</v>
      </c>
      <c r="BJ29" s="30">
        <v>7779</v>
      </c>
      <c r="BK29" s="30">
        <v>7435</v>
      </c>
      <c r="BL29" s="30">
        <v>7415.7</v>
      </c>
      <c r="BM29" s="30">
        <v>7931</v>
      </c>
      <c r="BN29" s="30">
        <v>7998</v>
      </c>
      <c r="BO29" s="30">
        <v>7978.32</v>
      </c>
      <c r="BP29" s="30">
        <v>7964</v>
      </c>
      <c r="BQ29" s="30">
        <v>8415</v>
      </c>
      <c r="BR29" s="30">
        <v>8232.02</v>
      </c>
      <c r="BS29" s="30">
        <v>8082.51</v>
      </c>
      <c r="BT29" s="30">
        <v>8534.74</v>
      </c>
      <c r="BU29" s="30">
        <v>8245.64</v>
      </c>
      <c r="BV29" s="30">
        <v>9380.2099999999991</v>
      </c>
      <c r="BW29" s="30">
        <v>8356.9</v>
      </c>
      <c r="BX29" s="30">
        <v>8452.65</v>
      </c>
      <c r="BY29" s="30">
        <v>9681.7800000000007</v>
      </c>
      <c r="BZ29" s="30">
        <v>8941.42</v>
      </c>
      <c r="CA29" s="30">
        <v>8854</v>
      </c>
      <c r="CB29" s="30">
        <v>8996.1299999999992</v>
      </c>
      <c r="CC29" s="30">
        <v>9073.61</v>
      </c>
      <c r="CD29" s="30">
        <v>9344.84</v>
      </c>
      <c r="CE29" s="30">
        <v>8887.6299999999992</v>
      </c>
      <c r="CF29" s="30">
        <v>8932.01</v>
      </c>
      <c r="CG29" s="30">
        <v>9090.0300000000007</v>
      </c>
      <c r="CH29" s="30">
        <v>10669.2</v>
      </c>
      <c r="CI29" s="30">
        <v>10646</v>
      </c>
      <c r="CJ29" s="30">
        <v>10808.93</v>
      </c>
      <c r="CK29" s="30">
        <v>13878</v>
      </c>
      <c r="CL29" s="30">
        <v>10616</v>
      </c>
      <c r="CM29" s="30">
        <v>10490</v>
      </c>
      <c r="CN29" s="30">
        <v>11462.83</v>
      </c>
      <c r="CO29" s="30">
        <v>12111.17</v>
      </c>
      <c r="CP29" s="30">
        <v>11895</v>
      </c>
      <c r="CQ29" s="30">
        <v>12240</v>
      </c>
      <c r="CR29" s="30">
        <v>12688.19</v>
      </c>
      <c r="CS29" s="30">
        <v>12999</v>
      </c>
      <c r="CT29" s="30">
        <v>14268.96</v>
      </c>
      <c r="CU29" s="30">
        <v>11656.71</v>
      </c>
      <c r="CV29" s="30">
        <v>11648.07</v>
      </c>
      <c r="CW29" s="30">
        <v>13347.91</v>
      </c>
      <c r="CX29" s="30">
        <v>12420.12</v>
      </c>
      <c r="CY29" s="30">
        <v>12349.49</v>
      </c>
      <c r="CZ29" s="30">
        <v>14049.38</v>
      </c>
      <c r="DA29" s="30">
        <v>15545.85</v>
      </c>
      <c r="DB29" s="30">
        <v>13051.08</v>
      </c>
      <c r="DC29" s="30">
        <v>13089.94</v>
      </c>
      <c r="DD29" s="30">
        <v>13095.59</v>
      </c>
      <c r="DE29" s="30">
        <v>13282.23</v>
      </c>
      <c r="DF29" s="30">
        <v>15852.92</v>
      </c>
      <c r="DG29" s="30">
        <v>13372.04</v>
      </c>
      <c r="DH29" s="30" t="s">
        <v>0</v>
      </c>
      <c r="DI29" s="30" t="s">
        <v>0</v>
      </c>
      <c r="DJ29" s="30" t="s">
        <v>0</v>
      </c>
      <c r="DK29" s="30" t="s">
        <v>0</v>
      </c>
      <c r="DL29" s="30" t="s">
        <v>0</v>
      </c>
      <c r="DM29" s="30" t="s">
        <v>0</v>
      </c>
      <c r="DN29" s="30" t="s">
        <v>0</v>
      </c>
      <c r="DO29" s="30" t="s">
        <v>0</v>
      </c>
      <c r="DP29" s="30" t="s">
        <v>0</v>
      </c>
      <c r="DQ29" s="30" t="s">
        <v>0</v>
      </c>
      <c r="DR29" s="30" t="s">
        <v>0</v>
      </c>
      <c r="DS29" s="30" t="s">
        <v>0</v>
      </c>
      <c r="DT29" s="30" t="s">
        <v>0</v>
      </c>
      <c r="DU29" s="30" t="s">
        <v>0</v>
      </c>
      <c r="DV29" s="30" t="s">
        <v>0</v>
      </c>
      <c r="DW29" s="30" t="s">
        <v>0</v>
      </c>
      <c r="DX29" s="30" t="s">
        <v>0</v>
      </c>
      <c r="DY29" s="30" t="s">
        <v>0</v>
      </c>
      <c r="DZ29" s="30" t="s">
        <v>0</v>
      </c>
      <c r="EA29" s="30" t="s">
        <v>0</v>
      </c>
      <c r="EB29" s="30" t="s">
        <v>0</v>
      </c>
      <c r="EC29" s="30" t="s">
        <v>0</v>
      </c>
      <c r="ED29" s="30" t="s">
        <v>0</v>
      </c>
      <c r="EE29" s="30" t="s">
        <v>0</v>
      </c>
      <c r="EF29" s="30" t="s">
        <v>0</v>
      </c>
      <c r="EG29" s="30" t="s">
        <v>0</v>
      </c>
      <c r="EH29" s="30" t="s">
        <v>0</v>
      </c>
      <c r="EI29" s="30" t="s">
        <v>0</v>
      </c>
      <c r="EJ29" s="30" t="s">
        <v>0</v>
      </c>
      <c r="EK29" s="30" t="s">
        <v>0</v>
      </c>
      <c r="EL29" s="30" t="s">
        <v>0</v>
      </c>
      <c r="EM29" s="30" t="s">
        <v>0</v>
      </c>
      <c r="EN29" s="30" t="s">
        <v>0</v>
      </c>
      <c r="EO29" s="30" t="s">
        <v>0</v>
      </c>
      <c r="EP29" s="30" t="s">
        <v>0</v>
      </c>
      <c r="EQ29" s="30" t="s">
        <v>0</v>
      </c>
      <c r="ER29" s="30" t="s">
        <v>0</v>
      </c>
      <c r="ES29" s="30" t="s">
        <v>0</v>
      </c>
      <c r="ET29" s="30" t="s">
        <v>0</v>
      </c>
      <c r="EU29" s="30" t="s">
        <v>0</v>
      </c>
      <c r="EV29" s="30" t="s">
        <v>0</v>
      </c>
      <c r="EW29" s="30">
        <v>29123</v>
      </c>
      <c r="EX29" s="30">
        <v>29002</v>
      </c>
      <c r="EY29" s="30">
        <v>29577</v>
      </c>
      <c r="EZ29" s="30">
        <v>30761</v>
      </c>
      <c r="FA29" s="30">
        <v>30259</v>
      </c>
      <c r="FB29" s="30">
        <v>36591</v>
      </c>
    </row>
    <row r="30" spans="1:158">
      <c r="A30" s="21"/>
      <c r="B30" s="21"/>
      <c r="AO30" s="4"/>
      <c r="BE30" s="4"/>
    </row>
    <row r="31" spans="1:158" ht="15" customHeight="1">
      <c r="A31" s="22" t="str">
        <f>IF('0'!A1=1,"Примітка:","Note")</f>
        <v>Примітка:</v>
      </c>
      <c r="B31" s="23"/>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6"/>
      <c r="AN31" s="6"/>
      <c r="AO31" s="6"/>
      <c r="AP31" s="4"/>
      <c r="AQ31" s="4"/>
      <c r="AR31" s="4"/>
      <c r="AS31" s="4"/>
      <c r="AT31" s="4"/>
      <c r="AU31" s="4"/>
      <c r="AV31" s="4"/>
      <c r="AW31" s="4"/>
      <c r="AX31" s="4"/>
      <c r="AY31" s="4"/>
      <c r="AZ31" s="4"/>
      <c r="BA31" s="4"/>
      <c r="BB31" s="4"/>
      <c r="BC31" s="4"/>
      <c r="BD31" s="4"/>
      <c r="BE31" s="163"/>
      <c r="BF31" s="4"/>
      <c r="BH31" s="4"/>
      <c r="BI31" s="4"/>
      <c r="BK31" s="4"/>
      <c r="BL31" s="4"/>
      <c r="BM31" s="4"/>
      <c r="BN31" s="4"/>
      <c r="BO31" s="4"/>
      <c r="BP31" s="4"/>
    </row>
    <row r="32" spans="1:158" ht="15" customHeight="1">
      <c r="A32" s="22" t="str">
        <f>IF('0'!A1=1,"Починаючи з січня 2013 року Державна служба статистики України представляє інформацію про кількість, робочий час та оплату праці найманих працівників відповідно до Класифікації видів економічної діяльності (ДК 009:2010)","Starting with January 2013, the State Statistics Service of Ukraine has been presenting information on the staff number, working hours and labor remuneration according to the Classification of Economic Activities (SC 009:2010)")</f>
        <v>Починаючи з січня 2013 року Державна служба статистики України представляє інформацію про кількість, робочий час та оплату праці найманих працівників відповідно до Класифікації видів економічної діяльності (ДК 009:2010)</v>
      </c>
      <c r="B32" s="23"/>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6"/>
      <c r="AN32" s="6"/>
      <c r="AO32" s="6"/>
      <c r="AP32" s="4"/>
      <c r="AQ32" s="4"/>
      <c r="AR32" s="4"/>
      <c r="AS32" s="4"/>
      <c r="AT32" s="4"/>
      <c r="AU32" s="4"/>
      <c r="AV32" s="4"/>
      <c r="AW32" s="4"/>
      <c r="AX32" s="4"/>
      <c r="AY32" s="4"/>
      <c r="AZ32" s="4"/>
      <c r="BA32" s="4"/>
      <c r="BB32" s="4"/>
      <c r="BC32" s="4"/>
      <c r="BD32" s="4"/>
      <c r="BE32" s="164"/>
      <c r="BF32" s="4"/>
      <c r="BH32" s="4"/>
      <c r="BI32" s="4"/>
      <c r="BJ32" s="4"/>
      <c r="BK32" s="4"/>
      <c r="BL32" s="4"/>
      <c r="BM32" s="4"/>
      <c r="BN32" s="4"/>
      <c r="BO32" s="4"/>
      <c r="BP32" s="4"/>
    </row>
    <row r="33" spans="1:68" ht="15" customHeight="1">
      <c r="A33" s="24" t="str">
        <f>IF('0'!A1=1,"Починаючи з квітня 2014 року дані наведено без урахування тимчасово окупованої території Автономної Республіки Крим, м. Севастополя,  а з липня 2015 року також без частини зони проведення антитерористичної операції.","Since April 2014 excluding the temporarily occupied territory of the Autonomous Republic of Crimea and the city of Sevastopol, since July 2015 excluding part of the anti-terrorist operation zone.")</f>
        <v>Починаючи з квітня 2014 року дані наведено без урахування тимчасово окупованої території Автономної Республіки Крим, м. Севастополя,  а з липня 2015 року також без частини зони проведення антитерористичної операції.</v>
      </c>
      <c r="B33" s="25"/>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8"/>
      <c r="AH33" s="8"/>
      <c r="AI33" s="8"/>
      <c r="AJ33" s="4"/>
      <c r="AK33" s="4"/>
      <c r="AL33" s="4"/>
      <c r="AO33" s="9"/>
      <c r="AP33" s="6"/>
      <c r="AQ33" s="6"/>
      <c r="AR33" s="10"/>
      <c r="AS33" s="10"/>
      <c r="AT33" s="10"/>
      <c r="AU33" s="7"/>
      <c r="AV33" s="7"/>
      <c r="AW33" s="6"/>
      <c r="AX33" s="6"/>
      <c r="AY33" s="6"/>
      <c r="AZ33" s="6"/>
      <c r="BA33" s="163"/>
      <c r="BB33" s="163"/>
      <c r="BC33" s="163"/>
      <c r="BD33" s="163"/>
      <c r="BE33" s="163"/>
      <c r="BF33" s="163"/>
      <c r="BH33" s="6"/>
      <c r="BI33" s="6"/>
      <c r="BJ33" s="4"/>
      <c r="BK33" s="6"/>
      <c r="BL33" s="6"/>
      <c r="BM33" s="6"/>
      <c r="BN33" s="6"/>
      <c r="BO33" s="6"/>
      <c r="BP33" s="6"/>
    </row>
    <row r="34" spans="1:68" ht="15" customHeight="1">
      <c r="A34" s="24" t="str">
        <f>IF('0'!A1=1,"Починаючи з липня 2014 року дані можуть бути уточнені.","Since July 2014 the data can be corrected .")</f>
        <v>Починаючи з липня 2014 року дані можуть бути уточнені.</v>
      </c>
      <c r="B34" s="25"/>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0"/>
      <c r="AI34" s="10"/>
      <c r="AJ34" s="10"/>
      <c r="AK34" s="10"/>
      <c r="AL34" s="10"/>
      <c r="AM34" s="12"/>
      <c r="AN34" s="12"/>
      <c r="AO34" s="9"/>
      <c r="AP34" s="6"/>
      <c r="AQ34" s="6"/>
      <c r="AR34" s="13"/>
      <c r="AS34" s="13"/>
      <c r="AT34" s="13"/>
      <c r="AU34" s="7"/>
      <c r="AV34" s="8"/>
      <c r="AW34" s="163"/>
      <c r="AX34" s="163"/>
      <c r="AY34" s="163"/>
      <c r="AZ34" s="163"/>
      <c r="BA34" s="163"/>
      <c r="BB34" s="164"/>
      <c r="BC34" s="164"/>
      <c r="BD34" s="164"/>
      <c r="BE34" s="164"/>
      <c r="BF34" s="164"/>
      <c r="BH34" s="6"/>
      <c r="BI34" s="6"/>
      <c r="BJ34" s="6"/>
      <c r="BK34" s="6"/>
      <c r="BL34" s="6"/>
      <c r="BM34" s="6"/>
      <c r="BN34" s="6"/>
      <c r="BO34" s="6"/>
      <c r="BP34" s="6"/>
    </row>
    <row r="35" spans="1:68" ht="43.2" customHeight="1">
      <c r="A35" s="240" t="str">
        <f>IF('0'!A1=1,"З липня 2025 дані наведено без урахування тимчасово окупованих російською федерацією територій та частини територій, на яких ведуться (велися) бойові дії.","***From July 2025 data exclude the territories which are temporarily occupied by the russian federation and part of territories where the military actions are/were conducted.")</f>
        <v>З липня 2025 дані наведено без урахування тимчасово окупованих російською федерацією територій та частини територій, на яких ведуться (велися) бойові дії.</v>
      </c>
      <c r="B35" s="241"/>
    </row>
  </sheetData>
  <sheetProtection algorithmName="SHA-512" hashValue="aaV++04hs4bASSD7sGl+q/s/zKA/Ao1gtXB3ORqatD0uL7NFL414TqLEgBJ30s+c2b2q805Tj03eZIGPSS6Yww==" saltValue="ELmibBudb6Di7kc/21jDyg==" spinCount="100000" sheet="1" formatCells="0" deleteColumns="0" deleteRows="0"/>
  <mergeCells count="3">
    <mergeCell ref="A3:B3"/>
    <mergeCell ref="A4:A29"/>
    <mergeCell ref="A35:B35"/>
  </mergeCells>
  <hyperlinks>
    <hyperlink ref="A1" location="'0'!A1" display="'0'!A1"/>
  </hyperlinks>
  <pageMargins left="0.7" right="0.7" top="0.75" bottom="0.75" header="0.3" footer="0.3"/>
  <pageSetup paperSize="9" orientation="portrait" horizontalDpi="4294967294"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0"/>
  <dimension ref="A1:FE34"/>
  <sheetViews>
    <sheetView showGridLines="0" showRowColHeaders="0" zoomScale="81" zoomScaleNormal="81" workbookViewId="0">
      <pane xSplit="2" topLeftCell="AH1" activePane="topRight" state="frozen"/>
      <selection activeCell="K8" sqref="K8"/>
      <selection pane="topRight" activeCell="AL3" sqref="AL3"/>
    </sheetView>
  </sheetViews>
  <sheetFormatPr defaultColWidth="9.33203125" defaultRowHeight="13.2"/>
  <cols>
    <col min="1" max="1" width="9.33203125" style="21"/>
    <col min="2" max="2" width="45.77734375" style="21" customWidth="1"/>
    <col min="3" max="39" width="10.77734375" style="52" customWidth="1"/>
    <col min="40" max="161" width="9.33203125" style="52"/>
    <col min="162" max="16384" width="9.33203125" style="1"/>
  </cols>
  <sheetData>
    <row r="1" spans="1:39" ht="20.100000000000001" customHeight="1">
      <c r="A1" s="14" t="str">
        <f>IF('0'!A1=1,"до змісту","to title")</f>
        <v>до змісту</v>
      </c>
      <c r="B1" s="15"/>
    </row>
    <row r="2" spans="1:39" ht="16.2">
      <c r="A2" s="16"/>
      <c r="B2" s="17"/>
      <c r="C2" s="26">
        <v>41275</v>
      </c>
      <c r="D2" s="26">
        <v>41306</v>
      </c>
      <c r="E2" s="26">
        <v>41334</v>
      </c>
      <c r="F2" s="26">
        <v>41365</v>
      </c>
      <c r="G2" s="26">
        <v>41395</v>
      </c>
      <c r="H2" s="26">
        <v>41426</v>
      </c>
      <c r="I2" s="26">
        <v>41456</v>
      </c>
      <c r="J2" s="26">
        <v>41487</v>
      </c>
      <c r="K2" s="26">
        <v>41518</v>
      </c>
      <c r="L2" s="26">
        <v>41548</v>
      </c>
      <c r="M2" s="26">
        <v>41579</v>
      </c>
      <c r="N2" s="26">
        <v>41609</v>
      </c>
      <c r="O2" s="26">
        <v>41640</v>
      </c>
      <c r="P2" s="26">
        <v>41671</v>
      </c>
      <c r="Q2" s="26">
        <v>41699</v>
      </c>
      <c r="R2" s="26">
        <v>41730</v>
      </c>
      <c r="S2" s="26">
        <v>41760</v>
      </c>
      <c r="T2" s="26">
        <v>41791</v>
      </c>
      <c r="U2" s="26">
        <v>41821</v>
      </c>
      <c r="V2" s="26">
        <v>41852</v>
      </c>
      <c r="W2" s="26">
        <v>41883</v>
      </c>
      <c r="X2" s="26">
        <v>41913</v>
      </c>
      <c r="Y2" s="26">
        <v>41944</v>
      </c>
      <c r="Z2" s="26">
        <v>41974</v>
      </c>
      <c r="AA2" s="26">
        <v>42005</v>
      </c>
      <c r="AB2" s="26">
        <v>42036</v>
      </c>
      <c r="AC2" s="26">
        <v>42064</v>
      </c>
      <c r="AD2" s="26">
        <v>42095</v>
      </c>
      <c r="AE2" s="26">
        <v>42125</v>
      </c>
      <c r="AF2" s="26">
        <v>42156</v>
      </c>
      <c r="AG2" s="26">
        <v>42186</v>
      </c>
      <c r="AH2" s="26">
        <v>42217</v>
      </c>
      <c r="AI2" s="26">
        <v>42248</v>
      </c>
      <c r="AJ2" s="26">
        <v>42278</v>
      </c>
      <c r="AK2" s="26">
        <v>42309</v>
      </c>
      <c r="AL2" s="26">
        <v>42339</v>
      </c>
      <c r="AM2" s="244" t="s">
        <v>3</v>
      </c>
    </row>
    <row r="3" spans="1:39" ht="48.6" customHeight="1">
      <c r="A3" s="235" t="str">
        <f>IF('0'!A1=1,"Заробітна плата 1 працівника з повною зайнятістю за оплачену годину (до попереднього місяця, %) КВЕД 2010","Hourly salary of a full-time employee (to the previous month, %) CTEA 2010")</f>
        <v>Заробітна плата 1 працівника з повною зайнятістю за оплачену годину (до попереднього місяця, %) КВЕД 2010</v>
      </c>
      <c r="B3" s="236"/>
      <c r="C3" s="53" t="s">
        <v>0</v>
      </c>
      <c r="D3" s="43">
        <v>105.2</v>
      </c>
      <c r="E3" s="43">
        <v>104.1</v>
      </c>
      <c r="F3" s="43">
        <v>92.6</v>
      </c>
      <c r="G3" s="43">
        <v>115</v>
      </c>
      <c r="H3" s="43">
        <v>104.6</v>
      </c>
      <c r="I3" s="43">
        <v>83.5</v>
      </c>
      <c r="J3" s="43">
        <v>104.3</v>
      </c>
      <c r="K3" s="43">
        <v>99.1</v>
      </c>
      <c r="L3" s="43">
        <v>93</v>
      </c>
      <c r="M3" s="43">
        <v>107.8</v>
      </c>
      <c r="N3" s="43">
        <v>107.3</v>
      </c>
      <c r="O3" s="43">
        <v>93.4</v>
      </c>
      <c r="P3" s="43">
        <v>103.8</v>
      </c>
      <c r="Q3" s="43">
        <v>106.1</v>
      </c>
      <c r="R3" s="43">
        <v>96.9</v>
      </c>
      <c r="S3" s="43">
        <v>108</v>
      </c>
      <c r="T3" s="43">
        <v>105.1</v>
      </c>
      <c r="U3" s="53" t="s">
        <v>0</v>
      </c>
      <c r="V3" s="53" t="s">
        <v>0</v>
      </c>
      <c r="W3" s="53">
        <v>105.1</v>
      </c>
      <c r="X3" s="53">
        <v>96.4</v>
      </c>
      <c r="Y3" s="42">
        <v>113</v>
      </c>
      <c r="Z3" s="42">
        <v>101.6</v>
      </c>
      <c r="AA3" s="42">
        <v>99</v>
      </c>
      <c r="AB3" s="53">
        <v>103.4</v>
      </c>
      <c r="AC3" s="42">
        <v>101</v>
      </c>
      <c r="AD3" s="42">
        <v>103.6</v>
      </c>
      <c r="AE3" s="42">
        <v>113.7</v>
      </c>
      <c r="AF3" s="42">
        <v>97.4</v>
      </c>
      <c r="AG3" s="42">
        <v>90.3</v>
      </c>
      <c r="AH3" s="42">
        <v>107.3</v>
      </c>
      <c r="AI3" s="42">
        <v>95.7</v>
      </c>
      <c r="AJ3" s="42">
        <v>108</v>
      </c>
      <c r="AK3" s="42">
        <v>99.9</v>
      </c>
      <c r="AL3" s="42">
        <v>107.7</v>
      </c>
      <c r="AM3" s="244"/>
    </row>
    <row r="4" spans="1:39" ht="30" customHeight="1">
      <c r="A4" s="237" t="str">
        <f>IF('0'!A1=1,"За видами економічної діяльності КВЕД 2010","By types of economic activity CTEA 2010")</f>
        <v>За видами економічної діяльності КВЕД 2010</v>
      </c>
      <c r="B4" s="18" t="str">
        <f>IF('0'!A1=1,"Сільське господарство, лісове господарство та рибне господарство","Agriculture, forestry and fishing")</f>
        <v>Сільське господарство, лісове господарство та рибне господарство</v>
      </c>
      <c r="C4" s="54" t="s">
        <v>0</v>
      </c>
      <c r="D4" s="44">
        <v>102.7</v>
      </c>
      <c r="E4" s="44">
        <v>102</v>
      </c>
      <c r="F4" s="44">
        <v>99.7</v>
      </c>
      <c r="G4" s="44">
        <v>115.8</v>
      </c>
      <c r="H4" s="44">
        <v>99.9</v>
      </c>
      <c r="I4" s="44">
        <v>90.2</v>
      </c>
      <c r="J4" s="44">
        <v>99.2</v>
      </c>
      <c r="K4" s="44">
        <v>99.9</v>
      </c>
      <c r="L4" s="44">
        <v>102</v>
      </c>
      <c r="M4" s="44">
        <v>105.7</v>
      </c>
      <c r="N4" s="44">
        <v>100.1</v>
      </c>
      <c r="O4" s="44">
        <v>93</v>
      </c>
      <c r="P4" s="44">
        <v>100.5</v>
      </c>
      <c r="Q4" s="44">
        <v>106.9</v>
      </c>
      <c r="R4" s="44">
        <v>99.5</v>
      </c>
      <c r="S4" s="44">
        <v>109.8</v>
      </c>
      <c r="T4" s="44">
        <v>98.2</v>
      </c>
      <c r="U4" s="54" t="s">
        <v>0</v>
      </c>
      <c r="V4" s="54" t="s">
        <v>0</v>
      </c>
      <c r="W4" s="54">
        <v>98.2</v>
      </c>
      <c r="X4" s="54">
        <v>97.1</v>
      </c>
      <c r="Y4" s="40">
        <v>109.7</v>
      </c>
      <c r="Z4" s="40">
        <v>98.5</v>
      </c>
      <c r="AA4" s="40">
        <v>98.3</v>
      </c>
      <c r="AB4" s="54">
        <v>103.7</v>
      </c>
      <c r="AC4" s="40">
        <v>105</v>
      </c>
      <c r="AD4" s="40">
        <v>107.3</v>
      </c>
      <c r="AE4" s="40">
        <v>118</v>
      </c>
      <c r="AF4" s="40">
        <v>87.8</v>
      </c>
      <c r="AG4" s="40">
        <v>99.9</v>
      </c>
      <c r="AH4" s="40">
        <v>102.7</v>
      </c>
      <c r="AI4" s="40">
        <v>101.9</v>
      </c>
      <c r="AJ4" s="40">
        <v>104.5</v>
      </c>
      <c r="AK4" s="58">
        <v>98.9</v>
      </c>
      <c r="AL4" s="58">
        <v>99.9</v>
      </c>
      <c r="AM4" s="244"/>
    </row>
    <row r="5" spans="1:39" ht="30" customHeight="1">
      <c r="A5" s="238"/>
      <c r="B5" s="19" t="str">
        <f>IF('0'!A1=1,"з них сільське господарство","of which agriculture")</f>
        <v>з них сільське господарство</v>
      </c>
      <c r="C5" s="54" t="s">
        <v>0</v>
      </c>
      <c r="D5" s="44">
        <v>101.7</v>
      </c>
      <c r="E5" s="44">
        <v>101.3</v>
      </c>
      <c r="F5" s="44">
        <v>102.2</v>
      </c>
      <c r="G5" s="44">
        <v>116.2</v>
      </c>
      <c r="H5" s="44">
        <v>99.3</v>
      </c>
      <c r="I5" s="44">
        <v>91.2</v>
      </c>
      <c r="J5" s="44">
        <v>98</v>
      </c>
      <c r="K5" s="44">
        <v>99.2</v>
      </c>
      <c r="L5" s="44">
        <v>103.5</v>
      </c>
      <c r="M5" s="44">
        <v>105.9</v>
      </c>
      <c r="N5" s="44">
        <v>98.4</v>
      </c>
      <c r="O5" s="44">
        <v>94</v>
      </c>
      <c r="P5" s="44">
        <v>99.6</v>
      </c>
      <c r="Q5" s="44">
        <v>106.8</v>
      </c>
      <c r="R5" s="44">
        <v>101</v>
      </c>
      <c r="S5" s="44">
        <v>110.1</v>
      </c>
      <c r="T5" s="44">
        <v>97</v>
      </c>
      <c r="U5" s="54" t="s">
        <v>0</v>
      </c>
      <c r="V5" s="54" t="s">
        <v>0</v>
      </c>
      <c r="W5" s="54">
        <v>97</v>
      </c>
      <c r="X5" s="54">
        <v>98.2</v>
      </c>
      <c r="Y5" s="40">
        <v>108.7</v>
      </c>
      <c r="Z5" s="40">
        <v>95.5</v>
      </c>
      <c r="AA5" s="40">
        <v>100.5</v>
      </c>
      <c r="AB5" s="54">
        <v>102</v>
      </c>
      <c r="AC5" s="54">
        <v>103.9</v>
      </c>
      <c r="AD5" s="40">
        <v>111</v>
      </c>
      <c r="AE5" s="40">
        <v>118.5</v>
      </c>
      <c r="AF5" s="40">
        <v>84.8</v>
      </c>
      <c r="AG5" s="40">
        <v>102.7</v>
      </c>
      <c r="AH5" s="40">
        <v>101.8</v>
      </c>
      <c r="AI5" s="40">
        <v>100.4</v>
      </c>
      <c r="AJ5" s="40">
        <v>106.6</v>
      </c>
      <c r="AK5" s="58">
        <v>97.8</v>
      </c>
      <c r="AL5" s="58">
        <v>93.8</v>
      </c>
      <c r="AM5" s="244"/>
    </row>
    <row r="6" spans="1:39" ht="30" customHeight="1">
      <c r="A6" s="238"/>
      <c r="B6" s="19" t="str">
        <f>IF('0'!A1=1,"Промисловість","Manufacturing")</f>
        <v>Промисловість</v>
      </c>
      <c r="C6" s="54" t="s">
        <v>0</v>
      </c>
      <c r="D6" s="44">
        <v>105.2</v>
      </c>
      <c r="E6" s="44">
        <v>99.9</v>
      </c>
      <c r="F6" s="44">
        <v>94.2</v>
      </c>
      <c r="G6" s="44">
        <v>112.5</v>
      </c>
      <c r="H6" s="44">
        <v>100.4</v>
      </c>
      <c r="I6" s="44">
        <v>87.4</v>
      </c>
      <c r="J6" s="44">
        <v>105.4</v>
      </c>
      <c r="K6" s="44">
        <v>99.4</v>
      </c>
      <c r="L6" s="44">
        <v>94</v>
      </c>
      <c r="M6" s="44">
        <v>105.9</v>
      </c>
      <c r="N6" s="44">
        <v>106.7</v>
      </c>
      <c r="O6" s="44">
        <v>97.5</v>
      </c>
      <c r="P6" s="44">
        <v>101.8</v>
      </c>
      <c r="Q6" s="44">
        <v>104</v>
      </c>
      <c r="R6" s="44">
        <v>99.2</v>
      </c>
      <c r="S6" s="44">
        <v>106.2</v>
      </c>
      <c r="T6" s="44">
        <v>100.9</v>
      </c>
      <c r="U6" s="54" t="s">
        <v>0</v>
      </c>
      <c r="V6" s="54" t="s">
        <v>0</v>
      </c>
      <c r="W6" s="54">
        <v>100.9</v>
      </c>
      <c r="X6" s="54">
        <v>96.9</v>
      </c>
      <c r="Y6" s="40">
        <v>110.3</v>
      </c>
      <c r="Z6" s="40">
        <v>102.9</v>
      </c>
      <c r="AA6" s="40">
        <v>101.1</v>
      </c>
      <c r="AB6" s="54">
        <v>99.2</v>
      </c>
      <c r="AC6" s="54">
        <v>106.1</v>
      </c>
      <c r="AD6" s="40">
        <v>101.6</v>
      </c>
      <c r="AE6" s="40">
        <v>112.1</v>
      </c>
      <c r="AF6" s="40">
        <v>94.6</v>
      </c>
      <c r="AG6" s="40">
        <v>94</v>
      </c>
      <c r="AH6" s="40">
        <v>107.7</v>
      </c>
      <c r="AI6" s="40">
        <v>95.4</v>
      </c>
      <c r="AJ6" s="40">
        <v>104.3</v>
      </c>
      <c r="AK6" s="58">
        <v>99</v>
      </c>
      <c r="AL6" s="58">
        <v>107.6</v>
      </c>
      <c r="AM6" s="244"/>
    </row>
    <row r="7" spans="1:39" ht="30" customHeight="1">
      <c r="A7" s="238"/>
      <c r="B7" s="19" t="str">
        <f>IF('0'!A1=1,"Будівництво","Construction")</f>
        <v>Будівництво</v>
      </c>
      <c r="C7" s="54" t="s">
        <v>0</v>
      </c>
      <c r="D7" s="44">
        <v>104.2</v>
      </c>
      <c r="E7" s="44">
        <v>105.3</v>
      </c>
      <c r="F7" s="44">
        <v>92.3</v>
      </c>
      <c r="G7" s="44">
        <v>113.3</v>
      </c>
      <c r="H7" s="44">
        <v>103</v>
      </c>
      <c r="I7" s="44">
        <v>83.8</v>
      </c>
      <c r="J7" s="44">
        <v>109.1</v>
      </c>
      <c r="K7" s="44">
        <v>99</v>
      </c>
      <c r="L7" s="44">
        <v>93.5</v>
      </c>
      <c r="M7" s="44">
        <v>106.9</v>
      </c>
      <c r="N7" s="44">
        <v>104.3</v>
      </c>
      <c r="O7" s="44">
        <v>93.6</v>
      </c>
      <c r="P7" s="44">
        <v>106.9</v>
      </c>
      <c r="Q7" s="44">
        <v>106.4</v>
      </c>
      <c r="R7" s="44">
        <v>96.2</v>
      </c>
      <c r="S7" s="44">
        <v>105.2</v>
      </c>
      <c r="T7" s="44">
        <v>101.6</v>
      </c>
      <c r="U7" s="54" t="s">
        <v>0</v>
      </c>
      <c r="V7" s="54" t="s">
        <v>0</v>
      </c>
      <c r="W7" s="54">
        <v>101.6</v>
      </c>
      <c r="X7" s="54">
        <v>98.5</v>
      </c>
      <c r="Y7" s="40">
        <v>110.9</v>
      </c>
      <c r="Z7" s="40">
        <v>99.7</v>
      </c>
      <c r="AA7" s="40">
        <v>96.9</v>
      </c>
      <c r="AB7" s="54">
        <v>102.8</v>
      </c>
      <c r="AC7" s="54">
        <v>101.8</v>
      </c>
      <c r="AD7" s="40">
        <v>101.6</v>
      </c>
      <c r="AE7" s="40">
        <v>116.4</v>
      </c>
      <c r="AF7" s="40">
        <v>94.4</v>
      </c>
      <c r="AG7" s="40">
        <v>92.9</v>
      </c>
      <c r="AH7" s="40">
        <v>113.9</v>
      </c>
      <c r="AI7" s="40">
        <v>94.7</v>
      </c>
      <c r="AJ7" s="40">
        <v>101.2</v>
      </c>
      <c r="AK7" s="58">
        <v>100.6</v>
      </c>
      <c r="AL7" s="55">
        <v>108.4</v>
      </c>
      <c r="AM7" s="244"/>
    </row>
    <row r="8" spans="1:39" ht="30" customHeight="1">
      <c r="A8" s="238"/>
      <c r="B8" s="19" t="str">
        <f>IF('0'!A1=1,"Оптова та роздрібна торгівля; ремонт  автотранспортних засобів і мотоциклів","Wholesale and retail trade; repair of motor vehicles and motorcycles")</f>
        <v>Оптова та роздрібна торгівля; ремонт  автотранспортних засобів і мотоциклів</v>
      </c>
      <c r="C8" s="54" t="s">
        <v>0</v>
      </c>
      <c r="D8" s="44">
        <v>106.5</v>
      </c>
      <c r="E8" s="44">
        <v>103.9</v>
      </c>
      <c r="F8" s="44">
        <v>99</v>
      </c>
      <c r="G8" s="44">
        <v>106.4</v>
      </c>
      <c r="H8" s="44">
        <v>102.7</v>
      </c>
      <c r="I8" s="44">
        <v>84.1</v>
      </c>
      <c r="J8" s="44">
        <v>105.8</v>
      </c>
      <c r="K8" s="44">
        <v>98.7</v>
      </c>
      <c r="L8" s="44">
        <v>92.6</v>
      </c>
      <c r="M8" s="44">
        <v>108.5</v>
      </c>
      <c r="N8" s="44">
        <v>106.9</v>
      </c>
      <c r="O8" s="44">
        <v>96.5</v>
      </c>
      <c r="P8" s="44">
        <v>106.1</v>
      </c>
      <c r="Q8" s="44">
        <v>109.5</v>
      </c>
      <c r="R8" s="44">
        <v>96</v>
      </c>
      <c r="S8" s="44">
        <v>103.6</v>
      </c>
      <c r="T8" s="44">
        <v>104.1</v>
      </c>
      <c r="U8" s="54" t="s">
        <v>0</v>
      </c>
      <c r="V8" s="54" t="s">
        <v>0</v>
      </c>
      <c r="W8" s="54">
        <v>104.1</v>
      </c>
      <c r="X8" s="54">
        <v>97.5</v>
      </c>
      <c r="Y8" s="40">
        <v>113.9</v>
      </c>
      <c r="Z8" s="40">
        <v>102.7</v>
      </c>
      <c r="AA8" s="40">
        <v>103.3</v>
      </c>
      <c r="AB8" s="54">
        <v>109</v>
      </c>
      <c r="AC8" s="54">
        <v>97.5</v>
      </c>
      <c r="AD8" s="40">
        <v>106.7</v>
      </c>
      <c r="AE8" s="40">
        <v>113.5</v>
      </c>
      <c r="AF8" s="40">
        <v>95.6</v>
      </c>
      <c r="AG8" s="40">
        <v>92.8</v>
      </c>
      <c r="AH8" s="40">
        <v>107.5</v>
      </c>
      <c r="AI8" s="40">
        <v>95</v>
      </c>
      <c r="AJ8" s="40">
        <v>105.4</v>
      </c>
      <c r="AK8" s="58">
        <v>99.2</v>
      </c>
      <c r="AL8" s="55">
        <v>109.1</v>
      </c>
      <c r="AM8" s="244"/>
    </row>
    <row r="9" spans="1:39" ht="30" customHeight="1">
      <c r="A9" s="238"/>
      <c r="B9" s="19" t="str">
        <f>IF('0'!A1=1,"Транспорт, складське господарство,  поштова та кур’єрська діяльність","Transportation and warehousing, postal and courier activities")</f>
        <v>Транспорт, складське господарство,  поштова та кур’єрська діяльність</v>
      </c>
      <c r="C9" s="54" t="s">
        <v>0</v>
      </c>
      <c r="D9" s="44">
        <v>101.5</v>
      </c>
      <c r="E9" s="44">
        <v>118.1</v>
      </c>
      <c r="F9" s="44">
        <v>82.7</v>
      </c>
      <c r="G9" s="44">
        <v>110.8</v>
      </c>
      <c r="H9" s="44">
        <v>103.5</v>
      </c>
      <c r="I9" s="44">
        <v>84.3</v>
      </c>
      <c r="J9" s="44">
        <v>107.8</v>
      </c>
      <c r="K9" s="44">
        <v>98.7</v>
      </c>
      <c r="L9" s="44">
        <v>93.7</v>
      </c>
      <c r="M9" s="44">
        <v>105.3</v>
      </c>
      <c r="N9" s="44">
        <v>105.4</v>
      </c>
      <c r="O9" s="44">
        <v>99.5</v>
      </c>
      <c r="P9" s="44">
        <v>102</v>
      </c>
      <c r="Q9" s="44">
        <v>109.8</v>
      </c>
      <c r="R9" s="44">
        <v>94.2</v>
      </c>
      <c r="S9" s="44">
        <v>103.7</v>
      </c>
      <c r="T9" s="44">
        <v>104</v>
      </c>
      <c r="U9" s="54" t="s">
        <v>0</v>
      </c>
      <c r="V9" s="54" t="s">
        <v>0</v>
      </c>
      <c r="W9" s="54">
        <v>104</v>
      </c>
      <c r="X9" s="54">
        <v>93.1</v>
      </c>
      <c r="Y9" s="40">
        <v>108.5</v>
      </c>
      <c r="Z9" s="40">
        <v>98.9</v>
      </c>
      <c r="AA9" s="40">
        <v>108.7</v>
      </c>
      <c r="AB9" s="54">
        <v>102.4</v>
      </c>
      <c r="AC9" s="54">
        <v>100.4</v>
      </c>
      <c r="AD9" s="40">
        <v>100.2</v>
      </c>
      <c r="AE9" s="40">
        <v>112.9</v>
      </c>
      <c r="AF9" s="40">
        <v>100.8</v>
      </c>
      <c r="AG9" s="40">
        <v>92.4</v>
      </c>
      <c r="AH9" s="40">
        <v>111.7</v>
      </c>
      <c r="AI9" s="40">
        <v>95.7</v>
      </c>
      <c r="AJ9" s="40">
        <v>100.2</v>
      </c>
      <c r="AK9" s="58">
        <v>101</v>
      </c>
      <c r="AL9" s="55">
        <v>101.5</v>
      </c>
      <c r="AM9" s="244"/>
    </row>
    <row r="10" spans="1:39" ht="30" customHeight="1">
      <c r="A10" s="238"/>
      <c r="B10" s="19" t="str">
        <f>IF('0'!A1=1,"наземний і трубопровідний транспорт","surface and pipeline transport")</f>
        <v>наземний і трубопровідний транспорт</v>
      </c>
      <c r="C10" s="54" t="s">
        <v>0</v>
      </c>
      <c r="D10" s="44">
        <v>103.1</v>
      </c>
      <c r="E10" s="44">
        <v>122.6</v>
      </c>
      <c r="F10" s="44">
        <v>78.099999999999994</v>
      </c>
      <c r="G10" s="44">
        <v>113.7</v>
      </c>
      <c r="H10" s="44">
        <v>101.5</v>
      </c>
      <c r="I10" s="44">
        <v>86.1</v>
      </c>
      <c r="J10" s="44">
        <v>106.7</v>
      </c>
      <c r="K10" s="44">
        <v>99.3</v>
      </c>
      <c r="L10" s="44">
        <v>93.6</v>
      </c>
      <c r="M10" s="44">
        <v>104.5</v>
      </c>
      <c r="N10" s="44">
        <v>103.2</v>
      </c>
      <c r="O10" s="44">
        <v>107.4</v>
      </c>
      <c r="P10" s="44">
        <v>101.9</v>
      </c>
      <c r="Q10" s="44">
        <v>118.4</v>
      </c>
      <c r="R10" s="44">
        <v>86.8</v>
      </c>
      <c r="S10" s="44">
        <v>105.2</v>
      </c>
      <c r="T10" s="44">
        <v>102.7</v>
      </c>
      <c r="U10" s="54" t="s">
        <v>0</v>
      </c>
      <c r="V10" s="54" t="s">
        <v>0</v>
      </c>
      <c r="W10" s="54">
        <v>102.7</v>
      </c>
      <c r="X10" s="54">
        <v>93.5</v>
      </c>
      <c r="Y10" s="40">
        <v>107.7</v>
      </c>
      <c r="Z10" s="40">
        <v>97.1</v>
      </c>
      <c r="AA10" s="40">
        <v>106.1</v>
      </c>
      <c r="AB10" s="54">
        <v>102.6</v>
      </c>
      <c r="AC10" s="54">
        <v>98.4</v>
      </c>
      <c r="AD10" s="40">
        <v>101.8</v>
      </c>
      <c r="AE10" s="40">
        <v>114</v>
      </c>
      <c r="AF10" s="40">
        <v>98.1</v>
      </c>
      <c r="AG10" s="40">
        <v>94.4</v>
      </c>
      <c r="AH10" s="40">
        <v>111</v>
      </c>
      <c r="AI10" s="40">
        <v>103.9</v>
      </c>
      <c r="AJ10" s="40">
        <v>95.6</v>
      </c>
      <c r="AK10" s="58">
        <v>100.6</v>
      </c>
      <c r="AL10" s="55">
        <v>97.4</v>
      </c>
      <c r="AM10" s="244"/>
    </row>
    <row r="11" spans="1:39" ht="30" customHeight="1">
      <c r="A11" s="238"/>
      <c r="B11" s="19" t="str">
        <f>IF('0'!A1=1,"водний транспорт","water transport")</f>
        <v>водний транспорт</v>
      </c>
      <c r="C11" s="54" t="s">
        <v>0</v>
      </c>
      <c r="D11" s="44">
        <v>110.8</v>
      </c>
      <c r="E11" s="44">
        <v>92.2</v>
      </c>
      <c r="F11" s="44">
        <v>96.6</v>
      </c>
      <c r="G11" s="44">
        <v>109.9</v>
      </c>
      <c r="H11" s="44">
        <v>114.2</v>
      </c>
      <c r="I11" s="44">
        <v>79.8</v>
      </c>
      <c r="J11" s="44">
        <v>109.8</v>
      </c>
      <c r="K11" s="44">
        <v>103.9</v>
      </c>
      <c r="L11" s="44">
        <v>88.9</v>
      </c>
      <c r="M11" s="44">
        <v>106.5</v>
      </c>
      <c r="N11" s="44">
        <v>104.4</v>
      </c>
      <c r="O11" s="44">
        <v>102.5</v>
      </c>
      <c r="P11" s="44">
        <v>98.8</v>
      </c>
      <c r="Q11" s="44">
        <v>98.6</v>
      </c>
      <c r="R11" s="44">
        <v>95.6</v>
      </c>
      <c r="S11" s="44">
        <v>116.1</v>
      </c>
      <c r="T11" s="44">
        <v>107</v>
      </c>
      <c r="U11" s="54" t="s">
        <v>0</v>
      </c>
      <c r="V11" s="54" t="s">
        <v>0</v>
      </c>
      <c r="W11" s="54">
        <v>107</v>
      </c>
      <c r="X11" s="54">
        <v>70.5</v>
      </c>
      <c r="Y11" s="40">
        <v>136.19999999999999</v>
      </c>
      <c r="Z11" s="40">
        <v>117.9</v>
      </c>
      <c r="AA11" s="40">
        <v>76.3</v>
      </c>
      <c r="AB11" s="54">
        <v>105.4</v>
      </c>
      <c r="AC11" s="54">
        <v>108.1</v>
      </c>
      <c r="AD11" s="40">
        <v>98.6</v>
      </c>
      <c r="AE11" s="40">
        <v>118.7</v>
      </c>
      <c r="AF11" s="40">
        <v>100</v>
      </c>
      <c r="AG11" s="40">
        <v>84.6</v>
      </c>
      <c r="AH11" s="40">
        <v>118.4</v>
      </c>
      <c r="AI11" s="40">
        <v>83.6</v>
      </c>
      <c r="AJ11" s="40">
        <v>101.7</v>
      </c>
      <c r="AK11" s="58">
        <v>118.3</v>
      </c>
      <c r="AL11" s="55">
        <v>161</v>
      </c>
      <c r="AM11" s="244"/>
    </row>
    <row r="12" spans="1:39" ht="30" customHeight="1">
      <c r="A12" s="238"/>
      <c r="B12" s="19" t="str">
        <f>IF('0'!A1=1,"авіаційний транспорт","air transport")</f>
        <v>авіаційний транспорт</v>
      </c>
      <c r="C12" s="54" t="s">
        <v>0</v>
      </c>
      <c r="D12" s="44">
        <v>111.6</v>
      </c>
      <c r="E12" s="44">
        <v>117.3</v>
      </c>
      <c r="F12" s="44">
        <v>75.5</v>
      </c>
      <c r="G12" s="44">
        <v>120</v>
      </c>
      <c r="H12" s="44">
        <v>99.1</v>
      </c>
      <c r="I12" s="44">
        <v>80.900000000000006</v>
      </c>
      <c r="J12" s="44">
        <v>110.2</v>
      </c>
      <c r="K12" s="44">
        <v>104.3</v>
      </c>
      <c r="L12" s="44">
        <v>85</v>
      </c>
      <c r="M12" s="44">
        <v>106.3</v>
      </c>
      <c r="N12" s="44">
        <v>98.4</v>
      </c>
      <c r="O12" s="44">
        <v>95.4</v>
      </c>
      <c r="P12" s="44">
        <v>110.9</v>
      </c>
      <c r="Q12" s="44">
        <v>105.5</v>
      </c>
      <c r="R12" s="44">
        <v>92.6</v>
      </c>
      <c r="S12" s="44">
        <v>113.7</v>
      </c>
      <c r="T12" s="44">
        <v>105.5</v>
      </c>
      <c r="U12" s="54" t="s">
        <v>0</v>
      </c>
      <c r="V12" s="54" t="s">
        <v>0</v>
      </c>
      <c r="W12" s="54">
        <v>105.5</v>
      </c>
      <c r="X12" s="54">
        <v>94.9</v>
      </c>
      <c r="Y12" s="40">
        <v>114.1</v>
      </c>
      <c r="Z12" s="40">
        <v>97.7</v>
      </c>
      <c r="AA12" s="40">
        <v>114.4</v>
      </c>
      <c r="AB12" s="54">
        <v>111.5</v>
      </c>
      <c r="AC12" s="54">
        <v>111.4</v>
      </c>
      <c r="AD12" s="40">
        <v>96.7</v>
      </c>
      <c r="AE12" s="40">
        <v>118</v>
      </c>
      <c r="AF12" s="40">
        <v>92.7</v>
      </c>
      <c r="AG12" s="40">
        <v>87.9</v>
      </c>
      <c r="AH12" s="40">
        <v>112.6</v>
      </c>
      <c r="AI12" s="40">
        <v>95.1</v>
      </c>
      <c r="AJ12" s="40">
        <v>109.6</v>
      </c>
      <c r="AK12" s="58">
        <v>92.2</v>
      </c>
      <c r="AL12" s="55">
        <v>104.8</v>
      </c>
      <c r="AM12" s="244"/>
    </row>
    <row r="13" spans="1:39" ht="30" customHeight="1">
      <c r="A13" s="238"/>
      <c r="B13" s="19" t="str">
        <f>IF('0'!A1=1,"складське господарство та допоміжна діяльність у сфері транспорту","warehousing and support activities for transportation")</f>
        <v>складське господарство та допоміжна діяльність у сфері транспорту</v>
      </c>
      <c r="C13" s="54" t="s">
        <v>0</v>
      </c>
      <c r="D13" s="44">
        <v>99.5</v>
      </c>
      <c r="E13" s="44">
        <v>118.6</v>
      </c>
      <c r="F13" s="44">
        <v>83.8</v>
      </c>
      <c r="G13" s="44">
        <v>108.8</v>
      </c>
      <c r="H13" s="44">
        <v>105.5</v>
      </c>
      <c r="I13" s="44">
        <v>83.6</v>
      </c>
      <c r="J13" s="44">
        <v>108.4</v>
      </c>
      <c r="K13" s="44">
        <v>97.8</v>
      </c>
      <c r="L13" s="44">
        <v>94.3</v>
      </c>
      <c r="M13" s="44">
        <v>105.5</v>
      </c>
      <c r="N13" s="44">
        <v>107.4</v>
      </c>
      <c r="O13" s="44">
        <v>99.1</v>
      </c>
      <c r="P13" s="44">
        <v>101.5</v>
      </c>
      <c r="Q13" s="44">
        <v>105</v>
      </c>
      <c r="R13" s="44">
        <v>99.4</v>
      </c>
      <c r="S13" s="44">
        <v>101.3</v>
      </c>
      <c r="T13" s="44">
        <v>104.7</v>
      </c>
      <c r="U13" s="54" t="s">
        <v>0</v>
      </c>
      <c r="V13" s="54" t="s">
        <v>0</v>
      </c>
      <c r="W13" s="54">
        <v>104.7</v>
      </c>
      <c r="X13" s="54">
        <v>92.3</v>
      </c>
      <c r="Y13" s="40">
        <v>109.2</v>
      </c>
      <c r="Z13" s="40">
        <v>99.6</v>
      </c>
      <c r="AA13" s="40">
        <v>111.8</v>
      </c>
      <c r="AB13" s="54">
        <v>100.5</v>
      </c>
      <c r="AC13" s="54">
        <v>100.7</v>
      </c>
      <c r="AD13" s="40">
        <v>99.6</v>
      </c>
      <c r="AE13" s="40">
        <v>112.1</v>
      </c>
      <c r="AF13" s="40">
        <v>103.4</v>
      </c>
      <c r="AG13" s="40">
        <v>91.9</v>
      </c>
      <c r="AH13" s="40">
        <v>111.7</v>
      </c>
      <c r="AI13" s="40">
        <v>91.4</v>
      </c>
      <c r="AJ13" s="40">
        <v>102.2</v>
      </c>
      <c r="AK13" s="58">
        <v>101.1</v>
      </c>
      <c r="AL13" s="55">
        <v>104.1</v>
      </c>
      <c r="AM13" s="244"/>
    </row>
    <row r="14" spans="1:39" ht="30" customHeight="1">
      <c r="A14" s="238"/>
      <c r="B14" s="19" t="str">
        <f>IF('0'!A1=1,"поштова та кур’єрська діяльність","postal and courier activities")</f>
        <v>поштова та кур’єрська діяльність</v>
      </c>
      <c r="C14" s="54" t="s">
        <v>0</v>
      </c>
      <c r="D14" s="44">
        <v>103.8</v>
      </c>
      <c r="E14" s="44">
        <v>99.3</v>
      </c>
      <c r="F14" s="44">
        <v>98.2</v>
      </c>
      <c r="G14" s="44">
        <v>116.4</v>
      </c>
      <c r="H14" s="44">
        <v>97</v>
      </c>
      <c r="I14" s="44">
        <v>85.4</v>
      </c>
      <c r="J14" s="44">
        <v>107</v>
      </c>
      <c r="K14" s="44">
        <v>99.7</v>
      </c>
      <c r="L14" s="44">
        <v>94.6</v>
      </c>
      <c r="M14" s="44">
        <v>107.9</v>
      </c>
      <c r="N14" s="44">
        <v>100.2</v>
      </c>
      <c r="O14" s="44">
        <v>96.9</v>
      </c>
      <c r="P14" s="44">
        <v>101.3</v>
      </c>
      <c r="Q14" s="44">
        <v>103</v>
      </c>
      <c r="R14" s="44">
        <v>95.8</v>
      </c>
      <c r="S14" s="44">
        <v>113.1</v>
      </c>
      <c r="T14" s="44">
        <v>104.1</v>
      </c>
      <c r="U14" s="54" t="s">
        <v>0</v>
      </c>
      <c r="V14" s="54" t="s">
        <v>0</v>
      </c>
      <c r="W14" s="54">
        <v>104.1</v>
      </c>
      <c r="X14" s="54">
        <v>102.9</v>
      </c>
      <c r="Y14" s="40">
        <v>106.5</v>
      </c>
      <c r="Z14" s="40">
        <v>99</v>
      </c>
      <c r="AA14" s="40">
        <v>102.5</v>
      </c>
      <c r="AB14" s="54">
        <v>102.5</v>
      </c>
      <c r="AC14" s="54">
        <v>103.9</v>
      </c>
      <c r="AD14" s="40">
        <v>100.8</v>
      </c>
      <c r="AE14" s="40">
        <v>110.6</v>
      </c>
      <c r="AF14" s="40">
        <v>96.4</v>
      </c>
      <c r="AG14" s="40">
        <v>89.1</v>
      </c>
      <c r="AH14" s="40">
        <v>111.9</v>
      </c>
      <c r="AI14" s="40">
        <v>90.5</v>
      </c>
      <c r="AJ14" s="40">
        <v>106.8</v>
      </c>
      <c r="AK14" s="58">
        <v>104.5</v>
      </c>
      <c r="AL14" s="55">
        <v>97.8</v>
      </c>
      <c r="AM14" s="244"/>
    </row>
    <row r="15" spans="1:39" ht="30" customHeight="1">
      <c r="A15" s="238"/>
      <c r="B15" s="19" t="str">
        <f>IF('0'!A1=1,"Тимчасове розміщування й  організація харчування","Accommodation and food service activities")</f>
        <v>Тимчасове розміщування й  організація харчування</v>
      </c>
      <c r="C15" s="54" t="s">
        <v>0</v>
      </c>
      <c r="D15" s="44">
        <v>102.1</v>
      </c>
      <c r="E15" s="44">
        <v>109.7</v>
      </c>
      <c r="F15" s="44">
        <v>87.2</v>
      </c>
      <c r="G15" s="44">
        <v>120</v>
      </c>
      <c r="H15" s="44">
        <v>101.1</v>
      </c>
      <c r="I15" s="44">
        <v>81.8</v>
      </c>
      <c r="J15" s="44">
        <v>110.8</v>
      </c>
      <c r="K15" s="44">
        <v>98.6</v>
      </c>
      <c r="L15" s="44">
        <v>94.8</v>
      </c>
      <c r="M15" s="44">
        <v>104.1</v>
      </c>
      <c r="N15" s="44">
        <v>105.5</v>
      </c>
      <c r="O15" s="44">
        <v>96.9</v>
      </c>
      <c r="P15" s="44">
        <v>101.7</v>
      </c>
      <c r="Q15" s="44">
        <v>111.5</v>
      </c>
      <c r="R15" s="44">
        <v>89</v>
      </c>
      <c r="S15" s="44">
        <v>109.5</v>
      </c>
      <c r="T15" s="44">
        <v>99.7</v>
      </c>
      <c r="U15" s="54" t="s">
        <v>0</v>
      </c>
      <c r="V15" s="54" t="s">
        <v>0</v>
      </c>
      <c r="W15" s="54">
        <v>99.7</v>
      </c>
      <c r="X15" s="54">
        <v>96.6</v>
      </c>
      <c r="Y15" s="40">
        <v>111.2</v>
      </c>
      <c r="Z15" s="40">
        <v>103.4</v>
      </c>
      <c r="AA15" s="40">
        <v>101.5</v>
      </c>
      <c r="AB15" s="54">
        <v>98.5</v>
      </c>
      <c r="AC15" s="54">
        <v>107.1</v>
      </c>
      <c r="AD15" s="40">
        <v>97.6</v>
      </c>
      <c r="AE15" s="40">
        <v>115.1</v>
      </c>
      <c r="AF15" s="40">
        <v>94.3</v>
      </c>
      <c r="AG15" s="40">
        <v>91.1</v>
      </c>
      <c r="AH15" s="40">
        <v>111.6</v>
      </c>
      <c r="AI15" s="40">
        <v>96</v>
      </c>
      <c r="AJ15" s="40">
        <v>103.2</v>
      </c>
      <c r="AK15" s="58">
        <v>98.7</v>
      </c>
      <c r="AL15" s="55">
        <v>103.5</v>
      </c>
      <c r="AM15" s="244"/>
    </row>
    <row r="16" spans="1:39" ht="30" customHeight="1">
      <c r="A16" s="238"/>
      <c r="B16" s="19" t="str">
        <f>IF('0'!A1=1,"Інформація та телекомунікації","Information and communication")</f>
        <v>Інформація та телекомунікації</v>
      </c>
      <c r="C16" s="54" t="s">
        <v>0</v>
      </c>
      <c r="D16" s="44">
        <v>108.3</v>
      </c>
      <c r="E16" s="44">
        <v>112.3</v>
      </c>
      <c r="F16" s="44">
        <v>79.7</v>
      </c>
      <c r="G16" s="44">
        <v>125.9</v>
      </c>
      <c r="H16" s="44">
        <v>95.8</v>
      </c>
      <c r="I16" s="44">
        <v>82.9</v>
      </c>
      <c r="J16" s="44">
        <v>109.4</v>
      </c>
      <c r="K16" s="44">
        <v>98.6</v>
      </c>
      <c r="L16" s="44">
        <v>90</v>
      </c>
      <c r="M16" s="44">
        <v>114.2</v>
      </c>
      <c r="N16" s="44">
        <v>99.4</v>
      </c>
      <c r="O16" s="44">
        <v>96.3</v>
      </c>
      <c r="P16" s="44">
        <v>110.1</v>
      </c>
      <c r="Q16" s="44">
        <v>103</v>
      </c>
      <c r="R16" s="44">
        <v>107.7</v>
      </c>
      <c r="S16" s="44">
        <v>97.7</v>
      </c>
      <c r="T16" s="44">
        <v>103</v>
      </c>
      <c r="U16" s="54" t="s">
        <v>0</v>
      </c>
      <c r="V16" s="54" t="s">
        <v>0</v>
      </c>
      <c r="W16" s="54">
        <v>103</v>
      </c>
      <c r="X16" s="54">
        <v>94.9</v>
      </c>
      <c r="Y16" s="40">
        <v>123.6</v>
      </c>
      <c r="Z16" s="40">
        <v>92.6</v>
      </c>
      <c r="AA16" s="40">
        <v>114.7</v>
      </c>
      <c r="AB16" s="54">
        <v>122.6</v>
      </c>
      <c r="AC16" s="54">
        <v>89.2</v>
      </c>
      <c r="AD16" s="40">
        <v>102.6</v>
      </c>
      <c r="AE16" s="40">
        <v>108.6</v>
      </c>
      <c r="AF16" s="40">
        <v>92.8</v>
      </c>
      <c r="AG16" s="40">
        <v>90.2</v>
      </c>
      <c r="AH16" s="40">
        <v>119.9</v>
      </c>
      <c r="AI16" s="40">
        <v>94.1</v>
      </c>
      <c r="AJ16" s="40">
        <v>101.2</v>
      </c>
      <c r="AK16" s="58">
        <v>103.4</v>
      </c>
      <c r="AL16" s="55">
        <v>95.4</v>
      </c>
      <c r="AM16" s="244"/>
    </row>
    <row r="17" spans="1:39" ht="30" customHeight="1">
      <c r="A17" s="238"/>
      <c r="B17" s="19" t="str">
        <f>IF('0'!A1=1,"Фінансова та страхова діяльність","Financial and insurance activities")</f>
        <v>Фінансова та страхова діяльність</v>
      </c>
      <c r="C17" s="54" t="s">
        <v>0</v>
      </c>
      <c r="D17" s="44">
        <v>106.6</v>
      </c>
      <c r="E17" s="44">
        <v>107.7</v>
      </c>
      <c r="F17" s="44">
        <v>89.3</v>
      </c>
      <c r="G17" s="44">
        <v>123.9</v>
      </c>
      <c r="H17" s="44">
        <v>90</v>
      </c>
      <c r="I17" s="44">
        <v>86.7</v>
      </c>
      <c r="J17" s="44">
        <v>106.9</v>
      </c>
      <c r="K17" s="44">
        <v>96.2</v>
      </c>
      <c r="L17" s="44">
        <v>94.6</v>
      </c>
      <c r="M17" s="44">
        <v>109.6</v>
      </c>
      <c r="N17" s="44">
        <v>102.3</v>
      </c>
      <c r="O17" s="44">
        <v>101.2</v>
      </c>
      <c r="P17" s="44">
        <v>102.3</v>
      </c>
      <c r="Q17" s="44">
        <v>116.5</v>
      </c>
      <c r="R17" s="44">
        <v>89.3</v>
      </c>
      <c r="S17" s="44">
        <v>115.6</v>
      </c>
      <c r="T17" s="44">
        <v>93.5</v>
      </c>
      <c r="U17" s="54" t="s">
        <v>0</v>
      </c>
      <c r="V17" s="54" t="s">
        <v>0</v>
      </c>
      <c r="W17" s="54">
        <v>93.5</v>
      </c>
      <c r="X17" s="54">
        <v>101.9</v>
      </c>
      <c r="Y17" s="40">
        <v>115.7</v>
      </c>
      <c r="Z17" s="40">
        <v>100.3</v>
      </c>
      <c r="AA17" s="40">
        <v>100.9</v>
      </c>
      <c r="AB17" s="54">
        <v>110.3</v>
      </c>
      <c r="AC17" s="54">
        <v>95.5</v>
      </c>
      <c r="AD17" s="40">
        <v>120</v>
      </c>
      <c r="AE17" s="40">
        <v>95.9</v>
      </c>
      <c r="AF17" s="40">
        <v>96.6</v>
      </c>
      <c r="AG17" s="40">
        <v>91.8</v>
      </c>
      <c r="AH17" s="40">
        <v>108.3</v>
      </c>
      <c r="AI17" s="40">
        <v>89.4</v>
      </c>
      <c r="AJ17" s="40">
        <v>111.8</v>
      </c>
      <c r="AK17" s="58">
        <v>100.4</v>
      </c>
      <c r="AL17" s="55">
        <v>100.4</v>
      </c>
      <c r="AM17" s="244"/>
    </row>
    <row r="18" spans="1:39" ht="30" customHeight="1">
      <c r="A18" s="238"/>
      <c r="B18" s="19" t="str">
        <f>IF('0'!A1=1,"Операції з нерухомим майном","Real estate activities")</f>
        <v>Операції з нерухомим майном</v>
      </c>
      <c r="C18" s="54" t="s">
        <v>0</v>
      </c>
      <c r="D18" s="44">
        <v>103.3</v>
      </c>
      <c r="E18" s="44">
        <v>107.3</v>
      </c>
      <c r="F18" s="44">
        <v>89</v>
      </c>
      <c r="G18" s="44">
        <v>116.7</v>
      </c>
      <c r="H18" s="44">
        <v>103.3</v>
      </c>
      <c r="I18" s="44">
        <v>82.6</v>
      </c>
      <c r="J18" s="44">
        <v>105.9</v>
      </c>
      <c r="K18" s="44">
        <v>100.8</v>
      </c>
      <c r="L18" s="44">
        <v>90.5</v>
      </c>
      <c r="M18" s="44">
        <v>107.4</v>
      </c>
      <c r="N18" s="44">
        <v>111.6</v>
      </c>
      <c r="O18" s="44">
        <v>96</v>
      </c>
      <c r="P18" s="44">
        <v>104.3</v>
      </c>
      <c r="Q18" s="44">
        <v>102.8</v>
      </c>
      <c r="R18" s="44">
        <v>101.9</v>
      </c>
      <c r="S18" s="44">
        <v>118.6</v>
      </c>
      <c r="T18" s="44">
        <v>87</v>
      </c>
      <c r="U18" s="54" t="s">
        <v>0</v>
      </c>
      <c r="V18" s="54" t="s">
        <v>0</v>
      </c>
      <c r="W18" s="54">
        <v>87</v>
      </c>
      <c r="X18" s="54">
        <v>98.2</v>
      </c>
      <c r="Y18" s="40">
        <v>113.4</v>
      </c>
      <c r="Z18" s="40">
        <v>98.7</v>
      </c>
      <c r="AA18" s="40">
        <v>104.5</v>
      </c>
      <c r="AB18" s="54">
        <v>105.2</v>
      </c>
      <c r="AC18" s="54">
        <v>101.9</v>
      </c>
      <c r="AD18" s="40">
        <v>102.6</v>
      </c>
      <c r="AE18" s="40">
        <v>124.6</v>
      </c>
      <c r="AF18" s="40">
        <v>82</v>
      </c>
      <c r="AG18" s="40">
        <v>91</v>
      </c>
      <c r="AH18" s="40">
        <v>106.8</v>
      </c>
      <c r="AI18" s="40">
        <v>92.3</v>
      </c>
      <c r="AJ18" s="40">
        <v>106.6</v>
      </c>
      <c r="AK18" s="58">
        <v>100.6</v>
      </c>
      <c r="AL18" s="55">
        <v>108.2</v>
      </c>
      <c r="AM18" s="244"/>
    </row>
    <row r="19" spans="1:39" ht="30" customHeight="1">
      <c r="A19" s="238"/>
      <c r="B19" s="19" t="str">
        <f>IF('0'!A1=1,"Професійна, наукова та технічна  діяльність","Professional, scientific and technical activities")</f>
        <v>Професійна, наукова та технічна  діяльність</v>
      </c>
      <c r="C19" s="54" t="s">
        <v>0</v>
      </c>
      <c r="D19" s="44">
        <v>107.5</v>
      </c>
      <c r="E19" s="44">
        <v>109.8</v>
      </c>
      <c r="F19" s="44">
        <v>89.7</v>
      </c>
      <c r="G19" s="44">
        <v>113.6</v>
      </c>
      <c r="H19" s="44">
        <v>102.7</v>
      </c>
      <c r="I19" s="44">
        <v>82.9</v>
      </c>
      <c r="J19" s="44">
        <v>106.5</v>
      </c>
      <c r="K19" s="44">
        <v>101.6</v>
      </c>
      <c r="L19" s="44">
        <v>91.1</v>
      </c>
      <c r="M19" s="44">
        <v>111.1</v>
      </c>
      <c r="N19" s="44">
        <v>110.6</v>
      </c>
      <c r="O19" s="44">
        <v>94.7</v>
      </c>
      <c r="P19" s="44">
        <v>110.7</v>
      </c>
      <c r="Q19" s="44">
        <v>104.2</v>
      </c>
      <c r="R19" s="44">
        <v>97.4</v>
      </c>
      <c r="S19" s="44">
        <v>103.5</v>
      </c>
      <c r="T19" s="44">
        <v>105.5</v>
      </c>
      <c r="U19" s="54" t="s">
        <v>0</v>
      </c>
      <c r="V19" s="54" t="s">
        <v>0</v>
      </c>
      <c r="W19" s="54">
        <v>105.5</v>
      </c>
      <c r="X19" s="54">
        <v>93.7</v>
      </c>
      <c r="Y19" s="40">
        <v>116.4</v>
      </c>
      <c r="Z19" s="40">
        <v>103</v>
      </c>
      <c r="AA19" s="40">
        <v>104.2</v>
      </c>
      <c r="AB19" s="54">
        <v>105.2</v>
      </c>
      <c r="AC19" s="54">
        <v>101.9</v>
      </c>
      <c r="AD19" s="40">
        <v>103.4</v>
      </c>
      <c r="AE19" s="40">
        <v>108.1</v>
      </c>
      <c r="AF19" s="40">
        <v>93.6</v>
      </c>
      <c r="AG19" s="40">
        <v>89.9</v>
      </c>
      <c r="AH19" s="40">
        <v>108.1</v>
      </c>
      <c r="AI19" s="40">
        <v>94.6</v>
      </c>
      <c r="AJ19" s="40">
        <v>108</v>
      </c>
      <c r="AK19" s="58">
        <v>101.1</v>
      </c>
      <c r="AL19" s="55">
        <v>109.8</v>
      </c>
      <c r="AM19" s="244"/>
    </row>
    <row r="20" spans="1:39" ht="30" customHeight="1">
      <c r="A20" s="238"/>
      <c r="B20" s="19" t="str">
        <f>IF('0'!A1=1,"з неї наукові дослідження та розробки","of which scientific research and development")</f>
        <v>з неї наукові дослідження та розробки</v>
      </c>
      <c r="C20" s="54" t="s">
        <v>0</v>
      </c>
      <c r="D20" s="44">
        <v>107.1</v>
      </c>
      <c r="E20" s="44">
        <v>104.6</v>
      </c>
      <c r="F20" s="44">
        <v>90.7</v>
      </c>
      <c r="G20" s="44">
        <v>120.7</v>
      </c>
      <c r="H20" s="44">
        <v>103.3</v>
      </c>
      <c r="I20" s="44">
        <v>84</v>
      </c>
      <c r="J20" s="44">
        <v>103.3</v>
      </c>
      <c r="K20" s="44">
        <v>104.6</v>
      </c>
      <c r="L20" s="44">
        <v>90.6</v>
      </c>
      <c r="M20" s="44">
        <v>110.7</v>
      </c>
      <c r="N20" s="44">
        <v>114.3</v>
      </c>
      <c r="O20" s="44">
        <v>81</v>
      </c>
      <c r="P20" s="44">
        <v>102.7</v>
      </c>
      <c r="Q20" s="44">
        <v>107.8</v>
      </c>
      <c r="R20" s="44">
        <v>93.8</v>
      </c>
      <c r="S20" s="44">
        <v>112</v>
      </c>
      <c r="T20" s="44">
        <v>106.2</v>
      </c>
      <c r="U20" s="54" t="s">
        <v>0</v>
      </c>
      <c r="V20" s="54" t="s">
        <v>0</v>
      </c>
      <c r="W20" s="54">
        <v>106.2</v>
      </c>
      <c r="X20" s="54">
        <v>96.9</v>
      </c>
      <c r="Y20" s="40">
        <v>116.8</v>
      </c>
      <c r="Z20" s="40">
        <v>107.5</v>
      </c>
      <c r="AA20" s="40">
        <v>86.5</v>
      </c>
      <c r="AB20" s="54">
        <v>98.5</v>
      </c>
      <c r="AC20" s="54">
        <v>103.1</v>
      </c>
      <c r="AD20" s="40">
        <v>102.2</v>
      </c>
      <c r="AE20" s="40">
        <v>126.3</v>
      </c>
      <c r="AF20" s="40">
        <v>87.9</v>
      </c>
      <c r="AG20" s="40">
        <v>91.4</v>
      </c>
      <c r="AH20" s="40">
        <v>107.6</v>
      </c>
      <c r="AI20" s="40">
        <v>97.4</v>
      </c>
      <c r="AJ20" s="40">
        <v>114.2</v>
      </c>
      <c r="AK20" s="58">
        <v>99.2</v>
      </c>
      <c r="AL20" s="55">
        <v>107.9</v>
      </c>
      <c r="AM20" s="244"/>
    </row>
    <row r="21" spans="1:39" ht="30" customHeight="1">
      <c r="A21" s="238"/>
      <c r="B21" s="19" t="str">
        <f>IF('0'!A1=1,"Діяльність у сфері адміністративного  та допоміжного обслуговування","Administrative and support service activities")</f>
        <v>Діяльність у сфері адміністративного  та допоміжного обслуговування</v>
      </c>
      <c r="C21" s="54" t="s">
        <v>0</v>
      </c>
      <c r="D21" s="44">
        <v>103.4</v>
      </c>
      <c r="E21" s="44">
        <v>104.8</v>
      </c>
      <c r="F21" s="44">
        <v>92.3</v>
      </c>
      <c r="G21" s="44">
        <v>117.3</v>
      </c>
      <c r="H21" s="44">
        <v>102.8</v>
      </c>
      <c r="I21" s="44">
        <v>84.2</v>
      </c>
      <c r="J21" s="44">
        <v>105.2</v>
      </c>
      <c r="K21" s="44">
        <v>99.5</v>
      </c>
      <c r="L21" s="44">
        <v>93</v>
      </c>
      <c r="M21" s="44">
        <v>107.1</v>
      </c>
      <c r="N21" s="44">
        <v>106</v>
      </c>
      <c r="O21" s="44">
        <v>93.8</v>
      </c>
      <c r="P21" s="44">
        <v>103.3</v>
      </c>
      <c r="Q21" s="44">
        <v>102.8</v>
      </c>
      <c r="R21" s="44">
        <v>97.3</v>
      </c>
      <c r="S21" s="44">
        <v>108.7</v>
      </c>
      <c r="T21" s="44">
        <v>101</v>
      </c>
      <c r="U21" s="54" t="s">
        <v>0</v>
      </c>
      <c r="V21" s="54" t="s">
        <v>0</v>
      </c>
      <c r="W21" s="54">
        <v>101</v>
      </c>
      <c r="X21" s="54">
        <v>97.4</v>
      </c>
      <c r="Y21" s="40">
        <v>112</v>
      </c>
      <c r="Z21" s="40">
        <v>97.7</v>
      </c>
      <c r="AA21" s="40">
        <v>100.7</v>
      </c>
      <c r="AB21" s="54">
        <v>107.8</v>
      </c>
      <c r="AC21" s="54">
        <v>98.3</v>
      </c>
      <c r="AD21" s="40">
        <v>104.2</v>
      </c>
      <c r="AE21" s="40">
        <v>110.6</v>
      </c>
      <c r="AF21" s="40">
        <v>95.1</v>
      </c>
      <c r="AG21" s="40">
        <v>90.8</v>
      </c>
      <c r="AH21" s="40">
        <v>110.8</v>
      </c>
      <c r="AI21" s="40">
        <v>96.3</v>
      </c>
      <c r="AJ21" s="40">
        <v>105.1</v>
      </c>
      <c r="AK21" s="58">
        <v>99.9</v>
      </c>
      <c r="AL21" s="55">
        <v>98.4</v>
      </c>
      <c r="AM21" s="244"/>
    </row>
    <row r="22" spans="1:39" ht="30" customHeight="1">
      <c r="A22" s="238"/>
      <c r="B22" s="19" t="str">
        <f>IF('0'!A1=1,"Державне управління й оборона; обов’язкове соціальне страхування","Public administration and defence; compulsory social security")</f>
        <v>Державне управління й оборона; обов’язкове соціальне страхування</v>
      </c>
      <c r="C22" s="54" t="s">
        <v>0</v>
      </c>
      <c r="D22" s="44">
        <v>108.9</v>
      </c>
      <c r="E22" s="44">
        <v>105.8</v>
      </c>
      <c r="F22" s="44">
        <v>92.9</v>
      </c>
      <c r="G22" s="44">
        <v>123</v>
      </c>
      <c r="H22" s="44">
        <v>107.7</v>
      </c>
      <c r="I22" s="44">
        <v>84.9</v>
      </c>
      <c r="J22" s="44">
        <v>113.2</v>
      </c>
      <c r="K22" s="44">
        <v>86</v>
      </c>
      <c r="L22" s="44">
        <v>94.9</v>
      </c>
      <c r="M22" s="44">
        <v>115.9</v>
      </c>
      <c r="N22" s="44">
        <v>114.1</v>
      </c>
      <c r="O22" s="44">
        <v>72.5</v>
      </c>
      <c r="P22" s="44">
        <v>106.4</v>
      </c>
      <c r="Q22" s="44">
        <v>111.3</v>
      </c>
      <c r="R22" s="44">
        <v>95.3</v>
      </c>
      <c r="S22" s="44">
        <v>111.5</v>
      </c>
      <c r="T22" s="44">
        <v>109.7</v>
      </c>
      <c r="U22" s="54" t="s">
        <v>0</v>
      </c>
      <c r="V22" s="54" t="s">
        <v>0</v>
      </c>
      <c r="W22" s="54">
        <v>109.7</v>
      </c>
      <c r="X22" s="54">
        <v>100.2</v>
      </c>
      <c r="Y22" s="40">
        <v>118.4</v>
      </c>
      <c r="Z22" s="40">
        <v>108.6</v>
      </c>
      <c r="AA22" s="40">
        <v>76.599999999999994</v>
      </c>
      <c r="AB22" s="54">
        <v>102.1</v>
      </c>
      <c r="AC22" s="54">
        <v>105.8</v>
      </c>
      <c r="AD22" s="40">
        <v>103.6</v>
      </c>
      <c r="AE22" s="40">
        <v>123.8</v>
      </c>
      <c r="AF22" s="40">
        <v>99</v>
      </c>
      <c r="AG22" s="40">
        <v>89.1</v>
      </c>
      <c r="AH22" s="40">
        <v>109.3</v>
      </c>
      <c r="AI22" s="40">
        <v>87.8</v>
      </c>
      <c r="AJ22" s="40">
        <v>117.6</v>
      </c>
      <c r="AK22" s="58">
        <v>107.7</v>
      </c>
      <c r="AL22" s="55">
        <v>110.8</v>
      </c>
      <c r="AM22" s="244"/>
    </row>
    <row r="23" spans="1:39" ht="30" customHeight="1">
      <c r="A23" s="238"/>
      <c r="B23" s="19" t="str">
        <f>IF('0'!A1=1,"Освіта","Education")</f>
        <v>Освіта</v>
      </c>
      <c r="C23" s="54" t="s">
        <v>0</v>
      </c>
      <c r="D23" s="44">
        <v>105.6</v>
      </c>
      <c r="E23" s="44">
        <v>100.9</v>
      </c>
      <c r="F23" s="44">
        <v>96.1</v>
      </c>
      <c r="G23" s="44">
        <v>120.7</v>
      </c>
      <c r="H23" s="44">
        <v>120.4</v>
      </c>
      <c r="I23" s="44">
        <v>74.7</v>
      </c>
      <c r="J23" s="44">
        <v>93.1</v>
      </c>
      <c r="K23" s="44">
        <v>107</v>
      </c>
      <c r="L23" s="44">
        <v>88.3</v>
      </c>
      <c r="M23" s="44">
        <v>107.3</v>
      </c>
      <c r="N23" s="44">
        <v>107.7</v>
      </c>
      <c r="O23" s="44">
        <v>90.7</v>
      </c>
      <c r="P23" s="44">
        <v>103.5</v>
      </c>
      <c r="Q23" s="44">
        <v>103.8</v>
      </c>
      <c r="R23" s="44">
        <v>96.2</v>
      </c>
      <c r="S23" s="44">
        <v>114.7</v>
      </c>
      <c r="T23" s="44">
        <v>123.6</v>
      </c>
      <c r="U23" s="54" t="s">
        <v>0</v>
      </c>
      <c r="V23" s="54" t="s">
        <v>0</v>
      </c>
      <c r="W23" s="54">
        <v>123.6</v>
      </c>
      <c r="X23" s="40">
        <v>94</v>
      </c>
      <c r="Y23" s="40">
        <v>113.1</v>
      </c>
      <c r="Z23" s="40">
        <v>99.9</v>
      </c>
      <c r="AA23" s="40">
        <v>96.3</v>
      </c>
      <c r="AB23" s="54">
        <v>101.1</v>
      </c>
      <c r="AC23" s="54">
        <v>99.1</v>
      </c>
      <c r="AD23" s="40">
        <v>102.9</v>
      </c>
      <c r="AE23" s="40">
        <v>120.1</v>
      </c>
      <c r="AF23" s="40">
        <v>112.5</v>
      </c>
      <c r="AG23" s="40">
        <v>78.8</v>
      </c>
      <c r="AH23" s="40">
        <v>97.4</v>
      </c>
      <c r="AI23" s="40">
        <v>104.3</v>
      </c>
      <c r="AJ23" s="40">
        <v>116.2</v>
      </c>
      <c r="AK23" s="58">
        <v>96.4</v>
      </c>
      <c r="AL23" s="55">
        <v>111.1</v>
      </c>
      <c r="AM23" s="244"/>
    </row>
    <row r="24" spans="1:39" ht="30" customHeight="1">
      <c r="A24" s="238"/>
      <c r="B24" s="19" t="str">
        <f>IF('0'!A1=1,"Охорона здоров’я та надання  соціальної допомоги","Human health and social work activities")</f>
        <v>Охорона здоров’я та надання  соціальної допомоги</v>
      </c>
      <c r="C24" s="54" t="s">
        <v>0</v>
      </c>
      <c r="D24" s="44">
        <v>104.6</v>
      </c>
      <c r="E24" s="44">
        <v>103</v>
      </c>
      <c r="F24" s="44">
        <v>94.9</v>
      </c>
      <c r="G24" s="44">
        <v>118.6</v>
      </c>
      <c r="H24" s="44">
        <v>108.9</v>
      </c>
      <c r="I24" s="44">
        <v>80.599999999999994</v>
      </c>
      <c r="J24" s="44">
        <v>104.4</v>
      </c>
      <c r="K24" s="44">
        <v>97.1</v>
      </c>
      <c r="L24" s="44">
        <v>91.7</v>
      </c>
      <c r="M24" s="44">
        <v>108.3</v>
      </c>
      <c r="N24" s="44">
        <v>111.3</v>
      </c>
      <c r="O24" s="44">
        <v>87.2</v>
      </c>
      <c r="P24" s="44">
        <v>104.4</v>
      </c>
      <c r="Q24" s="44">
        <v>104.7</v>
      </c>
      <c r="R24" s="44">
        <v>95.8</v>
      </c>
      <c r="S24" s="44">
        <v>112.9</v>
      </c>
      <c r="T24" s="44">
        <v>107.2</v>
      </c>
      <c r="U24" s="54" t="s">
        <v>0</v>
      </c>
      <c r="V24" s="54" t="s">
        <v>0</v>
      </c>
      <c r="W24" s="54">
        <v>107.2</v>
      </c>
      <c r="X24" s="54">
        <v>96.1</v>
      </c>
      <c r="Y24" s="40">
        <v>114.7</v>
      </c>
      <c r="Z24" s="40">
        <v>99.6</v>
      </c>
      <c r="AA24" s="40">
        <v>95.7</v>
      </c>
      <c r="AB24" s="54">
        <v>102.2</v>
      </c>
      <c r="AC24" s="54">
        <v>99.1</v>
      </c>
      <c r="AD24" s="40">
        <v>102.5</v>
      </c>
      <c r="AE24" s="40">
        <v>120.2</v>
      </c>
      <c r="AF24" s="40">
        <v>95.8</v>
      </c>
      <c r="AG24" s="40">
        <v>88.6</v>
      </c>
      <c r="AH24" s="40">
        <v>110</v>
      </c>
      <c r="AI24" s="40">
        <v>93.7</v>
      </c>
      <c r="AJ24" s="40">
        <v>120.2</v>
      </c>
      <c r="AK24" s="58">
        <v>97.7</v>
      </c>
      <c r="AL24" s="55">
        <v>117.6</v>
      </c>
      <c r="AM24" s="244"/>
    </row>
    <row r="25" spans="1:39" ht="30" customHeight="1">
      <c r="A25" s="238"/>
      <c r="B25" s="19" t="str">
        <f>IF('0'!A1=1,"з них охорона здоров’я  ","of which human health")</f>
        <v xml:space="preserve">з них охорона здоров’я  </v>
      </c>
      <c r="C25" s="54" t="s">
        <v>0</v>
      </c>
      <c r="D25" s="44">
        <v>104.4</v>
      </c>
      <c r="E25" s="44">
        <v>102.9</v>
      </c>
      <c r="F25" s="44">
        <v>95.1</v>
      </c>
      <c r="G25" s="44">
        <v>118.5</v>
      </c>
      <c r="H25" s="44">
        <v>109.1</v>
      </c>
      <c r="I25" s="44">
        <v>80.599999999999994</v>
      </c>
      <c r="J25" s="44">
        <v>104.3</v>
      </c>
      <c r="K25" s="44">
        <v>96.7</v>
      </c>
      <c r="L25" s="44">
        <v>91.6</v>
      </c>
      <c r="M25" s="44">
        <v>108.6</v>
      </c>
      <c r="N25" s="44">
        <v>111.2</v>
      </c>
      <c r="O25" s="44">
        <v>87.5</v>
      </c>
      <c r="P25" s="44">
        <v>104.3</v>
      </c>
      <c r="Q25" s="44">
        <v>104.5</v>
      </c>
      <c r="R25" s="44">
        <v>96.1</v>
      </c>
      <c r="S25" s="44">
        <v>112.8</v>
      </c>
      <c r="T25" s="44">
        <v>107.3</v>
      </c>
      <c r="U25" s="54" t="s">
        <v>0</v>
      </c>
      <c r="V25" s="54" t="s">
        <v>0</v>
      </c>
      <c r="W25" s="54">
        <v>107.3</v>
      </c>
      <c r="X25" s="54">
        <v>95.6</v>
      </c>
      <c r="Y25" s="40">
        <v>114.9</v>
      </c>
      <c r="Z25" s="40">
        <v>99.4</v>
      </c>
      <c r="AA25" s="40">
        <v>96.1</v>
      </c>
      <c r="AB25" s="54">
        <v>102.3</v>
      </c>
      <c r="AC25" s="54">
        <v>99.2</v>
      </c>
      <c r="AD25" s="40">
        <v>102.2</v>
      </c>
      <c r="AE25" s="40">
        <v>120.2</v>
      </c>
      <c r="AF25" s="40">
        <v>95.9</v>
      </c>
      <c r="AG25" s="40">
        <v>88.7</v>
      </c>
      <c r="AH25" s="40">
        <v>110</v>
      </c>
      <c r="AI25" s="40">
        <v>93.7</v>
      </c>
      <c r="AJ25" s="40">
        <v>120</v>
      </c>
      <c r="AK25" s="58">
        <v>97.7</v>
      </c>
      <c r="AL25" s="55">
        <v>118.9</v>
      </c>
      <c r="AM25" s="244"/>
    </row>
    <row r="26" spans="1:39" ht="30" customHeight="1">
      <c r="A26" s="238"/>
      <c r="B26" s="19" t="str">
        <f>IF('0'!A1=1,"Мистецтво, спорт, розваги та відпочинок","Arts, sport, entertainment and recreation")</f>
        <v>Мистецтво, спорт, розваги та відпочинок</v>
      </c>
      <c r="C26" s="54" t="s">
        <v>0</v>
      </c>
      <c r="D26" s="44">
        <v>104.3</v>
      </c>
      <c r="E26" s="44">
        <v>101.9</v>
      </c>
      <c r="F26" s="44">
        <v>93.9</v>
      </c>
      <c r="G26" s="44">
        <v>119.4</v>
      </c>
      <c r="H26" s="44">
        <v>106.6</v>
      </c>
      <c r="I26" s="44">
        <v>82</v>
      </c>
      <c r="J26" s="44">
        <v>100.2</v>
      </c>
      <c r="K26" s="44">
        <v>105.8</v>
      </c>
      <c r="L26" s="44">
        <v>90</v>
      </c>
      <c r="M26" s="44">
        <v>108.6</v>
      </c>
      <c r="N26" s="44">
        <v>108.3</v>
      </c>
      <c r="O26" s="44">
        <v>91</v>
      </c>
      <c r="P26" s="44">
        <v>106.3</v>
      </c>
      <c r="Q26" s="44">
        <v>104.7</v>
      </c>
      <c r="R26" s="44">
        <v>103.3</v>
      </c>
      <c r="S26" s="44">
        <v>103.5</v>
      </c>
      <c r="T26" s="44">
        <v>107.5</v>
      </c>
      <c r="U26" s="54" t="s">
        <v>0</v>
      </c>
      <c r="V26" s="54" t="s">
        <v>0</v>
      </c>
      <c r="W26" s="54">
        <v>107.5</v>
      </c>
      <c r="X26" s="40">
        <v>96</v>
      </c>
      <c r="Y26" s="40">
        <v>119.1</v>
      </c>
      <c r="Z26" s="40">
        <v>104.6</v>
      </c>
      <c r="AA26" s="40">
        <v>96.8</v>
      </c>
      <c r="AB26" s="54">
        <v>114.9</v>
      </c>
      <c r="AC26" s="54">
        <v>86.6</v>
      </c>
      <c r="AD26" s="40">
        <v>103.5</v>
      </c>
      <c r="AE26" s="40">
        <v>110.7</v>
      </c>
      <c r="AF26" s="40">
        <v>98.4</v>
      </c>
      <c r="AG26" s="40">
        <v>87.5</v>
      </c>
      <c r="AH26" s="40">
        <v>108</v>
      </c>
      <c r="AI26" s="40">
        <v>94.3</v>
      </c>
      <c r="AJ26" s="40">
        <v>111</v>
      </c>
      <c r="AK26" s="58">
        <v>107.1</v>
      </c>
      <c r="AL26" s="55">
        <v>105</v>
      </c>
      <c r="AM26" s="244"/>
    </row>
    <row r="27" spans="1:39" ht="30" customHeight="1">
      <c r="A27" s="238"/>
      <c r="B27" s="19" t="str">
        <f>IF('0'!A1=1,"діяльність у сфері творчості, мистецтва та розваг","arts, entertainment and recreation activities")</f>
        <v>діяльність у сфері творчості, мистецтва та розваг</v>
      </c>
      <c r="C27" s="54" t="s">
        <v>0</v>
      </c>
      <c r="D27" s="44">
        <v>105.5</v>
      </c>
      <c r="E27" s="44">
        <v>101.6</v>
      </c>
      <c r="F27" s="44">
        <v>94.1</v>
      </c>
      <c r="G27" s="44">
        <v>117.7</v>
      </c>
      <c r="H27" s="44">
        <v>112.8</v>
      </c>
      <c r="I27" s="44">
        <v>79.900000000000006</v>
      </c>
      <c r="J27" s="44">
        <v>95.7</v>
      </c>
      <c r="K27" s="44">
        <v>107.8</v>
      </c>
      <c r="L27" s="44">
        <v>89.5</v>
      </c>
      <c r="M27" s="44">
        <v>108.8</v>
      </c>
      <c r="N27" s="44">
        <v>112</v>
      </c>
      <c r="O27" s="44">
        <v>83.8</v>
      </c>
      <c r="P27" s="44">
        <v>103.3</v>
      </c>
      <c r="Q27" s="44">
        <v>102.5</v>
      </c>
      <c r="R27" s="44">
        <v>96.6</v>
      </c>
      <c r="S27" s="44">
        <v>111.5</v>
      </c>
      <c r="T27" s="44">
        <v>113.3</v>
      </c>
      <c r="U27" s="60" t="s">
        <v>0</v>
      </c>
      <c r="V27" s="60" t="s">
        <v>0</v>
      </c>
      <c r="W27" s="54">
        <v>113.3</v>
      </c>
      <c r="X27" s="54">
        <v>93.6</v>
      </c>
      <c r="Y27" s="40">
        <v>114.6</v>
      </c>
      <c r="Z27" s="40">
        <v>105.1</v>
      </c>
      <c r="AA27" s="40">
        <v>89.4</v>
      </c>
      <c r="AB27" s="54">
        <v>101.9</v>
      </c>
      <c r="AC27" s="54">
        <v>98.3</v>
      </c>
      <c r="AD27" s="40">
        <v>103.7</v>
      </c>
      <c r="AE27" s="40">
        <v>118.3</v>
      </c>
      <c r="AF27" s="40">
        <v>101.8</v>
      </c>
      <c r="AG27" s="40">
        <v>88.8</v>
      </c>
      <c r="AH27" s="40">
        <v>98</v>
      </c>
      <c r="AI27" s="40">
        <v>99.4</v>
      </c>
      <c r="AJ27" s="40">
        <v>113.6</v>
      </c>
      <c r="AK27" s="58">
        <v>105.1</v>
      </c>
      <c r="AL27" s="55">
        <v>110.3</v>
      </c>
      <c r="AM27" s="244"/>
    </row>
    <row r="28" spans="1:39" ht="30" customHeight="1">
      <c r="A28" s="238"/>
      <c r="B28" s="19" t="str">
        <f>IF('0'!A1=1,"функціювання бібліотек, архівів, музеїв та інших закладів культури","Libraries, archives, museums and other cultural activities")</f>
        <v>функціювання бібліотек, архівів, музеїв та інших закладів культури</v>
      </c>
      <c r="C28" s="54" t="s">
        <v>0</v>
      </c>
      <c r="D28" s="44">
        <v>106.5</v>
      </c>
      <c r="E28" s="44">
        <v>102.3</v>
      </c>
      <c r="F28" s="44">
        <v>94</v>
      </c>
      <c r="G28" s="44">
        <v>121.9</v>
      </c>
      <c r="H28" s="44">
        <v>107.7</v>
      </c>
      <c r="I28" s="44">
        <v>81.099999999999994</v>
      </c>
      <c r="J28" s="44">
        <v>99.8</v>
      </c>
      <c r="K28" s="44">
        <v>105</v>
      </c>
      <c r="L28" s="44">
        <v>89.1</v>
      </c>
      <c r="M28" s="44">
        <v>110</v>
      </c>
      <c r="N28" s="44">
        <v>112.4</v>
      </c>
      <c r="O28" s="44">
        <v>80.7</v>
      </c>
      <c r="P28" s="44">
        <v>104.9</v>
      </c>
      <c r="Q28" s="44">
        <v>104.2</v>
      </c>
      <c r="R28" s="44">
        <v>96.9</v>
      </c>
      <c r="S28" s="44">
        <v>113.6</v>
      </c>
      <c r="T28" s="44">
        <v>106.5</v>
      </c>
      <c r="U28" s="54" t="s">
        <v>0</v>
      </c>
      <c r="V28" s="54" t="s">
        <v>0</v>
      </c>
      <c r="W28" s="54">
        <v>106.5</v>
      </c>
      <c r="X28" s="54">
        <v>94.8</v>
      </c>
      <c r="Y28" s="40">
        <v>116</v>
      </c>
      <c r="Z28" s="40">
        <v>99.4</v>
      </c>
      <c r="AA28" s="40">
        <v>90.8</v>
      </c>
      <c r="AB28" s="54">
        <v>100</v>
      </c>
      <c r="AC28" s="54">
        <v>99.7</v>
      </c>
      <c r="AD28" s="40">
        <v>102.4</v>
      </c>
      <c r="AE28" s="40">
        <v>123.2</v>
      </c>
      <c r="AF28" s="40">
        <v>97.2</v>
      </c>
      <c r="AG28" s="40">
        <v>86.5</v>
      </c>
      <c r="AH28" s="40">
        <v>110.4</v>
      </c>
      <c r="AI28" s="40">
        <v>95</v>
      </c>
      <c r="AJ28" s="40">
        <v>118.1</v>
      </c>
      <c r="AK28" s="58">
        <v>102.5</v>
      </c>
      <c r="AL28" s="55">
        <v>106.6</v>
      </c>
      <c r="AM28" s="244"/>
    </row>
    <row r="29" spans="1:39" ht="30" customHeight="1">
      <c r="A29" s="239"/>
      <c r="B29" s="20" t="str">
        <f>IF('0'!A1=1,"Надання інших видів послуг","Other service activities")</f>
        <v>Надання інших видів послуг</v>
      </c>
      <c r="C29" s="54" t="s">
        <v>0</v>
      </c>
      <c r="D29" s="44">
        <v>101.9</v>
      </c>
      <c r="E29" s="44">
        <v>104.6</v>
      </c>
      <c r="F29" s="44">
        <v>95.5</v>
      </c>
      <c r="G29" s="44">
        <v>113.2</v>
      </c>
      <c r="H29" s="44">
        <v>105.7</v>
      </c>
      <c r="I29" s="44">
        <v>82.7</v>
      </c>
      <c r="J29" s="44">
        <v>108.3</v>
      </c>
      <c r="K29" s="44">
        <v>98.8</v>
      </c>
      <c r="L29" s="44">
        <v>91.9</v>
      </c>
      <c r="M29" s="44">
        <v>107.1</v>
      </c>
      <c r="N29" s="44">
        <v>109.8</v>
      </c>
      <c r="O29" s="44">
        <v>105.7</v>
      </c>
      <c r="P29" s="44">
        <v>104.6</v>
      </c>
      <c r="Q29" s="44">
        <v>102.7</v>
      </c>
      <c r="R29" s="44">
        <v>98.6</v>
      </c>
      <c r="S29" s="44">
        <v>104.6</v>
      </c>
      <c r="T29" s="44">
        <v>105.4</v>
      </c>
      <c r="U29" s="54" t="s">
        <v>0</v>
      </c>
      <c r="V29" s="54" t="s">
        <v>0</v>
      </c>
      <c r="W29" s="54">
        <v>105.4</v>
      </c>
      <c r="X29" s="54">
        <v>97.8</v>
      </c>
      <c r="Y29" s="40">
        <v>115.8</v>
      </c>
      <c r="Z29" s="40">
        <v>111.7</v>
      </c>
      <c r="AA29" s="40">
        <v>80.599999999999994</v>
      </c>
      <c r="AB29" s="54">
        <v>104.4</v>
      </c>
      <c r="AC29" s="40">
        <v>101</v>
      </c>
      <c r="AD29" s="40">
        <v>101.4</v>
      </c>
      <c r="AE29" s="40">
        <v>117.7</v>
      </c>
      <c r="AF29" s="40">
        <v>90.6</v>
      </c>
      <c r="AG29" s="40">
        <v>92.8</v>
      </c>
      <c r="AH29" s="40">
        <v>106.2</v>
      </c>
      <c r="AI29" s="40">
        <v>98.7</v>
      </c>
      <c r="AJ29" s="40">
        <v>108</v>
      </c>
      <c r="AK29" s="58">
        <v>99.9</v>
      </c>
      <c r="AL29" s="55">
        <v>104.1</v>
      </c>
      <c r="AM29" s="244"/>
    </row>
    <row r="31" spans="1:39">
      <c r="A31" s="22" t="str">
        <f>IF('0'!A1=1,"Примітка:","Note")</f>
        <v>Примітка:</v>
      </c>
    </row>
    <row r="32" spans="1:39">
      <c r="A32" s="22" t="str">
        <f>IF('0'!A1=1,"Починаючи з січня 2013 року Державна служба статистики України представляє інформацію про кількість, робочий час та оплату праці найманих працівників відповідно до Класифікації видів економічної діяльності (ДК 009:2010)","Starting with January 2013, the State Statistics Service of Ukraine has been presenting information on the staff number, working hours and labor remuneration according to the Classification of Economic Activities (SC 009:2010)")</f>
        <v>Починаючи з січня 2013 року Державна служба статистики України представляє інформацію про кількість, робочий час та оплату праці найманих працівників відповідно до Класифікації видів економічної діяльності (ДК 009:2010)</v>
      </c>
      <c r="B32" s="23"/>
    </row>
    <row r="33" spans="1:2">
      <c r="A33" s="24" t="str">
        <f>IF('0'!A1=1,"Починаючи з квітня 2014 року дані наведено без урахування тимчасово окупованої території Автономної Республіки Крим, м. Севастополя,  а з липня 2015 року також без частини зони проведення антитерористичної операції.","Since April 2014 excluding the temporarily occupied territory of the Autonomous Republic of Crimea and the city of Sevastopol, since July 2015 excluding part of the anti-terrorist operation zone.")</f>
        <v>Починаючи з квітня 2014 року дані наведено без урахування тимчасово окупованої території Автономної Республіки Крим, м. Севастополя,  а з липня 2015 року також без частини зони проведення антитерористичної операції.</v>
      </c>
      <c r="B33" s="25"/>
    </row>
    <row r="34" spans="1:2">
      <c r="A34" s="24" t="str">
        <f>IF('0'!A1=1,"Починаючи з липня 2014 року дані можуть бути уточнені.","Since July 2014 the data can be corrected .")</f>
        <v>Починаючи з липня 2014 року дані можуть бути уточнені.</v>
      </c>
      <c r="B34" s="25"/>
    </row>
  </sheetData>
  <sheetProtection algorithmName="SHA-512" hashValue="SzGROWqvqvb8sPip6mcnWmX6k3AKhtQOCDu3JuLwEMHdevlFJxzp0g+ZfQCPCbyMtpY3FASpN2/5iZkkWev7EQ==" saltValue="2Q+Z3jASwvEFeD9Wcwf3Jg==" spinCount="100000" sheet="1" objects="1" scenarios="1"/>
  <mergeCells count="3">
    <mergeCell ref="A3:B3"/>
    <mergeCell ref="A4:A29"/>
    <mergeCell ref="AM2:AM29"/>
  </mergeCells>
  <hyperlinks>
    <hyperlink ref="A1" location="'0'!A1" display="'0'!A1"/>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1"/>
  <dimension ref="A1:FE26"/>
  <sheetViews>
    <sheetView showGridLines="0" showRowColHeaders="0" zoomScale="81" zoomScaleNormal="81" workbookViewId="0">
      <pane xSplit="2" topLeftCell="AA1" activePane="topRight" state="frozen"/>
      <selection activeCell="K8" sqref="K8"/>
      <selection pane="topRight"/>
    </sheetView>
  </sheetViews>
  <sheetFormatPr defaultColWidth="9.33203125" defaultRowHeight="13.2"/>
  <cols>
    <col min="1" max="1" width="9.33203125" style="21"/>
    <col min="2" max="2" width="45.77734375" style="21" customWidth="1"/>
    <col min="3" max="58" width="10.77734375" style="52" customWidth="1"/>
    <col min="59" max="161" width="9.33203125" style="52"/>
    <col min="162" max="16384" width="9.33203125" style="1"/>
  </cols>
  <sheetData>
    <row r="1" spans="1:161" ht="14.4">
      <c r="A1" s="14" t="str">
        <f>IF('0'!A1=1,"до змісту","to title")</f>
        <v>до змісту</v>
      </c>
      <c r="B1" s="15"/>
    </row>
    <row r="2" spans="1:161" s="3" customFormat="1" ht="16.2">
      <c r="A2" s="16"/>
      <c r="B2" s="17"/>
      <c r="C2" s="26">
        <v>40179</v>
      </c>
      <c r="D2" s="26">
        <v>40210</v>
      </c>
      <c r="E2" s="26">
        <v>40238</v>
      </c>
      <c r="F2" s="26">
        <v>40269</v>
      </c>
      <c r="G2" s="26">
        <v>40299</v>
      </c>
      <c r="H2" s="26">
        <v>40330</v>
      </c>
      <c r="I2" s="26">
        <v>40360</v>
      </c>
      <c r="J2" s="26">
        <v>40391</v>
      </c>
      <c r="K2" s="26">
        <v>40422</v>
      </c>
      <c r="L2" s="26">
        <v>40452</v>
      </c>
      <c r="M2" s="26">
        <v>40483</v>
      </c>
      <c r="N2" s="26">
        <v>40513</v>
      </c>
      <c r="O2" s="26">
        <v>40544</v>
      </c>
      <c r="P2" s="26">
        <v>40575</v>
      </c>
      <c r="Q2" s="26">
        <v>40603</v>
      </c>
      <c r="R2" s="26">
        <v>40634</v>
      </c>
      <c r="S2" s="26">
        <v>40664</v>
      </c>
      <c r="T2" s="26">
        <v>40695</v>
      </c>
      <c r="U2" s="26">
        <v>40725</v>
      </c>
      <c r="V2" s="26">
        <v>40756</v>
      </c>
      <c r="W2" s="26">
        <v>40787</v>
      </c>
      <c r="X2" s="26">
        <v>40817</v>
      </c>
      <c r="Y2" s="26">
        <v>40848</v>
      </c>
      <c r="Z2" s="26">
        <v>40878</v>
      </c>
      <c r="AA2" s="26">
        <v>40909</v>
      </c>
      <c r="AB2" s="26">
        <v>40940</v>
      </c>
      <c r="AC2" s="26">
        <v>40969</v>
      </c>
      <c r="AD2" s="26">
        <v>41000</v>
      </c>
      <c r="AE2" s="26">
        <v>41030</v>
      </c>
      <c r="AF2" s="26">
        <v>41061</v>
      </c>
      <c r="AG2" s="26">
        <v>41091</v>
      </c>
      <c r="AH2" s="26">
        <v>41122</v>
      </c>
      <c r="AI2" s="26">
        <v>41153</v>
      </c>
      <c r="AJ2" s="26">
        <v>41183</v>
      </c>
      <c r="AK2" s="26">
        <v>41214</v>
      </c>
      <c r="AL2" s="26">
        <v>41244</v>
      </c>
      <c r="AM2" s="56"/>
      <c r="AN2" s="56"/>
      <c r="AO2" s="56"/>
      <c r="AP2" s="56"/>
      <c r="AQ2" s="56"/>
      <c r="AR2" s="56"/>
      <c r="AS2" s="56"/>
      <c r="AT2" s="56"/>
      <c r="AU2" s="56"/>
      <c r="AV2" s="56"/>
      <c r="AW2" s="56"/>
      <c r="AX2" s="56"/>
      <c r="AY2" s="56"/>
      <c r="AZ2" s="56"/>
      <c r="BA2" s="56"/>
      <c r="BB2" s="56"/>
      <c r="BC2" s="56"/>
      <c r="BD2" s="56"/>
      <c r="BE2" s="56"/>
      <c r="BF2" s="56"/>
      <c r="BG2" s="56"/>
      <c r="BH2" s="56"/>
      <c r="BI2" s="56"/>
      <c r="BJ2" s="56"/>
      <c r="BK2" s="56"/>
      <c r="BL2" s="56"/>
      <c r="BM2" s="56"/>
      <c r="BN2" s="56"/>
      <c r="BO2" s="56"/>
      <c r="BP2" s="56"/>
      <c r="BQ2" s="56"/>
      <c r="BR2" s="56"/>
      <c r="BS2" s="56"/>
      <c r="BT2" s="56"/>
      <c r="BU2" s="56"/>
      <c r="BV2" s="56"/>
      <c r="BW2" s="56"/>
      <c r="BX2" s="56"/>
      <c r="BY2" s="56"/>
      <c r="BZ2" s="56"/>
      <c r="CA2" s="56"/>
      <c r="CB2" s="56"/>
      <c r="CC2" s="56"/>
      <c r="CD2" s="56"/>
      <c r="CE2" s="56"/>
      <c r="CF2" s="56"/>
      <c r="CG2" s="56"/>
      <c r="CH2" s="56"/>
      <c r="CI2" s="56"/>
      <c r="CJ2" s="56"/>
      <c r="CK2" s="56"/>
      <c r="CL2" s="56"/>
      <c r="CM2" s="56"/>
      <c r="CN2" s="56"/>
      <c r="CO2" s="56"/>
      <c r="CP2" s="56"/>
      <c r="CQ2" s="56"/>
      <c r="CR2" s="56"/>
      <c r="CS2" s="56"/>
      <c r="CT2" s="56"/>
      <c r="CU2" s="56"/>
      <c r="CV2" s="56"/>
      <c r="CW2" s="56"/>
      <c r="CX2" s="56"/>
      <c r="CY2" s="56"/>
      <c r="CZ2" s="56"/>
      <c r="DA2" s="56"/>
      <c r="DB2" s="56"/>
      <c r="DC2" s="56"/>
      <c r="DD2" s="56"/>
      <c r="DE2" s="56"/>
      <c r="DF2" s="56"/>
      <c r="DG2" s="56"/>
      <c r="DH2" s="56"/>
      <c r="DI2" s="56"/>
      <c r="DJ2" s="56"/>
      <c r="DK2" s="56"/>
      <c r="DL2" s="56"/>
      <c r="DM2" s="56"/>
      <c r="DN2" s="56"/>
      <c r="DO2" s="56"/>
      <c r="DP2" s="56"/>
      <c r="DQ2" s="56"/>
      <c r="DR2" s="56"/>
      <c r="DS2" s="56"/>
      <c r="DT2" s="56"/>
      <c r="DU2" s="56"/>
      <c r="DV2" s="56"/>
      <c r="DW2" s="56"/>
      <c r="DX2" s="56"/>
      <c r="DY2" s="56"/>
      <c r="DZ2" s="56"/>
      <c r="EA2" s="56"/>
      <c r="EB2" s="56"/>
      <c r="EC2" s="56"/>
      <c r="ED2" s="56"/>
      <c r="EE2" s="56"/>
      <c r="EF2" s="56"/>
      <c r="EG2" s="56"/>
      <c r="EH2" s="56"/>
      <c r="EI2" s="56"/>
      <c r="EJ2" s="56"/>
      <c r="EK2" s="56"/>
      <c r="EL2" s="56"/>
      <c r="EM2" s="56"/>
      <c r="EN2" s="56"/>
      <c r="EO2" s="56"/>
      <c r="EP2" s="56"/>
      <c r="EQ2" s="56"/>
      <c r="ER2" s="56"/>
      <c r="ES2" s="56"/>
      <c r="ET2" s="56"/>
      <c r="EU2" s="56"/>
      <c r="EV2" s="56"/>
      <c r="EW2" s="56"/>
      <c r="EX2" s="56"/>
      <c r="EY2" s="56"/>
      <c r="EZ2" s="56"/>
      <c r="FA2" s="56"/>
      <c r="FB2" s="56"/>
      <c r="FC2" s="56"/>
      <c r="FD2" s="56"/>
      <c r="FE2" s="56"/>
    </row>
    <row r="3" spans="1:161" ht="55.35" customHeight="1">
      <c r="A3" s="235" t="str">
        <f>IF('0'!A1=1,"Заробітна плата 1 працівника з повною зайнятістю за оплачену годину (до попереднього місяця, %) КВЕД 2005","Hourly salary of a full-time employee (to the previous month, %) CTEA 2005")</f>
        <v>Заробітна плата 1 працівника з повною зайнятістю за оплачену годину (до попереднього місяця, %) КВЕД 2005</v>
      </c>
      <c r="B3" s="236"/>
      <c r="C3" s="42" t="s">
        <v>0</v>
      </c>
      <c r="D3" s="43">
        <v>95.6</v>
      </c>
      <c r="E3" s="43">
        <v>97.7</v>
      </c>
      <c r="F3" s="43">
        <v>104</v>
      </c>
      <c r="G3" s="43">
        <v>121.9</v>
      </c>
      <c r="H3" s="59">
        <v>90.8</v>
      </c>
      <c r="I3" s="43">
        <v>95</v>
      </c>
      <c r="J3" s="43">
        <v>100.8</v>
      </c>
      <c r="K3" s="43">
        <v>98.8</v>
      </c>
      <c r="L3" s="43">
        <v>102.5</v>
      </c>
      <c r="M3" s="43">
        <v>98.1</v>
      </c>
      <c r="N3" s="43">
        <v>108.2</v>
      </c>
      <c r="O3" s="43">
        <v>103.9</v>
      </c>
      <c r="P3" s="43">
        <v>97.8</v>
      </c>
      <c r="Q3" s="43">
        <v>98.5</v>
      </c>
      <c r="R3" s="43">
        <v>107.3</v>
      </c>
      <c r="S3" s="43">
        <v>105.2</v>
      </c>
      <c r="T3" s="43">
        <v>101.3</v>
      </c>
      <c r="U3" s="43">
        <v>96.2</v>
      </c>
      <c r="V3" s="43">
        <v>95</v>
      </c>
      <c r="W3" s="43">
        <v>101.5</v>
      </c>
      <c r="X3" s="43">
        <v>103.4</v>
      </c>
      <c r="Y3" s="43">
        <v>96.9</v>
      </c>
      <c r="Z3" s="43">
        <v>111.6</v>
      </c>
      <c r="AA3" s="43">
        <v>99.4</v>
      </c>
      <c r="AB3" s="43">
        <v>98.6</v>
      </c>
      <c r="AC3" s="43">
        <v>103</v>
      </c>
      <c r="AD3" s="43">
        <v>104.8</v>
      </c>
      <c r="AE3" s="43">
        <v>101.3</v>
      </c>
      <c r="AF3" s="43">
        <v>109.1</v>
      </c>
      <c r="AG3" s="43">
        <v>86.7</v>
      </c>
      <c r="AH3" s="43">
        <v>99.3</v>
      </c>
      <c r="AI3" s="43">
        <v>107.5</v>
      </c>
      <c r="AJ3" s="43">
        <v>90.6</v>
      </c>
      <c r="AK3" s="43">
        <v>104.1</v>
      </c>
      <c r="AL3" s="43">
        <v>114.6</v>
      </c>
    </row>
    <row r="4" spans="1:161" ht="30" customHeight="1">
      <c r="A4" s="237" t="str">
        <f>IF('0'!A1=1,"За видами економічної діяльності КВЕД 2005","By types of economic activity CTEA 2005")</f>
        <v>За видами економічної діяльності КВЕД 2005</v>
      </c>
      <c r="B4" s="32" t="str">
        <f>IF('0'!A1=1,"Сільське господарство, мисливство та пов'язані з ними послуги","Agriculture, hunting and related services")</f>
        <v>Сільське господарство, мисливство та пов'язані з ними послуги</v>
      </c>
      <c r="C4" s="40" t="s">
        <v>0</v>
      </c>
      <c r="D4" s="44">
        <v>97.6</v>
      </c>
      <c r="E4" s="44">
        <v>97.7</v>
      </c>
      <c r="F4" s="44">
        <v>114</v>
      </c>
      <c r="G4" s="44">
        <v>112.8</v>
      </c>
      <c r="H4" s="29">
        <v>88.6</v>
      </c>
      <c r="I4" s="29">
        <v>105.3</v>
      </c>
      <c r="J4" s="29">
        <v>98.9</v>
      </c>
      <c r="K4" s="29">
        <v>100.6</v>
      </c>
      <c r="L4" s="29">
        <v>102.2</v>
      </c>
      <c r="M4" s="44">
        <v>100</v>
      </c>
      <c r="N4" s="44">
        <v>99.1</v>
      </c>
      <c r="O4" s="44">
        <v>104.6</v>
      </c>
      <c r="P4" s="29">
        <v>98.8</v>
      </c>
      <c r="Q4" s="29">
        <v>99.8</v>
      </c>
      <c r="R4" s="29">
        <v>111.6</v>
      </c>
      <c r="S4" s="29">
        <v>108.4</v>
      </c>
      <c r="T4" s="29">
        <v>95.6</v>
      </c>
      <c r="U4" s="29">
        <v>105.8</v>
      </c>
      <c r="V4" s="29">
        <v>92.7</v>
      </c>
      <c r="W4" s="29">
        <v>104.4</v>
      </c>
      <c r="X4" s="29">
        <v>103.3</v>
      </c>
      <c r="Y4" s="29">
        <v>97.6</v>
      </c>
      <c r="Z4" s="44">
        <v>102.4</v>
      </c>
      <c r="AA4" s="44">
        <v>95.3</v>
      </c>
      <c r="AB4" s="44">
        <v>98.3</v>
      </c>
      <c r="AC4" s="44">
        <v>100.9</v>
      </c>
      <c r="AD4" s="44">
        <v>111.4</v>
      </c>
      <c r="AE4" s="44">
        <v>107.6</v>
      </c>
      <c r="AF4" s="44">
        <v>98</v>
      </c>
      <c r="AG4" s="44">
        <v>96.1</v>
      </c>
      <c r="AH4" s="44">
        <v>93.4</v>
      </c>
      <c r="AI4" s="44">
        <v>113.8</v>
      </c>
      <c r="AJ4" s="44">
        <v>91.8</v>
      </c>
      <c r="AK4" s="44">
        <v>104.1</v>
      </c>
      <c r="AL4" s="44">
        <v>112.1</v>
      </c>
    </row>
    <row r="5" spans="1:161" ht="30" customHeight="1">
      <c r="A5" s="238"/>
      <c r="B5" s="33" t="str">
        <f>IF('0'!A1=1,"Лісове господарство та пов'язані з ним послуги","forestry and related services")</f>
        <v>Лісове господарство та пов'язані з ним послуги</v>
      </c>
      <c r="C5" s="40" t="s">
        <v>0</v>
      </c>
      <c r="D5" s="44">
        <v>101.7</v>
      </c>
      <c r="E5" s="44">
        <v>103.8</v>
      </c>
      <c r="F5" s="44">
        <v>100</v>
      </c>
      <c r="G5" s="44">
        <v>122</v>
      </c>
      <c r="H5" s="44">
        <v>96</v>
      </c>
      <c r="I5" s="29">
        <v>94.1</v>
      </c>
      <c r="J5" s="29">
        <v>104.1</v>
      </c>
      <c r="K5" s="29">
        <v>104.5</v>
      </c>
      <c r="L5" s="29">
        <v>99.7</v>
      </c>
      <c r="M5" s="29">
        <v>99.4</v>
      </c>
      <c r="N5" s="29">
        <v>106.6</v>
      </c>
      <c r="O5" s="29">
        <v>103.1</v>
      </c>
      <c r="P5" s="29">
        <v>102.2</v>
      </c>
      <c r="Q5" s="29">
        <v>102.8</v>
      </c>
      <c r="R5" s="29">
        <v>99.3</v>
      </c>
      <c r="S5" s="29">
        <v>106.5</v>
      </c>
      <c r="T5" s="29">
        <v>102.3</v>
      </c>
      <c r="U5" s="29">
        <v>92.4</v>
      </c>
      <c r="V5" s="44">
        <v>99</v>
      </c>
      <c r="W5" s="44">
        <v>108.3</v>
      </c>
      <c r="X5" s="44">
        <v>96.5</v>
      </c>
      <c r="Y5" s="44">
        <v>98.5</v>
      </c>
      <c r="Z5" s="29">
        <v>113.1</v>
      </c>
      <c r="AA5" s="44">
        <v>91.4</v>
      </c>
      <c r="AB5" s="44">
        <v>99.2</v>
      </c>
      <c r="AC5" s="44">
        <v>113</v>
      </c>
      <c r="AD5" s="44">
        <v>96.2</v>
      </c>
      <c r="AE5" s="44">
        <v>102.3</v>
      </c>
      <c r="AF5" s="44">
        <v>109.4</v>
      </c>
      <c r="AG5" s="44">
        <v>85.6</v>
      </c>
      <c r="AH5" s="44">
        <v>100.5</v>
      </c>
      <c r="AI5" s="44">
        <v>113.9</v>
      </c>
      <c r="AJ5" s="44">
        <v>86.2</v>
      </c>
      <c r="AK5" s="44">
        <v>104</v>
      </c>
      <c r="AL5" s="44">
        <v>110.4</v>
      </c>
    </row>
    <row r="6" spans="1:161" ht="30" customHeight="1">
      <c r="A6" s="238"/>
      <c r="B6" s="33" t="str">
        <f>IF('0'!A1=1,"Рибальство, рибництво","Fishing, fishery")</f>
        <v>Рибальство, рибництво</v>
      </c>
      <c r="C6" s="40" t="s">
        <v>0</v>
      </c>
      <c r="D6" s="44">
        <v>103.6</v>
      </c>
      <c r="E6" s="44">
        <v>92.5</v>
      </c>
      <c r="F6" s="44">
        <v>107.4</v>
      </c>
      <c r="G6" s="44">
        <v>117.7</v>
      </c>
      <c r="H6" s="29">
        <v>86.1</v>
      </c>
      <c r="I6" s="29">
        <v>99.1</v>
      </c>
      <c r="J6" s="29">
        <v>98.4</v>
      </c>
      <c r="K6" s="29">
        <v>98.2</v>
      </c>
      <c r="L6" s="29">
        <v>110.1</v>
      </c>
      <c r="M6" s="29">
        <v>97.2</v>
      </c>
      <c r="N6" s="29">
        <v>112.4</v>
      </c>
      <c r="O6" s="29">
        <v>107.8</v>
      </c>
      <c r="P6" s="29">
        <v>93.4</v>
      </c>
      <c r="Q6" s="29">
        <v>90.2</v>
      </c>
      <c r="R6" s="29">
        <v>107.6</v>
      </c>
      <c r="S6" s="29">
        <v>108.6</v>
      </c>
      <c r="T6" s="29">
        <v>94.8</v>
      </c>
      <c r="U6" s="29">
        <v>95.8</v>
      </c>
      <c r="V6" s="29">
        <v>95.1</v>
      </c>
      <c r="W6" s="29">
        <v>101.4</v>
      </c>
      <c r="X6" s="29">
        <v>106.6</v>
      </c>
      <c r="Y6" s="29">
        <v>103.2</v>
      </c>
      <c r="Z6" s="29">
        <v>104.6</v>
      </c>
      <c r="AA6" s="44">
        <v>98.3</v>
      </c>
      <c r="AB6" s="44">
        <v>95.3</v>
      </c>
      <c r="AC6" s="44">
        <v>101.8</v>
      </c>
      <c r="AD6" s="44">
        <v>109</v>
      </c>
      <c r="AE6" s="44">
        <v>107.7</v>
      </c>
      <c r="AF6" s="44">
        <v>101.5</v>
      </c>
      <c r="AG6" s="44">
        <v>89.6</v>
      </c>
      <c r="AH6" s="44">
        <v>96.6</v>
      </c>
      <c r="AI6" s="44">
        <v>112.8</v>
      </c>
      <c r="AJ6" s="44">
        <v>89.2</v>
      </c>
      <c r="AK6" s="44">
        <v>106.7</v>
      </c>
      <c r="AL6" s="44">
        <v>112.5</v>
      </c>
    </row>
    <row r="7" spans="1:161" ht="30" customHeight="1">
      <c r="A7" s="238"/>
      <c r="B7" s="33" t="str">
        <f>IF('0'!A1=1,"Промисловість","Industrial production")</f>
        <v>Промисловість</v>
      </c>
      <c r="C7" s="40" t="s">
        <v>0</v>
      </c>
      <c r="D7" s="44">
        <v>95.3</v>
      </c>
      <c r="E7" s="44">
        <v>100.8</v>
      </c>
      <c r="F7" s="44">
        <v>103.6</v>
      </c>
      <c r="G7" s="44">
        <v>114.3</v>
      </c>
      <c r="H7" s="44">
        <v>88</v>
      </c>
      <c r="I7" s="29">
        <v>100.1</v>
      </c>
      <c r="J7" s="29">
        <v>102.5</v>
      </c>
      <c r="K7" s="29">
        <v>98.4</v>
      </c>
      <c r="L7" s="29">
        <v>103.3</v>
      </c>
      <c r="M7" s="29">
        <v>98.3</v>
      </c>
      <c r="N7" s="29">
        <v>106.3</v>
      </c>
      <c r="O7" s="29">
        <v>108</v>
      </c>
      <c r="P7" s="29">
        <v>96.5</v>
      </c>
      <c r="Q7" s="29">
        <v>101.9</v>
      </c>
      <c r="R7" s="29">
        <v>103.9</v>
      </c>
      <c r="S7" s="29">
        <v>104.5</v>
      </c>
      <c r="T7" s="29">
        <v>98.4</v>
      </c>
      <c r="U7" s="29">
        <v>97.3</v>
      </c>
      <c r="V7" s="29">
        <v>98.4</v>
      </c>
      <c r="W7" s="29">
        <v>101.5</v>
      </c>
      <c r="X7" s="29">
        <v>102.7</v>
      </c>
      <c r="Y7" s="29">
        <v>95.7</v>
      </c>
      <c r="Z7" s="29">
        <v>110.8</v>
      </c>
      <c r="AA7" s="44">
        <v>100.9</v>
      </c>
      <c r="AB7" s="44">
        <v>98.4</v>
      </c>
      <c r="AC7" s="44">
        <v>99.9</v>
      </c>
      <c r="AD7" s="44">
        <v>104.9</v>
      </c>
      <c r="AE7" s="44">
        <v>102</v>
      </c>
      <c r="AF7" s="44">
        <v>104.1</v>
      </c>
      <c r="AG7" s="44">
        <v>89.7</v>
      </c>
      <c r="AH7" s="44">
        <v>102.1</v>
      </c>
      <c r="AI7" s="44">
        <v>105.2</v>
      </c>
      <c r="AJ7" s="44">
        <v>92.1</v>
      </c>
      <c r="AK7" s="44">
        <v>102.9</v>
      </c>
      <c r="AL7" s="44">
        <v>111.8</v>
      </c>
    </row>
    <row r="8" spans="1:161" ht="30" customHeight="1">
      <c r="A8" s="238"/>
      <c r="B8" s="33" t="str">
        <f>IF('0'!A1=1,"Будівництво","Construction")</f>
        <v>Будівництво</v>
      </c>
      <c r="C8" s="40" t="s">
        <v>0</v>
      </c>
      <c r="D8" s="44">
        <v>101.1</v>
      </c>
      <c r="E8" s="44">
        <v>93.9</v>
      </c>
      <c r="F8" s="44">
        <v>103</v>
      </c>
      <c r="G8" s="44">
        <v>119.2</v>
      </c>
      <c r="H8" s="29">
        <v>87.5</v>
      </c>
      <c r="I8" s="29">
        <v>98.1</v>
      </c>
      <c r="J8" s="29">
        <v>106.9</v>
      </c>
      <c r="K8" s="29">
        <v>97.4</v>
      </c>
      <c r="L8" s="29">
        <v>105.1</v>
      </c>
      <c r="M8" s="44">
        <v>97</v>
      </c>
      <c r="N8" s="44">
        <v>104</v>
      </c>
      <c r="O8" s="44">
        <v>106.7</v>
      </c>
      <c r="P8" s="29">
        <v>98.7</v>
      </c>
      <c r="Q8" s="44">
        <v>96</v>
      </c>
      <c r="R8" s="44">
        <v>107.2</v>
      </c>
      <c r="S8" s="44">
        <v>104.5</v>
      </c>
      <c r="T8" s="44">
        <v>99.4</v>
      </c>
      <c r="U8" s="44">
        <v>98</v>
      </c>
      <c r="V8" s="44">
        <v>101.4</v>
      </c>
      <c r="W8" s="44">
        <v>100.7</v>
      </c>
      <c r="X8" s="44">
        <v>101.5</v>
      </c>
      <c r="Y8" s="44">
        <v>96.9</v>
      </c>
      <c r="Z8" s="44">
        <v>108.6</v>
      </c>
      <c r="AA8" s="44">
        <v>98.1</v>
      </c>
      <c r="AB8" s="44">
        <v>98.9</v>
      </c>
      <c r="AC8" s="44">
        <v>101.4</v>
      </c>
      <c r="AD8" s="44">
        <v>103.8</v>
      </c>
      <c r="AE8" s="44">
        <v>101.8</v>
      </c>
      <c r="AF8" s="44">
        <v>106.3</v>
      </c>
      <c r="AG8" s="44">
        <v>88.2</v>
      </c>
      <c r="AH8" s="44">
        <v>104.2</v>
      </c>
      <c r="AI8" s="44">
        <v>108.8</v>
      </c>
      <c r="AJ8" s="44">
        <v>88.1</v>
      </c>
      <c r="AK8" s="44">
        <v>102.4</v>
      </c>
      <c r="AL8" s="44">
        <v>110.6</v>
      </c>
    </row>
    <row r="9" spans="1:161" ht="30" customHeight="1">
      <c r="A9" s="238"/>
      <c r="B9" s="33" t="str">
        <f>IF('0'!A1=1,"Торгівля; ремонт автомобілів, побутових виробів та предметів особистого вжитку ","Trade; repair of motor vehicles, household appliances and personal demand items")</f>
        <v xml:space="preserve">Торгівля; ремонт автомобілів, побутових виробів та предметів особистого вжитку </v>
      </c>
      <c r="C9" s="40" t="s">
        <v>0</v>
      </c>
      <c r="D9" s="44">
        <v>94.7</v>
      </c>
      <c r="E9" s="44">
        <v>101.3</v>
      </c>
      <c r="F9" s="44">
        <v>105.1</v>
      </c>
      <c r="G9" s="29">
        <v>113.2</v>
      </c>
      <c r="H9" s="29">
        <v>85.3</v>
      </c>
      <c r="I9" s="29">
        <v>96.7</v>
      </c>
      <c r="J9" s="29">
        <v>105.6</v>
      </c>
      <c r="K9" s="29">
        <v>95.8</v>
      </c>
      <c r="L9" s="29">
        <v>105.6</v>
      </c>
      <c r="M9" s="29">
        <v>95.8</v>
      </c>
      <c r="N9" s="29">
        <v>108.2</v>
      </c>
      <c r="O9" s="29">
        <v>112.1</v>
      </c>
      <c r="P9" s="29">
        <v>96.4</v>
      </c>
      <c r="Q9" s="29">
        <v>98.1</v>
      </c>
      <c r="R9" s="29">
        <v>116.1</v>
      </c>
      <c r="S9" s="29">
        <v>98.4</v>
      </c>
      <c r="T9" s="29">
        <v>98.1</v>
      </c>
      <c r="U9" s="29">
        <v>96.9</v>
      </c>
      <c r="V9" s="29">
        <v>97.6</v>
      </c>
      <c r="W9" s="29">
        <v>100.3</v>
      </c>
      <c r="X9" s="29">
        <v>103.9</v>
      </c>
      <c r="Y9" s="29">
        <v>96.5</v>
      </c>
      <c r="Z9" s="29">
        <v>110.1</v>
      </c>
      <c r="AA9" s="44">
        <v>102.7</v>
      </c>
      <c r="AB9" s="44">
        <v>99.3</v>
      </c>
      <c r="AC9" s="44">
        <v>103</v>
      </c>
      <c r="AD9" s="44">
        <v>110.5</v>
      </c>
      <c r="AE9" s="44">
        <v>94.7</v>
      </c>
      <c r="AF9" s="44">
        <v>105.4</v>
      </c>
      <c r="AG9" s="44">
        <v>86.6</v>
      </c>
      <c r="AH9" s="44">
        <v>101.2</v>
      </c>
      <c r="AI9" s="44">
        <v>108.4</v>
      </c>
      <c r="AJ9" s="44">
        <v>88.8</v>
      </c>
      <c r="AK9" s="44">
        <v>103.3</v>
      </c>
      <c r="AL9" s="44">
        <v>114.4</v>
      </c>
    </row>
    <row r="10" spans="1:161" ht="30" customHeight="1">
      <c r="A10" s="238"/>
      <c r="B10" s="33" t="str">
        <f>IF('0'!A1=1,"Діяльність готелів та ресторанів","Activity of hotels and restaurants")</f>
        <v>Діяльність готелів та ресторанів</v>
      </c>
      <c r="C10" s="40" t="s">
        <v>0</v>
      </c>
      <c r="D10" s="44">
        <v>95.4</v>
      </c>
      <c r="E10" s="44">
        <v>96.8</v>
      </c>
      <c r="F10" s="44">
        <v>103.1</v>
      </c>
      <c r="G10" s="29">
        <v>122.8</v>
      </c>
      <c r="H10" s="29">
        <v>84.6</v>
      </c>
      <c r="I10" s="29">
        <v>99.1</v>
      </c>
      <c r="J10" s="29">
        <v>102.7</v>
      </c>
      <c r="K10" s="29">
        <v>96.9</v>
      </c>
      <c r="L10" s="29">
        <v>104.5</v>
      </c>
      <c r="M10" s="29">
        <v>94.8</v>
      </c>
      <c r="N10" s="29">
        <v>106.3</v>
      </c>
      <c r="O10" s="29">
        <v>110.7</v>
      </c>
      <c r="P10" s="29">
        <v>97.9</v>
      </c>
      <c r="Q10" s="29">
        <v>99.2</v>
      </c>
      <c r="R10" s="29">
        <v>106.4</v>
      </c>
      <c r="S10" s="29">
        <v>106</v>
      </c>
      <c r="T10" s="44">
        <v>98</v>
      </c>
      <c r="U10" s="44">
        <v>95.5</v>
      </c>
      <c r="V10" s="44">
        <v>99.5</v>
      </c>
      <c r="W10" s="44">
        <v>99.1</v>
      </c>
      <c r="X10" s="44">
        <v>104.4</v>
      </c>
      <c r="Y10" s="44">
        <v>95</v>
      </c>
      <c r="Z10" s="29">
        <v>109.4</v>
      </c>
      <c r="AA10" s="44">
        <v>102.1</v>
      </c>
      <c r="AB10" s="44">
        <v>96</v>
      </c>
      <c r="AC10" s="44">
        <v>107.2</v>
      </c>
      <c r="AD10" s="44">
        <v>101.5</v>
      </c>
      <c r="AE10" s="44">
        <v>102.6</v>
      </c>
      <c r="AF10" s="44">
        <v>107.2</v>
      </c>
      <c r="AG10" s="44">
        <v>88</v>
      </c>
      <c r="AH10" s="44">
        <v>104</v>
      </c>
      <c r="AI10" s="44">
        <v>105.9</v>
      </c>
      <c r="AJ10" s="44">
        <v>90.2</v>
      </c>
      <c r="AK10" s="44">
        <v>100</v>
      </c>
      <c r="AL10" s="44">
        <v>114.4</v>
      </c>
    </row>
    <row r="11" spans="1:161" ht="30" customHeight="1">
      <c r="A11" s="238"/>
      <c r="B11" s="33" t="str">
        <f>IF('0'!A1=1,"Діяльність транспорту та зв'язку","Activity of transport and communications")</f>
        <v>Діяльність транспорту та зв'язку</v>
      </c>
      <c r="C11" s="40" t="s">
        <v>0</v>
      </c>
      <c r="D11" s="44">
        <v>95.7</v>
      </c>
      <c r="E11" s="44">
        <v>98.8</v>
      </c>
      <c r="F11" s="44">
        <v>100.6</v>
      </c>
      <c r="G11" s="29">
        <v>115.1</v>
      </c>
      <c r="H11" s="29">
        <v>88.7</v>
      </c>
      <c r="I11" s="29">
        <v>99.1</v>
      </c>
      <c r="J11" s="29">
        <v>104.6</v>
      </c>
      <c r="K11" s="29">
        <v>100.6</v>
      </c>
      <c r="L11" s="29">
        <v>96.6</v>
      </c>
      <c r="M11" s="29">
        <v>98.3</v>
      </c>
      <c r="N11" s="29">
        <v>102.8</v>
      </c>
      <c r="O11" s="44">
        <v>111</v>
      </c>
      <c r="P11" s="44">
        <v>99</v>
      </c>
      <c r="Q11" s="44">
        <v>100.4</v>
      </c>
      <c r="R11" s="44">
        <v>105</v>
      </c>
      <c r="S11" s="44">
        <v>100.5</v>
      </c>
      <c r="T11" s="44">
        <v>99.7</v>
      </c>
      <c r="U11" s="44">
        <v>97.1</v>
      </c>
      <c r="V11" s="44">
        <v>98.6</v>
      </c>
      <c r="W11" s="44">
        <v>99.7</v>
      </c>
      <c r="X11" s="44">
        <v>101.6</v>
      </c>
      <c r="Y11" s="44">
        <v>97.8</v>
      </c>
      <c r="Z11" s="29">
        <v>107.6</v>
      </c>
      <c r="AA11" s="44">
        <v>103.1</v>
      </c>
      <c r="AB11" s="44">
        <v>98.2</v>
      </c>
      <c r="AC11" s="44">
        <v>108.3</v>
      </c>
      <c r="AD11" s="44">
        <v>100.5</v>
      </c>
      <c r="AE11" s="44">
        <v>96.8</v>
      </c>
      <c r="AF11" s="44">
        <v>107.4</v>
      </c>
      <c r="AG11" s="44">
        <v>88</v>
      </c>
      <c r="AH11" s="44">
        <v>102.5</v>
      </c>
      <c r="AI11" s="44">
        <v>106.8</v>
      </c>
      <c r="AJ11" s="44">
        <v>89.9</v>
      </c>
      <c r="AK11" s="44">
        <v>104.4</v>
      </c>
      <c r="AL11" s="44">
        <v>111.1</v>
      </c>
    </row>
    <row r="12" spans="1:161" ht="30" customHeight="1">
      <c r="A12" s="238"/>
      <c r="B12" s="33" t="str">
        <f>IF('0'!A1=1,"діяльність наземного транспорту","аctivity of surface transport")</f>
        <v>діяльність наземного транспорту</v>
      </c>
      <c r="C12" s="40" t="s">
        <v>0</v>
      </c>
      <c r="D12" s="40" t="s">
        <v>0</v>
      </c>
      <c r="E12" s="44">
        <v>98.5</v>
      </c>
      <c r="F12" s="44">
        <v>92.3</v>
      </c>
      <c r="G12" s="29">
        <v>118.1</v>
      </c>
      <c r="H12" s="44">
        <v>89</v>
      </c>
      <c r="I12" s="29">
        <v>101.2</v>
      </c>
      <c r="J12" s="29">
        <v>103.3</v>
      </c>
      <c r="K12" s="29">
        <v>103.3</v>
      </c>
      <c r="L12" s="29">
        <v>95.6</v>
      </c>
      <c r="M12" s="29">
        <v>97.3</v>
      </c>
      <c r="N12" s="29">
        <v>103.7</v>
      </c>
      <c r="O12" s="44">
        <v>106</v>
      </c>
      <c r="P12" s="29">
        <v>109.7</v>
      </c>
      <c r="Q12" s="29">
        <v>91.7</v>
      </c>
      <c r="R12" s="29">
        <v>101.3</v>
      </c>
      <c r="S12" s="29">
        <v>105.9</v>
      </c>
      <c r="T12" s="29">
        <v>99.3</v>
      </c>
      <c r="U12" s="44">
        <v>97</v>
      </c>
      <c r="V12" s="44">
        <v>100.1</v>
      </c>
      <c r="W12" s="44">
        <v>104.3</v>
      </c>
      <c r="X12" s="44">
        <v>94.5</v>
      </c>
      <c r="Y12" s="44">
        <v>97</v>
      </c>
      <c r="Z12" s="29">
        <v>107.4</v>
      </c>
      <c r="AA12" s="44">
        <v>101.5</v>
      </c>
      <c r="AB12" s="44">
        <v>112.6</v>
      </c>
      <c r="AC12" s="44">
        <v>90.8</v>
      </c>
      <c r="AD12" s="44">
        <v>102.6</v>
      </c>
      <c r="AE12" s="44">
        <v>101.3</v>
      </c>
      <c r="AF12" s="44">
        <v>108.7</v>
      </c>
      <c r="AG12" s="44">
        <v>87.8</v>
      </c>
      <c r="AH12" s="44">
        <v>102</v>
      </c>
      <c r="AI12" s="44">
        <v>114.3</v>
      </c>
      <c r="AJ12" s="44">
        <v>82.5</v>
      </c>
      <c r="AK12" s="44">
        <v>103.1</v>
      </c>
      <c r="AL12" s="44">
        <v>107.5</v>
      </c>
    </row>
    <row r="13" spans="1:161" ht="30" customHeight="1">
      <c r="A13" s="238"/>
      <c r="B13" s="33" t="str">
        <f>IF('0'!A1=1,"діяльність водного транспорту","аctivity of water transport")</f>
        <v>діяльність водного транспорту</v>
      </c>
      <c r="C13" s="40" t="s">
        <v>0</v>
      </c>
      <c r="D13" s="40" t="s">
        <v>0</v>
      </c>
      <c r="E13" s="44">
        <v>95.4</v>
      </c>
      <c r="F13" s="44">
        <v>110.7</v>
      </c>
      <c r="G13" s="44">
        <v>124</v>
      </c>
      <c r="H13" s="44">
        <v>81</v>
      </c>
      <c r="I13" s="29">
        <v>100.7</v>
      </c>
      <c r="J13" s="29">
        <v>102.1</v>
      </c>
      <c r="K13" s="29">
        <v>91.7</v>
      </c>
      <c r="L13" s="29">
        <v>107.3</v>
      </c>
      <c r="M13" s="29">
        <v>100.3</v>
      </c>
      <c r="N13" s="29">
        <v>100.5</v>
      </c>
      <c r="O13" s="44">
        <v>111</v>
      </c>
      <c r="P13" s="29">
        <v>111.8</v>
      </c>
      <c r="Q13" s="29">
        <v>82.6</v>
      </c>
      <c r="R13" s="29">
        <v>108.9</v>
      </c>
      <c r="S13" s="29">
        <v>102.1</v>
      </c>
      <c r="T13" s="29">
        <v>104.9</v>
      </c>
      <c r="U13" s="29">
        <v>97.9</v>
      </c>
      <c r="V13" s="29">
        <v>90.2</v>
      </c>
      <c r="W13" s="29">
        <v>102.7</v>
      </c>
      <c r="X13" s="29">
        <v>106.8</v>
      </c>
      <c r="Y13" s="29">
        <v>100.6</v>
      </c>
      <c r="Z13" s="29">
        <v>98.6</v>
      </c>
      <c r="AA13" s="44">
        <v>94.8</v>
      </c>
      <c r="AB13" s="44">
        <v>108.7</v>
      </c>
      <c r="AC13" s="44">
        <v>90.2</v>
      </c>
      <c r="AD13" s="44">
        <v>111.4</v>
      </c>
      <c r="AE13" s="44">
        <v>93.6</v>
      </c>
      <c r="AF13" s="44">
        <v>110.1</v>
      </c>
      <c r="AG13" s="44">
        <v>83.7</v>
      </c>
      <c r="AH13" s="44">
        <v>101.3</v>
      </c>
      <c r="AI13" s="44">
        <v>104.4</v>
      </c>
      <c r="AJ13" s="44">
        <v>91.8</v>
      </c>
      <c r="AK13" s="44">
        <v>103.9</v>
      </c>
      <c r="AL13" s="44">
        <v>108.1</v>
      </c>
    </row>
    <row r="14" spans="1:161" ht="30" customHeight="1">
      <c r="A14" s="238"/>
      <c r="B14" s="33" t="str">
        <f>IF('0'!A1=1,"діяльність авіаційного транспорту","аctivity of air transport")</f>
        <v>діяльність авіаційного транспорту</v>
      </c>
      <c r="C14" s="40" t="s">
        <v>0</v>
      </c>
      <c r="D14" s="40" t="s">
        <v>0</v>
      </c>
      <c r="E14" s="44">
        <v>92.9</v>
      </c>
      <c r="F14" s="44">
        <v>111.9</v>
      </c>
      <c r="G14" s="29">
        <v>127.8</v>
      </c>
      <c r="H14" s="29">
        <v>83.9</v>
      </c>
      <c r="I14" s="29">
        <v>103.6</v>
      </c>
      <c r="J14" s="29">
        <v>106.6</v>
      </c>
      <c r="K14" s="29">
        <v>92.7</v>
      </c>
      <c r="L14" s="29">
        <v>106.2</v>
      </c>
      <c r="M14" s="29">
        <v>94.8</v>
      </c>
      <c r="N14" s="29">
        <v>101.6</v>
      </c>
      <c r="O14" s="29">
        <v>129.69999999999999</v>
      </c>
      <c r="P14" s="29">
        <v>90.8</v>
      </c>
      <c r="Q14" s="29">
        <v>90.1</v>
      </c>
      <c r="R14" s="29">
        <v>110.8</v>
      </c>
      <c r="S14" s="29">
        <v>107</v>
      </c>
      <c r="T14" s="29">
        <v>111.5</v>
      </c>
      <c r="U14" s="29">
        <v>91.5</v>
      </c>
      <c r="V14" s="29">
        <v>96.7</v>
      </c>
      <c r="W14" s="29">
        <v>99.6</v>
      </c>
      <c r="X14" s="29">
        <v>104.7</v>
      </c>
      <c r="Y14" s="29">
        <v>93.1</v>
      </c>
      <c r="Z14" s="29">
        <v>102.8</v>
      </c>
      <c r="AA14" s="44">
        <v>107.2</v>
      </c>
      <c r="AB14" s="44">
        <v>100</v>
      </c>
      <c r="AC14" s="44">
        <v>97.5</v>
      </c>
      <c r="AD14" s="44">
        <v>105</v>
      </c>
      <c r="AE14" s="44">
        <v>101.8</v>
      </c>
      <c r="AF14" s="44">
        <v>118.9</v>
      </c>
      <c r="AG14" s="44">
        <v>81.099999999999994</v>
      </c>
      <c r="AH14" s="44">
        <v>105.3</v>
      </c>
      <c r="AI14" s="44">
        <v>108.9</v>
      </c>
      <c r="AJ14" s="44">
        <v>87.6</v>
      </c>
      <c r="AK14" s="44">
        <v>101.6</v>
      </c>
      <c r="AL14" s="44">
        <v>102.4</v>
      </c>
    </row>
    <row r="15" spans="1:161" ht="30" customHeight="1">
      <c r="A15" s="238"/>
      <c r="B15" s="33" t="str">
        <f>IF('0'!A1=1,"додаткові транспортні  послуги та допоміжні операції","аdditional transport services and auxiliary operations")</f>
        <v>додаткові транспортні  послуги та допоміжні операції</v>
      </c>
      <c r="C15" s="40" t="s">
        <v>0</v>
      </c>
      <c r="D15" s="40" t="s">
        <v>0</v>
      </c>
      <c r="E15" s="44">
        <v>91.3</v>
      </c>
      <c r="F15" s="44">
        <v>109.5</v>
      </c>
      <c r="G15" s="29">
        <v>113.6</v>
      </c>
      <c r="H15" s="29">
        <v>89.6</v>
      </c>
      <c r="I15" s="29">
        <v>97.4</v>
      </c>
      <c r="J15" s="29">
        <v>106.7</v>
      </c>
      <c r="K15" s="29">
        <v>100.8</v>
      </c>
      <c r="L15" s="29">
        <v>93.7</v>
      </c>
      <c r="M15" s="29">
        <v>98.9</v>
      </c>
      <c r="N15" s="29">
        <v>103.8</v>
      </c>
      <c r="O15" s="29">
        <v>109.9</v>
      </c>
      <c r="P15" s="44">
        <v>97</v>
      </c>
      <c r="Q15" s="44">
        <v>106</v>
      </c>
      <c r="R15" s="44">
        <v>96.7</v>
      </c>
      <c r="S15" s="44">
        <v>106.2</v>
      </c>
      <c r="T15" s="44">
        <v>99.4</v>
      </c>
      <c r="U15" s="44">
        <v>97.4</v>
      </c>
      <c r="V15" s="44">
        <v>99.3</v>
      </c>
      <c r="W15" s="44">
        <v>97.5</v>
      </c>
      <c r="X15" s="44">
        <v>103</v>
      </c>
      <c r="Y15" s="44">
        <v>98.9</v>
      </c>
      <c r="Z15" s="29">
        <v>106.5</v>
      </c>
      <c r="AA15" s="44">
        <v>105.5</v>
      </c>
      <c r="AB15" s="44">
        <v>91.6</v>
      </c>
      <c r="AC15" s="44">
        <v>122.8</v>
      </c>
      <c r="AD15" s="44">
        <v>91.2</v>
      </c>
      <c r="AE15" s="44">
        <v>100.2</v>
      </c>
      <c r="AF15" s="44">
        <v>106.2</v>
      </c>
      <c r="AG15" s="44">
        <v>89.2</v>
      </c>
      <c r="AH15" s="44">
        <v>103</v>
      </c>
      <c r="AI15" s="44">
        <v>102.2</v>
      </c>
      <c r="AJ15" s="44">
        <v>94.2</v>
      </c>
      <c r="AK15" s="44">
        <v>104.2</v>
      </c>
      <c r="AL15" s="44">
        <v>107.3</v>
      </c>
    </row>
    <row r="16" spans="1:161" ht="30" customHeight="1">
      <c r="A16" s="238"/>
      <c r="B16" s="33" t="str">
        <f>IF('0'!A1=1,"діяльність пошти та зв’язку","аctivity of mail and communications")</f>
        <v>діяльність пошти та зв’язку</v>
      </c>
      <c r="C16" s="40" t="s">
        <v>0</v>
      </c>
      <c r="D16" s="44">
        <v>86.9</v>
      </c>
      <c r="E16" s="44">
        <v>119.1</v>
      </c>
      <c r="F16" s="44">
        <v>90.2</v>
      </c>
      <c r="G16" s="44">
        <v>113</v>
      </c>
      <c r="H16" s="29">
        <v>87.3</v>
      </c>
      <c r="I16" s="29">
        <v>100.3</v>
      </c>
      <c r="J16" s="29">
        <v>100.4</v>
      </c>
      <c r="K16" s="29">
        <v>98.8</v>
      </c>
      <c r="L16" s="29">
        <v>103.6</v>
      </c>
      <c r="M16" s="29">
        <v>98.6</v>
      </c>
      <c r="N16" s="29">
        <v>99.2</v>
      </c>
      <c r="O16" s="29">
        <v>117.2</v>
      </c>
      <c r="P16" s="29">
        <v>92.7</v>
      </c>
      <c r="Q16" s="29">
        <v>98.6</v>
      </c>
      <c r="R16" s="29">
        <v>133</v>
      </c>
      <c r="S16" s="29">
        <v>82.4</v>
      </c>
      <c r="T16" s="29">
        <v>98.5</v>
      </c>
      <c r="U16" s="29">
        <v>97.1</v>
      </c>
      <c r="V16" s="44">
        <v>95</v>
      </c>
      <c r="W16" s="44">
        <v>100.2</v>
      </c>
      <c r="X16" s="44">
        <v>106.5</v>
      </c>
      <c r="Y16" s="44">
        <v>96.6</v>
      </c>
      <c r="Z16" s="29">
        <v>112.6</v>
      </c>
      <c r="AA16" s="44">
        <v>99.5</v>
      </c>
      <c r="AB16" s="44">
        <v>98.6</v>
      </c>
      <c r="AC16" s="44">
        <v>96.5</v>
      </c>
      <c r="AD16" s="44">
        <v>128.6</v>
      </c>
      <c r="AE16" s="44">
        <v>82.7</v>
      </c>
      <c r="AF16" s="44">
        <v>107.1</v>
      </c>
      <c r="AG16" s="44">
        <v>85.5</v>
      </c>
      <c r="AH16" s="44">
        <v>101.2</v>
      </c>
      <c r="AI16" s="44">
        <v>110.9</v>
      </c>
      <c r="AJ16" s="44">
        <v>88.1</v>
      </c>
      <c r="AK16" s="44">
        <v>107.9</v>
      </c>
      <c r="AL16" s="44">
        <v>108</v>
      </c>
    </row>
    <row r="17" spans="1:38" ht="30" customHeight="1">
      <c r="A17" s="238"/>
      <c r="B17" s="33" t="str">
        <f>IF('0'!A1=1,"Фінансова діяльність","Financial activity")</f>
        <v>Фінансова діяльність</v>
      </c>
      <c r="C17" s="40" t="s">
        <v>0</v>
      </c>
      <c r="D17" s="44">
        <v>89.9</v>
      </c>
      <c r="E17" s="44">
        <v>91.9</v>
      </c>
      <c r="F17" s="44">
        <v>109.3</v>
      </c>
      <c r="G17" s="29">
        <v>130.80000000000001</v>
      </c>
      <c r="H17" s="29">
        <v>77.099999999999994</v>
      </c>
      <c r="I17" s="29">
        <v>106.4</v>
      </c>
      <c r="J17" s="29">
        <v>98.2</v>
      </c>
      <c r="K17" s="29">
        <v>91.3</v>
      </c>
      <c r="L17" s="29">
        <v>111.8</v>
      </c>
      <c r="M17" s="29">
        <v>95.5</v>
      </c>
      <c r="N17" s="29">
        <v>109.9</v>
      </c>
      <c r="O17" s="29">
        <v>106.5</v>
      </c>
      <c r="P17" s="29">
        <v>99.6</v>
      </c>
      <c r="Q17" s="44">
        <v>95</v>
      </c>
      <c r="R17" s="44">
        <v>107.8</v>
      </c>
      <c r="S17" s="44">
        <v>107.8</v>
      </c>
      <c r="T17" s="44">
        <v>91.1</v>
      </c>
      <c r="U17" s="44">
        <v>106.2</v>
      </c>
      <c r="V17" s="44">
        <v>90.1</v>
      </c>
      <c r="W17" s="44">
        <v>96.9</v>
      </c>
      <c r="X17" s="44">
        <v>110.8</v>
      </c>
      <c r="Y17" s="44">
        <v>92.9</v>
      </c>
      <c r="Z17" s="29">
        <v>109</v>
      </c>
      <c r="AA17" s="44">
        <v>105.6</v>
      </c>
      <c r="AB17" s="44">
        <v>96.5</v>
      </c>
      <c r="AC17" s="44">
        <v>115</v>
      </c>
      <c r="AD17" s="44">
        <v>94.7</v>
      </c>
      <c r="AE17" s="44">
        <v>96.6</v>
      </c>
      <c r="AF17" s="44">
        <v>109.9</v>
      </c>
      <c r="AG17" s="44">
        <v>82.4</v>
      </c>
      <c r="AH17" s="44">
        <v>103.4</v>
      </c>
      <c r="AI17" s="44">
        <v>105.1</v>
      </c>
      <c r="AJ17" s="44">
        <v>94.1</v>
      </c>
      <c r="AK17" s="44">
        <v>101.6</v>
      </c>
      <c r="AL17" s="44">
        <v>110.7</v>
      </c>
    </row>
    <row r="18" spans="1:38" ht="30" customHeight="1">
      <c r="A18" s="238"/>
      <c r="B18" s="33" t="str">
        <f>IF('0'!A1=1,"Операції з нерухомим майном, оренда, інжиніринг та надання послуг підприємцям","Real estate activities, renting, engineering and provision of services to businessmen")</f>
        <v>Операції з нерухомим майном, оренда, інжиніринг та надання послуг підприємцям</v>
      </c>
      <c r="C18" s="40" t="s">
        <v>0</v>
      </c>
      <c r="D18" s="44">
        <v>99.4</v>
      </c>
      <c r="E18" s="44">
        <v>95.5</v>
      </c>
      <c r="F18" s="44">
        <v>105.3</v>
      </c>
      <c r="G18" s="29">
        <v>119.7</v>
      </c>
      <c r="H18" s="44">
        <v>89</v>
      </c>
      <c r="I18" s="29">
        <v>96.3</v>
      </c>
      <c r="J18" s="29">
        <v>104.1</v>
      </c>
      <c r="K18" s="44">
        <v>98</v>
      </c>
      <c r="L18" s="44">
        <v>102.8</v>
      </c>
      <c r="M18" s="44">
        <v>99.1</v>
      </c>
      <c r="N18" s="44">
        <v>114.1</v>
      </c>
      <c r="O18" s="44">
        <v>98.3</v>
      </c>
      <c r="P18" s="44">
        <v>100.3</v>
      </c>
      <c r="Q18" s="44">
        <v>98.3</v>
      </c>
      <c r="R18" s="44">
        <v>105.1</v>
      </c>
      <c r="S18" s="44">
        <v>105.1</v>
      </c>
      <c r="T18" s="44">
        <v>102.5</v>
      </c>
      <c r="U18" s="44">
        <v>95</v>
      </c>
      <c r="V18" s="44">
        <v>96.2</v>
      </c>
      <c r="W18" s="44">
        <v>102.4</v>
      </c>
      <c r="X18" s="44">
        <v>102.8</v>
      </c>
      <c r="Y18" s="44">
        <v>97.8</v>
      </c>
      <c r="Z18" s="44">
        <v>113.7</v>
      </c>
      <c r="AA18" s="44">
        <v>96.2</v>
      </c>
      <c r="AB18" s="44">
        <v>100.3</v>
      </c>
      <c r="AC18" s="44">
        <v>103.6</v>
      </c>
      <c r="AD18" s="44">
        <v>104.5</v>
      </c>
      <c r="AE18" s="44">
        <v>98.8</v>
      </c>
      <c r="AF18" s="44">
        <v>109.1</v>
      </c>
      <c r="AG18" s="44">
        <v>86.3</v>
      </c>
      <c r="AH18" s="44">
        <v>101.2</v>
      </c>
      <c r="AI18" s="44">
        <v>110.2</v>
      </c>
      <c r="AJ18" s="44">
        <v>89.5</v>
      </c>
      <c r="AK18" s="44">
        <v>105.9</v>
      </c>
      <c r="AL18" s="44">
        <v>116.6</v>
      </c>
    </row>
    <row r="19" spans="1:38" ht="30" customHeight="1">
      <c r="A19" s="238"/>
      <c r="B19" s="33" t="str">
        <f>IF('0'!A1=1,"з них дослідження і розробки","of which research and developments")</f>
        <v>з них дослідження і розробки</v>
      </c>
      <c r="C19" s="40" t="s">
        <v>0</v>
      </c>
      <c r="D19" s="44">
        <v>91.1</v>
      </c>
      <c r="E19" s="44">
        <v>98.6</v>
      </c>
      <c r="F19" s="44">
        <v>104.5</v>
      </c>
      <c r="G19" s="29">
        <v>120.3</v>
      </c>
      <c r="H19" s="44">
        <v>92</v>
      </c>
      <c r="I19" s="29">
        <v>96.1</v>
      </c>
      <c r="J19" s="29">
        <v>99.4</v>
      </c>
      <c r="K19" s="29">
        <v>101.2</v>
      </c>
      <c r="L19" s="29">
        <v>103.4</v>
      </c>
      <c r="M19" s="29">
        <v>102.2</v>
      </c>
      <c r="N19" s="29">
        <v>120.5</v>
      </c>
      <c r="O19" s="44">
        <v>85</v>
      </c>
      <c r="P19" s="29">
        <v>98.7</v>
      </c>
      <c r="Q19" s="29">
        <v>97.1</v>
      </c>
      <c r="R19" s="29">
        <v>107.1</v>
      </c>
      <c r="S19" s="29">
        <v>106.8</v>
      </c>
      <c r="T19" s="29">
        <v>101.6</v>
      </c>
      <c r="U19" s="29">
        <v>96.4</v>
      </c>
      <c r="V19" s="29">
        <v>94.3</v>
      </c>
      <c r="W19" s="29">
        <v>104.5</v>
      </c>
      <c r="X19" s="29">
        <v>102.5</v>
      </c>
      <c r="Y19" s="29">
        <v>100.1</v>
      </c>
      <c r="Z19" s="29">
        <v>119.6</v>
      </c>
      <c r="AA19" s="44">
        <v>84</v>
      </c>
      <c r="AB19" s="44">
        <v>100.5</v>
      </c>
      <c r="AC19" s="44">
        <v>103.9</v>
      </c>
      <c r="AD19" s="44">
        <v>108</v>
      </c>
      <c r="AE19" s="44">
        <v>99.7</v>
      </c>
      <c r="AF19" s="44">
        <v>111.6</v>
      </c>
      <c r="AG19" s="44">
        <v>84.9</v>
      </c>
      <c r="AH19" s="44">
        <v>99.5</v>
      </c>
      <c r="AI19" s="44">
        <v>114.6</v>
      </c>
      <c r="AJ19" s="44">
        <v>88.8</v>
      </c>
      <c r="AK19" s="44">
        <v>110.2</v>
      </c>
      <c r="AL19" s="44">
        <v>116.1</v>
      </c>
    </row>
    <row r="20" spans="1:38" ht="30" customHeight="1">
      <c r="A20" s="238"/>
      <c r="B20" s="33" t="str">
        <f>IF('0'!A1=1,"Державне управління","Public administration")</f>
        <v>Державне управління</v>
      </c>
      <c r="C20" s="40" t="s">
        <v>0</v>
      </c>
      <c r="D20" s="44">
        <v>89.5</v>
      </c>
      <c r="E20" s="44">
        <v>96.6</v>
      </c>
      <c r="F20" s="44">
        <v>107</v>
      </c>
      <c r="G20" s="29">
        <v>129.80000000000001</v>
      </c>
      <c r="H20" s="29">
        <v>95.9</v>
      </c>
      <c r="I20" s="29">
        <v>96.6</v>
      </c>
      <c r="J20" s="29">
        <v>102.5</v>
      </c>
      <c r="K20" s="29">
        <v>88.6</v>
      </c>
      <c r="L20" s="29">
        <v>103.6</v>
      </c>
      <c r="M20" s="29">
        <v>100.4</v>
      </c>
      <c r="N20" s="29">
        <v>111.6</v>
      </c>
      <c r="O20" s="44">
        <v>88</v>
      </c>
      <c r="P20" s="29">
        <v>99.2</v>
      </c>
      <c r="Q20" s="29">
        <v>95.4</v>
      </c>
      <c r="R20" s="29">
        <v>112.5</v>
      </c>
      <c r="S20" s="29">
        <v>109.1</v>
      </c>
      <c r="T20" s="29">
        <v>104.9</v>
      </c>
      <c r="U20" s="29">
        <v>99.7</v>
      </c>
      <c r="V20" s="29">
        <v>96.6</v>
      </c>
      <c r="W20" s="29">
        <v>91.1</v>
      </c>
      <c r="X20" s="29">
        <v>104.9</v>
      </c>
      <c r="Y20" s="29">
        <v>104.3</v>
      </c>
      <c r="Z20" s="29">
        <v>119.4</v>
      </c>
      <c r="AA20" s="44">
        <v>76.2</v>
      </c>
      <c r="AB20" s="44">
        <v>98.8</v>
      </c>
      <c r="AC20" s="44">
        <v>107.3</v>
      </c>
      <c r="AD20" s="44">
        <v>105.9</v>
      </c>
      <c r="AE20" s="44">
        <v>106.4</v>
      </c>
      <c r="AF20" s="44">
        <v>118.3</v>
      </c>
      <c r="AG20" s="44">
        <v>85.1</v>
      </c>
      <c r="AH20" s="44">
        <v>101</v>
      </c>
      <c r="AI20" s="44">
        <v>98.3</v>
      </c>
      <c r="AJ20" s="44">
        <v>92</v>
      </c>
      <c r="AK20" s="44">
        <v>110.5</v>
      </c>
      <c r="AL20" s="44">
        <v>112.2</v>
      </c>
    </row>
    <row r="21" spans="1:38" ht="30" customHeight="1">
      <c r="A21" s="238"/>
      <c r="B21" s="33" t="str">
        <f>IF('0'!A1=1,"Освіта","Education")</f>
        <v>Освіта</v>
      </c>
      <c r="C21" s="40" t="s">
        <v>0</v>
      </c>
      <c r="D21" s="44">
        <v>96.5</v>
      </c>
      <c r="E21" s="44">
        <v>94.4</v>
      </c>
      <c r="F21" s="44">
        <v>103.9</v>
      </c>
      <c r="G21" s="29">
        <v>138.80000000000001</v>
      </c>
      <c r="H21" s="29">
        <v>104.6</v>
      </c>
      <c r="I21" s="29">
        <v>80.400000000000006</v>
      </c>
      <c r="J21" s="29">
        <v>88.1</v>
      </c>
      <c r="K21" s="29">
        <v>111.6</v>
      </c>
      <c r="L21" s="29">
        <v>97.5</v>
      </c>
      <c r="M21" s="29">
        <v>97.4</v>
      </c>
      <c r="N21" s="29">
        <v>110.6</v>
      </c>
      <c r="O21" s="29">
        <v>99.4</v>
      </c>
      <c r="P21" s="29">
        <v>97.8</v>
      </c>
      <c r="Q21" s="29">
        <v>93.4</v>
      </c>
      <c r="R21" s="29">
        <v>110.9</v>
      </c>
      <c r="S21" s="29">
        <v>109.6</v>
      </c>
      <c r="T21" s="29">
        <v>117.2</v>
      </c>
      <c r="U21" s="29">
        <v>87.2</v>
      </c>
      <c r="V21" s="29">
        <v>80.8</v>
      </c>
      <c r="W21" s="29">
        <v>112.6</v>
      </c>
      <c r="X21" s="29">
        <v>101.4</v>
      </c>
      <c r="Y21" s="29">
        <v>95.8</v>
      </c>
      <c r="Z21" s="29">
        <v>114</v>
      </c>
      <c r="AA21" s="44">
        <v>102.8</v>
      </c>
      <c r="AB21" s="44">
        <v>99.1</v>
      </c>
      <c r="AC21" s="44">
        <v>100.5</v>
      </c>
      <c r="AD21" s="44">
        <v>108.1</v>
      </c>
      <c r="AE21" s="44">
        <v>106</v>
      </c>
      <c r="AF21" s="44">
        <v>125</v>
      </c>
      <c r="AG21" s="44">
        <v>77.099999999999994</v>
      </c>
      <c r="AH21" s="44">
        <v>87.7</v>
      </c>
      <c r="AI21" s="44">
        <v>118.3</v>
      </c>
      <c r="AJ21" s="44">
        <v>87.4</v>
      </c>
      <c r="AK21" s="44">
        <v>102.2</v>
      </c>
      <c r="AL21" s="44">
        <v>121.4</v>
      </c>
    </row>
    <row r="22" spans="1:38" ht="30" customHeight="1">
      <c r="A22" s="238"/>
      <c r="B22" s="33" t="str">
        <f>IF('0'!A1=1,"Охорона здоров’я та надання соціальної допомоги","Health care and provision of social aid")</f>
        <v>Охорона здоров’я та надання соціальної допомоги</v>
      </c>
      <c r="C22" s="40" t="s">
        <v>0</v>
      </c>
      <c r="D22" s="44">
        <v>96.9</v>
      </c>
      <c r="E22" s="44">
        <v>94.7</v>
      </c>
      <c r="F22" s="44">
        <v>103.7</v>
      </c>
      <c r="G22" s="29">
        <v>138.9</v>
      </c>
      <c r="H22" s="29">
        <v>92.3</v>
      </c>
      <c r="I22" s="29">
        <v>86.3</v>
      </c>
      <c r="J22" s="29">
        <v>101.5</v>
      </c>
      <c r="K22" s="29">
        <v>97.5</v>
      </c>
      <c r="L22" s="29">
        <v>104.6</v>
      </c>
      <c r="M22" s="29">
        <v>96.7</v>
      </c>
      <c r="N22" s="29">
        <v>112.9</v>
      </c>
      <c r="O22" s="29">
        <v>96.7</v>
      </c>
      <c r="P22" s="44">
        <v>96</v>
      </c>
      <c r="Q22" s="44">
        <v>94.8</v>
      </c>
      <c r="R22" s="44">
        <v>110.3</v>
      </c>
      <c r="S22" s="44">
        <v>107.8</v>
      </c>
      <c r="T22" s="44">
        <v>101.5</v>
      </c>
      <c r="U22" s="44">
        <v>93.5</v>
      </c>
      <c r="V22" s="44">
        <v>96</v>
      </c>
      <c r="W22" s="44">
        <v>99.4</v>
      </c>
      <c r="X22" s="44">
        <v>105.7</v>
      </c>
      <c r="Y22" s="44">
        <v>96.6</v>
      </c>
      <c r="Z22" s="29">
        <v>115.1</v>
      </c>
      <c r="AA22" s="44">
        <v>100.7</v>
      </c>
      <c r="AB22" s="44">
        <v>98.5</v>
      </c>
      <c r="AC22" s="44">
        <v>102.5</v>
      </c>
      <c r="AD22" s="44">
        <v>107.2</v>
      </c>
      <c r="AE22" s="44">
        <v>103.6</v>
      </c>
      <c r="AF22" s="44">
        <v>111.1</v>
      </c>
      <c r="AG22" s="44">
        <v>88.1</v>
      </c>
      <c r="AH22" s="44">
        <v>98</v>
      </c>
      <c r="AI22" s="44">
        <v>104.9</v>
      </c>
      <c r="AJ22" s="44">
        <v>89.6</v>
      </c>
      <c r="AK22" s="44">
        <v>104.7</v>
      </c>
      <c r="AL22" s="44">
        <v>123.7</v>
      </c>
    </row>
    <row r="23" spans="1:38" ht="30" customHeight="1">
      <c r="A23" s="238"/>
      <c r="B23" s="33" t="str">
        <f>IF('0'!A1=1,"Надання комунальних та індивідуальниї послуг; діяльність у сфері культури та спорту","Provision of communal and individual services; cultural and sporting activity")</f>
        <v>Надання комунальних та індивідуальниї послуг; діяльність у сфері культури та спорту</v>
      </c>
      <c r="C23" s="40" t="s">
        <v>0</v>
      </c>
      <c r="D23" s="44">
        <v>96.5</v>
      </c>
      <c r="E23" s="44">
        <v>95.3</v>
      </c>
      <c r="F23" s="44">
        <v>104.4</v>
      </c>
      <c r="G23" s="29">
        <v>127.3</v>
      </c>
      <c r="H23" s="29">
        <v>92.4</v>
      </c>
      <c r="I23" s="29">
        <v>92.8</v>
      </c>
      <c r="J23" s="29">
        <v>99.5</v>
      </c>
      <c r="K23" s="29">
        <v>100.4</v>
      </c>
      <c r="L23" s="29">
        <v>102.1</v>
      </c>
      <c r="M23" s="29">
        <v>99.1</v>
      </c>
      <c r="N23" s="29">
        <v>106.9</v>
      </c>
      <c r="O23" s="29">
        <v>101.4</v>
      </c>
      <c r="P23" s="29">
        <v>98.6</v>
      </c>
      <c r="Q23" s="29">
        <v>100.1</v>
      </c>
      <c r="R23" s="29">
        <v>104.9</v>
      </c>
      <c r="S23" s="29">
        <v>108.2</v>
      </c>
      <c r="T23" s="29">
        <v>100.7</v>
      </c>
      <c r="U23" s="29">
        <v>95.6</v>
      </c>
      <c r="V23" s="44">
        <v>92</v>
      </c>
      <c r="W23" s="29">
        <v>104.4</v>
      </c>
      <c r="X23" s="29">
        <v>103.1</v>
      </c>
      <c r="Y23" s="29">
        <v>97.4</v>
      </c>
      <c r="Z23" s="29">
        <v>110.3</v>
      </c>
      <c r="AA23" s="44">
        <v>105.8</v>
      </c>
      <c r="AB23" s="44">
        <v>96.6</v>
      </c>
      <c r="AC23" s="44">
        <v>103.5</v>
      </c>
      <c r="AD23" s="44">
        <v>105.6</v>
      </c>
      <c r="AE23" s="44">
        <v>103</v>
      </c>
      <c r="AF23" s="44">
        <v>110.6</v>
      </c>
      <c r="AG23" s="44">
        <v>86.5</v>
      </c>
      <c r="AH23" s="44">
        <v>97.8</v>
      </c>
      <c r="AI23" s="44">
        <v>109.6</v>
      </c>
      <c r="AJ23" s="44">
        <v>91.5</v>
      </c>
      <c r="AK23" s="44">
        <v>106.9</v>
      </c>
      <c r="AL23" s="44">
        <v>124.1</v>
      </c>
    </row>
    <row r="24" spans="1:38" ht="30" customHeight="1">
      <c r="A24" s="239"/>
      <c r="B24" s="34" t="str">
        <f>IF('0'!A1=1," з них діяльність у сфері культури, спорту, відпочинку та розваг","of which culture, sport, leisure and entertainment")</f>
        <v xml:space="preserve"> з них діяльність у сфері культури, спорту, відпочинку та розваг</v>
      </c>
      <c r="C24" s="40" t="s">
        <v>0</v>
      </c>
      <c r="D24" s="44">
        <v>96.8</v>
      </c>
      <c r="E24" s="44">
        <v>94</v>
      </c>
      <c r="F24" s="44">
        <v>104.7</v>
      </c>
      <c r="G24" s="29">
        <v>130.1</v>
      </c>
      <c r="H24" s="29">
        <v>93.7</v>
      </c>
      <c r="I24" s="29">
        <v>91.6</v>
      </c>
      <c r="J24" s="29">
        <v>98.1</v>
      </c>
      <c r="K24" s="29">
        <v>101.6</v>
      </c>
      <c r="L24" s="29">
        <v>101.5</v>
      </c>
      <c r="M24" s="29">
        <v>99.6</v>
      </c>
      <c r="N24" s="44">
        <v>108</v>
      </c>
      <c r="O24" s="44">
        <v>98.7</v>
      </c>
      <c r="P24" s="29">
        <v>99.2</v>
      </c>
      <c r="Q24" s="29">
        <v>100.7</v>
      </c>
      <c r="R24" s="44">
        <v>105</v>
      </c>
      <c r="S24" s="29">
        <v>108.8</v>
      </c>
      <c r="T24" s="29">
        <v>100.9</v>
      </c>
      <c r="U24" s="29">
        <v>95.9</v>
      </c>
      <c r="V24" s="29">
        <v>89.7</v>
      </c>
      <c r="W24" s="29">
        <v>106.2</v>
      </c>
      <c r="X24" s="29">
        <v>102.5</v>
      </c>
      <c r="Y24" s="29">
        <v>97.2</v>
      </c>
      <c r="Z24" s="44">
        <v>111.9</v>
      </c>
      <c r="AA24" s="44">
        <v>104.7</v>
      </c>
      <c r="AB24" s="44">
        <v>96.6</v>
      </c>
      <c r="AC24" s="44">
        <v>104.1</v>
      </c>
      <c r="AD24" s="44">
        <v>106.2</v>
      </c>
      <c r="AE24" s="44">
        <v>103.3</v>
      </c>
      <c r="AF24" s="44">
        <v>112</v>
      </c>
      <c r="AG24" s="44">
        <v>85.3</v>
      </c>
      <c r="AH24" s="44">
        <v>95.6</v>
      </c>
      <c r="AI24" s="44">
        <v>112.4</v>
      </c>
      <c r="AJ24" s="44">
        <v>90.9</v>
      </c>
      <c r="AK24" s="44">
        <v>108.4</v>
      </c>
      <c r="AL24" s="44">
        <v>125.7</v>
      </c>
    </row>
    <row r="25" spans="1:38">
      <c r="A25" s="35"/>
    </row>
    <row r="26" spans="1:38">
      <c r="A26" s="22" t="str">
        <f>IF('0'!A1=1,"Починаючи з січня 2013 року Державна служба статистики України представляє інформацію про кількість, робочий час та оплату праці найманих працівників відповідно до Класифікації видів економічної діяльності (ДК 009:2010)","Starting with January 2013, the State Statistics Service of Ukraine has been presenting information on the staff number, working hours and labor remuneration according to the Classification of Economic Activities (SC 009:2010)")</f>
        <v>Починаючи з січня 2013 року Державна служба статистики України представляє інформацію про кількість, робочий час та оплату праці найманих працівників відповідно до Класифікації видів економічної діяльності (ДК 009:2010)</v>
      </c>
      <c r="B26" s="23"/>
    </row>
  </sheetData>
  <sheetProtection algorithmName="SHA-512" hashValue="a8JzDPVls939FuLHktWJvhegjJV5lA+V3dAiKOca1RJkCxdmlEP2ljrN0+JzDYCPCKT3U8/Lbn7w9N1q576HbA==" saltValue="t/Vl8vy/7V+sGLrmsKmzPA==" spinCount="100000" sheet="1" objects="1" scenarios="1"/>
  <mergeCells count="2">
    <mergeCell ref="A3:B3"/>
    <mergeCell ref="A4:A24"/>
  </mergeCells>
  <hyperlinks>
    <hyperlink ref="A1" location="'0'!A1" display="'0'!A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dimension ref="A1:AL28"/>
  <sheetViews>
    <sheetView showGridLines="0" zoomScale="81" zoomScaleNormal="81" workbookViewId="0">
      <pane xSplit="2" topLeftCell="U1" activePane="topRight" state="frozen"/>
      <selection activeCell="AY19" sqref="AY19"/>
      <selection pane="topRight" activeCell="N2" sqref="N2"/>
    </sheetView>
  </sheetViews>
  <sheetFormatPr defaultColWidth="9.33203125" defaultRowHeight="13.2"/>
  <cols>
    <col min="1" max="1" width="10.33203125" style="1" customWidth="1"/>
    <col min="2" max="2" width="45.77734375" style="1" customWidth="1"/>
    <col min="3" max="32" width="10.77734375" style="2" customWidth="1"/>
    <col min="33" max="38" width="10.77734375" style="1" customWidth="1"/>
    <col min="39" max="16384" width="9.33203125" style="1"/>
  </cols>
  <sheetData>
    <row r="1" spans="1:38" ht="24" customHeight="1">
      <c r="A1" s="14" t="str">
        <f>IF('0'!A1=1,"до змісту","to title")</f>
        <v>до змісту</v>
      </c>
      <c r="B1" s="15"/>
    </row>
    <row r="2" spans="1:38" s="3" customFormat="1" ht="15.75" customHeight="1">
      <c r="A2" s="16"/>
      <c r="B2" s="17"/>
      <c r="C2" s="36">
        <v>40179</v>
      </c>
      <c r="D2" s="36">
        <v>40210</v>
      </c>
      <c r="E2" s="36">
        <v>40238</v>
      </c>
      <c r="F2" s="36">
        <v>40269</v>
      </c>
      <c r="G2" s="36">
        <v>40299</v>
      </c>
      <c r="H2" s="36">
        <v>40330</v>
      </c>
      <c r="I2" s="36">
        <v>40360</v>
      </c>
      <c r="J2" s="36">
        <v>40391</v>
      </c>
      <c r="K2" s="36">
        <v>40422</v>
      </c>
      <c r="L2" s="36">
        <v>40452</v>
      </c>
      <c r="M2" s="36">
        <v>40483</v>
      </c>
      <c r="N2" s="36">
        <v>40513</v>
      </c>
      <c r="O2" s="36">
        <v>40544</v>
      </c>
      <c r="P2" s="36">
        <v>40575</v>
      </c>
      <c r="Q2" s="36">
        <v>40603</v>
      </c>
      <c r="R2" s="36">
        <v>40634</v>
      </c>
      <c r="S2" s="36">
        <v>40664</v>
      </c>
      <c r="T2" s="36">
        <v>40695</v>
      </c>
      <c r="U2" s="36">
        <v>40725</v>
      </c>
      <c r="V2" s="36">
        <v>40756</v>
      </c>
      <c r="W2" s="36">
        <v>40787</v>
      </c>
      <c r="X2" s="36">
        <v>40817</v>
      </c>
      <c r="Y2" s="36">
        <v>40848</v>
      </c>
      <c r="Z2" s="36">
        <v>40878</v>
      </c>
      <c r="AA2" s="36">
        <v>40909</v>
      </c>
      <c r="AB2" s="36">
        <v>40940</v>
      </c>
      <c r="AC2" s="36">
        <v>40969</v>
      </c>
      <c r="AD2" s="36">
        <v>41000</v>
      </c>
      <c r="AE2" s="36">
        <v>41030</v>
      </c>
      <c r="AF2" s="36">
        <v>41061</v>
      </c>
      <c r="AG2" s="36">
        <v>41091</v>
      </c>
      <c r="AH2" s="36">
        <v>41122</v>
      </c>
      <c r="AI2" s="36">
        <v>41153</v>
      </c>
      <c r="AJ2" s="36">
        <v>41183</v>
      </c>
      <c r="AK2" s="36">
        <v>41214</v>
      </c>
      <c r="AL2" s="36">
        <v>41244</v>
      </c>
    </row>
    <row r="3" spans="1:38" ht="39.75" customHeight="1">
      <c r="A3" s="235" t="str">
        <f>IF('0'!A1=1,"Середня заробітна плата в розрахунку на одного штатного працівника (грн.) КВЕД 2005","Average remuneration per staff member (UAH) CTEA 2005")</f>
        <v>Середня заробітна плата в розрахунку на одного штатного працівника (грн.) КВЕД 2005</v>
      </c>
      <c r="B3" s="236"/>
      <c r="C3" s="37">
        <v>1916</v>
      </c>
      <c r="D3" s="37">
        <v>1955</v>
      </c>
      <c r="E3" s="38">
        <v>2109</v>
      </c>
      <c r="F3" s="38">
        <v>2107</v>
      </c>
      <c r="G3" s="37">
        <v>2201</v>
      </c>
      <c r="H3" s="37">
        <v>2373</v>
      </c>
      <c r="I3" s="37">
        <v>2367</v>
      </c>
      <c r="J3" s="37">
        <v>2280</v>
      </c>
      <c r="K3" s="37">
        <v>2349</v>
      </c>
      <c r="L3" s="37">
        <v>2322</v>
      </c>
      <c r="M3" s="37">
        <v>2353</v>
      </c>
      <c r="N3" s="37">
        <v>2629</v>
      </c>
      <c r="O3" s="37">
        <v>2297</v>
      </c>
      <c r="P3" s="37">
        <v>2338</v>
      </c>
      <c r="Q3" s="37">
        <v>2531</v>
      </c>
      <c r="R3" s="37">
        <v>2533</v>
      </c>
      <c r="S3" s="37">
        <v>2573</v>
      </c>
      <c r="T3" s="37">
        <v>2708</v>
      </c>
      <c r="U3" s="37">
        <v>2749</v>
      </c>
      <c r="V3" s="37">
        <v>2694</v>
      </c>
      <c r="W3" s="37">
        <v>2737</v>
      </c>
      <c r="X3" s="37">
        <v>2729</v>
      </c>
      <c r="Y3" s="37">
        <v>2727</v>
      </c>
      <c r="Z3" s="37">
        <v>3054</v>
      </c>
      <c r="AA3" s="37">
        <v>2722</v>
      </c>
      <c r="AB3" s="37">
        <v>2799</v>
      </c>
      <c r="AC3" s="37">
        <v>2923</v>
      </c>
      <c r="AD3" s="37">
        <v>2942</v>
      </c>
      <c r="AE3" s="37">
        <v>3015</v>
      </c>
      <c r="AF3" s="37">
        <v>3109</v>
      </c>
      <c r="AG3" s="37">
        <v>3151</v>
      </c>
      <c r="AH3" s="37">
        <v>3073</v>
      </c>
      <c r="AI3" s="37">
        <v>3064</v>
      </c>
      <c r="AJ3" s="37">
        <v>3110</v>
      </c>
      <c r="AK3" s="37">
        <v>3098</v>
      </c>
      <c r="AL3" s="37">
        <v>3377</v>
      </c>
    </row>
    <row r="4" spans="1:38" ht="30" customHeight="1">
      <c r="A4" s="237" t="str">
        <f>IF('0'!A1=1,"За видами економічної діяльності КВЕД 2005","By types of economic activity CTEA 2005")</f>
        <v>За видами економічної діяльності КВЕД 2005</v>
      </c>
      <c r="B4" s="32" t="str">
        <f>IF('0'!A1=1,"Сільське господарство, мисливство та пов'язані з ними послуги","Agriculture, hunting and related services")</f>
        <v>Сільське господарство, мисливство та пов'язані з ними послуги</v>
      </c>
      <c r="C4" s="29">
        <v>1114</v>
      </c>
      <c r="D4" s="29">
        <v>1125</v>
      </c>
      <c r="E4" s="39">
        <v>1226</v>
      </c>
      <c r="F4" s="39">
        <v>1431</v>
      </c>
      <c r="G4" s="29">
        <v>1435</v>
      </c>
      <c r="H4" s="29">
        <v>1431</v>
      </c>
      <c r="I4" s="29">
        <v>1629</v>
      </c>
      <c r="J4" s="29">
        <v>1509</v>
      </c>
      <c r="K4" s="29">
        <v>1590</v>
      </c>
      <c r="L4" s="29">
        <v>1548</v>
      </c>
      <c r="M4" s="29">
        <v>1548</v>
      </c>
      <c r="N4" s="29">
        <v>1540</v>
      </c>
      <c r="O4" s="29">
        <v>1392</v>
      </c>
      <c r="P4" s="29">
        <v>1406</v>
      </c>
      <c r="Q4" s="29">
        <v>1560</v>
      </c>
      <c r="R4" s="29">
        <v>1713</v>
      </c>
      <c r="S4" s="29">
        <v>1824</v>
      </c>
      <c r="T4" s="29">
        <v>1772</v>
      </c>
      <c r="U4" s="29">
        <v>2023</v>
      </c>
      <c r="V4" s="29">
        <v>1891</v>
      </c>
      <c r="W4" s="29">
        <v>2003</v>
      </c>
      <c r="X4" s="29">
        <v>1998</v>
      </c>
      <c r="Y4" s="29">
        <v>1943</v>
      </c>
      <c r="Z4" s="29">
        <v>1960</v>
      </c>
      <c r="AA4" s="29">
        <v>1679</v>
      </c>
      <c r="AB4" s="29">
        <v>1679</v>
      </c>
      <c r="AC4" s="29">
        <v>1770</v>
      </c>
      <c r="AD4" s="29">
        <v>1980</v>
      </c>
      <c r="AE4" s="29">
        <v>2168</v>
      </c>
      <c r="AF4" s="29">
        <v>2025</v>
      </c>
      <c r="AG4" s="29">
        <v>2222</v>
      </c>
      <c r="AH4" s="29">
        <v>2011</v>
      </c>
      <c r="AI4" s="29">
        <v>2201</v>
      </c>
      <c r="AJ4" s="29">
        <v>2192</v>
      </c>
      <c r="AK4" s="29">
        <v>2151</v>
      </c>
      <c r="AL4" s="29">
        <v>2104</v>
      </c>
    </row>
    <row r="5" spans="1:38" ht="30" customHeight="1">
      <c r="A5" s="238"/>
      <c r="B5" s="33" t="str">
        <f>IF('0'!A1=1,"Лісове господарство та пов'язані з ним послуги","forestry and related services")</f>
        <v>Лісове господарство та пов'язані з ним послуги</v>
      </c>
      <c r="C5" s="29">
        <v>1292</v>
      </c>
      <c r="D5" s="29">
        <v>1469</v>
      </c>
      <c r="E5" s="39">
        <v>1697</v>
      </c>
      <c r="F5" s="39">
        <v>1627</v>
      </c>
      <c r="G5" s="29">
        <v>1644</v>
      </c>
      <c r="H5" s="29">
        <v>1890</v>
      </c>
      <c r="I5" s="29">
        <v>1861</v>
      </c>
      <c r="J5" s="29">
        <v>1860</v>
      </c>
      <c r="K5" s="29">
        <v>2041</v>
      </c>
      <c r="L5" s="29">
        <v>1937</v>
      </c>
      <c r="M5" s="29">
        <v>2011</v>
      </c>
      <c r="N5" s="29">
        <v>2217</v>
      </c>
      <c r="O5" s="29">
        <v>1865</v>
      </c>
      <c r="P5" s="29">
        <v>2039</v>
      </c>
      <c r="Q5" s="29">
        <v>2334</v>
      </c>
      <c r="R5" s="29">
        <v>2139</v>
      </c>
      <c r="S5" s="29">
        <v>2190</v>
      </c>
      <c r="T5" s="29">
        <v>2324</v>
      </c>
      <c r="U5" s="29">
        <v>2265</v>
      </c>
      <c r="V5" s="29">
        <v>2328</v>
      </c>
      <c r="W5" s="29">
        <v>2535</v>
      </c>
      <c r="X5" s="29">
        <v>2345</v>
      </c>
      <c r="Y5" s="29">
        <v>2409</v>
      </c>
      <c r="Z5" s="29">
        <v>2729</v>
      </c>
      <c r="AA5" s="29">
        <v>2139</v>
      </c>
      <c r="AB5" s="29">
        <v>2256</v>
      </c>
      <c r="AC5" s="29">
        <v>2650</v>
      </c>
      <c r="AD5" s="29">
        <v>2456</v>
      </c>
      <c r="AE5" s="29">
        <v>2512</v>
      </c>
      <c r="AF5" s="29">
        <v>2553</v>
      </c>
      <c r="AG5" s="29">
        <v>2611</v>
      </c>
      <c r="AH5" s="29">
        <v>2573</v>
      </c>
      <c r="AI5" s="29">
        <v>2698</v>
      </c>
      <c r="AJ5" s="29">
        <v>2629</v>
      </c>
      <c r="AK5" s="29">
        <v>2606</v>
      </c>
      <c r="AL5" s="29">
        <v>2743</v>
      </c>
    </row>
    <row r="6" spans="1:38" ht="30" customHeight="1">
      <c r="A6" s="238"/>
      <c r="B6" s="33" t="str">
        <f>IF('0'!A1=1,"Рибальство, рибництво","Fishing, fishery")</f>
        <v>Рибальство, рибництво</v>
      </c>
      <c r="C6" s="29">
        <v>939</v>
      </c>
      <c r="D6" s="29">
        <v>1040</v>
      </c>
      <c r="E6" s="39">
        <v>1079</v>
      </c>
      <c r="F6" s="39">
        <v>1171</v>
      </c>
      <c r="G6" s="29">
        <v>1153</v>
      </c>
      <c r="H6" s="29">
        <v>1181</v>
      </c>
      <c r="I6" s="29">
        <v>1267</v>
      </c>
      <c r="J6" s="29">
        <v>1200</v>
      </c>
      <c r="K6" s="29">
        <v>1221</v>
      </c>
      <c r="L6" s="29">
        <v>1315</v>
      </c>
      <c r="M6" s="29">
        <v>1308</v>
      </c>
      <c r="N6" s="29">
        <v>1480</v>
      </c>
      <c r="O6" s="29">
        <v>1287</v>
      </c>
      <c r="P6" s="29">
        <v>1246</v>
      </c>
      <c r="Q6" s="29">
        <v>1280</v>
      </c>
      <c r="R6" s="29">
        <v>1302</v>
      </c>
      <c r="S6" s="29">
        <v>1373</v>
      </c>
      <c r="T6" s="29">
        <v>1346</v>
      </c>
      <c r="U6" s="29">
        <v>1388</v>
      </c>
      <c r="V6" s="29">
        <v>1356</v>
      </c>
      <c r="W6" s="29">
        <v>1385</v>
      </c>
      <c r="X6" s="29">
        <v>1454</v>
      </c>
      <c r="Y6" s="29">
        <v>1532</v>
      </c>
      <c r="Z6" s="29">
        <v>1567</v>
      </c>
      <c r="AA6" s="29">
        <v>1326</v>
      </c>
      <c r="AB6" s="29">
        <v>1285</v>
      </c>
      <c r="AC6" s="29">
        <v>1346</v>
      </c>
      <c r="AD6" s="29">
        <v>1442</v>
      </c>
      <c r="AE6" s="29">
        <v>1614</v>
      </c>
      <c r="AF6" s="29">
        <v>1568</v>
      </c>
      <c r="AG6" s="29">
        <v>1662</v>
      </c>
      <c r="AH6" s="29">
        <v>1610</v>
      </c>
      <c r="AI6" s="29">
        <v>1675</v>
      </c>
      <c r="AJ6" s="29">
        <v>1672</v>
      </c>
      <c r="AK6" s="29">
        <v>1716</v>
      </c>
      <c r="AL6" s="29">
        <v>1769</v>
      </c>
    </row>
    <row r="7" spans="1:38" ht="30" customHeight="1">
      <c r="A7" s="238"/>
      <c r="B7" s="33" t="str">
        <f>IF('0'!A1=1,"Промисловість","Industrial production")</f>
        <v>Промисловість</v>
      </c>
      <c r="C7" s="29">
        <v>2201</v>
      </c>
      <c r="D7" s="29">
        <v>2227</v>
      </c>
      <c r="E7" s="39">
        <v>2508</v>
      </c>
      <c r="F7" s="39">
        <v>2491</v>
      </c>
      <c r="G7" s="29">
        <v>2500</v>
      </c>
      <c r="H7" s="29">
        <v>2567</v>
      </c>
      <c r="I7" s="29">
        <v>2684</v>
      </c>
      <c r="J7" s="29">
        <v>2646</v>
      </c>
      <c r="K7" s="29">
        <v>2716</v>
      </c>
      <c r="L7" s="29">
        <v>2726</v>
      </c>
      <c r="M7" s="29">
        <v>2752</v>
      </c>
      <c r="N7" s="29">
        <v>2992</v>
      </c>
      <c r="O7" s="29">
        <v>2747</v>
      </c>
      <c r="P7" s="29">
        <v>2749</v>
      </c>
      <c r="Q7" s="29">
        <v>3095</v>
      </c>
      <c r="R7" s="29">
        <v>3003</v>
      </c>
      <c r="S7" s="29">
        <v>3058</v>
      </c>
      <c r="T7" s="29">
        <v>3101</v>
      </c>
      <c r="U7" s="29">
        <v>3181</v>
      </c>
      <c r="V7" s="29">
        <v>3233</v>
      </c>
      <c r="W7" s="29">
        <v>3279</v>
      </c>
      <c r="X7" s="29">
        <v>3273</v>
      </c>
      <c r="Y7" s="29">
        <v>3204</v>
      </c>
      <c r="Z7" s="29">
        <v>3552</v>
      </c>
      <c r="AA7" s="29">
        <v>3219</v>
      </c>
      <c r="AB7" s="29">
        <v>3292</v>
      </c>
      <c r="AC7" s="29">
        <v>3361</v>
      </c>
      <c r="AD7" s="29">
        <v>3387</v>
      </c>
      <c r="AE7" s="29">
        <v>3509</v>
      </c>
      <c r="AF7" s="29">
        <v>3467</v>
      </c>
      <c r="AG7" s="29">
        <v>3600</v>
      </c>
      <c r="AH7" s="29">
        <v>3629</v>
      </c>
      <c r="AI7" s="29">
        <v>3545</v>
      </c>
      <c r="AJ7" s="29">
        <v>3641</v>
      </c>
      <c r="AK7" s="29">
        <v>3583</v>
      </c>
      <c r="AL7" s="29">
        <v>3818</v>
      </c>
    </row>
    <row r="8" spans="1:38" ht="30" customHeight="1">
      <c r="A8" s="238"/>
      <c r="B8" s="33" t="str">
        <f>IF('0'!A1=1,"Будівництво","Construction")</f>
        <v>Будівництво</v>
      </c>
      <c r="C8" s="29">
        <v>1291</v>
      </c>
      <c r="D8" s="29">
        <v>1446</v>
      </c>
      <c r="E8" s="39">
        <v>1561</v>
      </c>
      <c r="F8" s="39">
        <v>1608</v>
      </c>
      <c r="G8" s="29">
        <v>1677</v>
      </c>
      <c r="H8" s="29">
        <v>1782</v>
      </c>
      <c r="I8" s="29">
        <v>1851</v>
      </c>
      <c r="J8" s="29">
        <v>1919</v>
      </c>
      <c r="K8" s="29">
        <v>1976</v>
      </c>
      <c r="L8" s="29">
        <v>2016</v>
      </c>
      <c r="M8" s="29">
        <v>2023</v>
      </c>
      <c r="N8" s="29">
        <v>2145</v>
      </c>
      <c r="O8" s="29">
        <v>1790</v>
      </c>
      <c r="P8" s="29">
        <v>1889</v>
      </c>
      <c r="Q8" s="29">
        <v>2041</v>
      </c>
      <c r="R8" s="29">
        <v>2075</v>
      </c>
      <c r="S8" s="29">
        <v>2152</v>
      </c>
      <c r="T8" s="29">
        <v>2247</v>
      </c>
      <c r="U8" s="29">
        <v>2341</v>
      </c>
      <c r="V8" s="29">
        <v>2480</v>
      </c>
      <c r="W8" s="29">
        <v>2517</v>
      </c>
      <c r="X8" s="29">
        <v>2456</v>
      </c>
      <c r="Y8" s="29">
        <v>2460</v>
      </c>
      <c r="Z8" s="29">
        <v>2643</v>
      </c>
      <c r="AA8" s="29">
        <v>2143</v>
      </c>
      <c r="AB8" s="29">
        <v>2185</v>
      </c>
      <c r="AC8" s="29">
        <v>2344</v>
      </c>
      <c r="AD8" s="29">
        <v>2392</v>
      </c>
      <c r="AE8" s="29">
        <v>2506</v>
      </c>
      <c r="AF8" s="29">
        <v>2518</v>
      </c>
      <c r="AG8" s="29">
        <v>2601</v>
      </c>
      <c r="AH8" s="29">
        <v>2673</v>
      </c>
      <c r="AI8" s="29">
        <v>2701</v>
      </c>
      <c r="AJ8" s="29">
        <v>2673</v>
      </c>
      <c r="AK8" s="29">
        <v>2586</v>
      </c>
      <c r="AL8" s="29">
        <v>2721</v>
      </c>
    </row>
    <row r="9" spans="1:38" ht="30" customHeight="1">
      <c r="A9" s="238"/>
      <c r="B9" s="33" t="str">
        <f>IF('0'!A1=1,"Торгівля; ремонт автомобілів, побутових виробів та предметів особистого вжитку ","Trade; repair of motor vehicles, household appliances and personal demand items")</f>
        <v xml:space="preserve">Торгівля; ремонт автомобілів, побутових виробів та предметів особистого вжитку </v>
      </c>
      <c r="C9" s="29">
        <v>1675</v>
      </c>
      <c r="D9" s="29">
        <v>1677</v>
      </c>
      <c r="E9" s="39">
        <v>1875</v>
      </c>
      <c r="F9" s="39">
        <v>1892</v>
      </c>
      <c r="G9" s="29">
        <v>1805</v>
      </c>
      <c r="H9" s="29">
        <v>1864</v>
      </c>
      <c r="I9" s="29">
        <v>1900</v>
      </c>
      <c r="J9" s="29">
        <v>1910</v>
      </c>
      <c r="K9" s="29">
        <v>1915</v>
      </c>
      <c r="L9" s="29">
        <v>1950</v>
      </c>
      <c r="M9" s="29">
        <v>1943</v>
      </c>
      <c r="N9" s="29">
        <v>2178</v>
      </c>
      <c r="O9" s="29">
        <v>2032</v>
      </c>
      <c r="P9" s="29">
        <v>2068</v>
      </c>
      <c r="Q9" s="29">
        <v>2239</v>
      </c>
      <c r="R9" s="29">
        <v>2420</v>
      </c>
      <c r="S9" s="29">
        <v>2290</v>
      </c>
      <c r="T9" s="29">
        <v>2335</v>
      </c>
      <c r="U9" s="29">
        <v>2383</v>
      </c>
      <c r="V9" s="29">
        <v>2411</v>
      </c>
      <c r="W9" s="29">
        <v>2422</v>
      </c>
      <c r="X9" s="29">
        <v>2428</v>
      </c>
      <c r="Y9" s="29">
        <v>2432</v>
      </c>
      <c r="Z9" s="29">
        <v>2685</v>
      </c>
      <c r="AA9" s="29">
        <v>2486</v>
      </c>
      <c r="AB9" s="29">
        <v>2584</v>
      </c>
      <c r="AC9" s="29">
        <v>2677</v>
      </c>
      <c r="AD9" s="29">
        <v>2830</v>
      </c>
      <c r="AE9" s="29">
        <v>2693</v>
      </c>
      <c r="AF9" s="29">
        <v>2685</v>
      </c>
      <c r="AG9" s="29">
        <v>2721</v>
      </c>
      <c r="AH9" s="29">
        <v>2709</v>
      </c>
      <c r="AI9" s="29">
        <v>2710</v>
      </c>
      <c r="AJ9" s="29">
        <v>2725</v>
      </c>
      <c r="AK9" s="29">
        <v>2697</v>
      </c>
      <c r="AL9" s="29">
        <v>2917</v>
      </c>
    </row>
    <row r="10" spans="1:38" ht="30" customHeight="1">
      <c r="A10" s="238"/>
      <c r="B10" s="33" t="str">
        <f>IF('0'!A1=1,"Діяльність готелів та ресторанів","Activity of hotels and restaurants")</f>
        <v>Діяльність готелів та ресторанів</v>
      </c>
      <c r="C10" s="29">
        <v>1289</v>
      </c>
      <c r="D10" s="29">
        <v>1309</v>
      </c>
      <c r="E10" s="39">
        <v>1391</v>
      </c>
      <c r="F10" s="39">
        <v>1411</v>
      </c>
      <c r="G10" s="29">
        <v>1486</v>
      </c>
      <c r="H10" s="29">
        <v>1484</v>
      </c>
      <c r="I10" s="29">
        <v>1512</v>
      </c>
      <c r="J10" s="29">
        <v>1494</v>
      </c>
      <c r="K10" s="29">
        <v>1549</v>
      </c>
      <c r="L10" s="29">
        <v>1519</v>
      </c>
      <c r="M10" s="29">
        <v>1500</v>
      </c>
      <c r="N10" s="29">
        <v>1618</v>
      </c>
      <c r="O10" s="29">
        <v>1542</v>
      </c>
      <c r="P10" s="29">
        <v>1586</v>
      </c>
      <c r="Q10" s="29">
        <v>1705</v>
      </c>
      <c r="R10" s="29">
        <v>1731</v>
      </c>
      <c r="S10" s="29">
        <v>1790</v>
      </c>
      <c r="T10" s="29">
        <v>1816</v>
      </c>
      <c r="U10" s="29">
        <v>1788</v>
      </c>
      <c r="V10" s="29">
        <v>1833</v>
      </c>
      <c r="W10" s="29">
        <v>1880</v>
      </c>
      <c r="X10" s="29">
        <v>1862</v>
      </c>
      <c r="Y10" s="29">
        <v>1849</v>
      </c>
      <c r="Z10" s="29">
        <v>2013</v>
      </c>
      <c r="AA10" s="29">
        <v>1845</v>
      </c>
      <c r="AB10" s="29">
        <v>1843</v>
      </c>
      <c r="AC10" s="29">
        <v>1992</v>
      </c>
      <c r="AD10" s="29">
        <v>1971</v>
      </c>
      <c r="AE10" s="29">
        <v>2044</v>
      </c>
      <c r="AF10" s="29">
        <v>2097</v>
      </c>
      <c r="AG10" s="29">
        <v>2072</v>
      </c>
      <c r="AH10" s="29">
        <v>2162</v>
      </c>
      <c r="AI10" s="29">
        <v>2164</v>
      </c>
      <c r="AJ10" s="29">
        <v>2162</v>
      </c>
      <c r="AK10" s="29">
        <v>2075</v>
      </c>
      <c r="AL10" s="29">
        <v>2291</v>
      </c>
    </row>
    <row r="11" spans="1:38" ht="30" customHeight="1">
      <c r="A11" s="238"/>
      <c r="B11" s="33" t="str">
        <f>IF('0'!A1=1,"Діяльність транспорту та зв'язку","Activity of transport and communications")</f>
        <v>Діяльність транспорту та зв'язку</v>
      </c>
      <c r="C11" s="29">
        <v>2476</v>
      </c>
      <c r="D11" s="29">
        <v>2461</v>
      </c>
      <c r="E11" s="39">
        <v>2665</v>
      </c>
      <c r="F11" s="39">
        <v>2607</v>
      </c>
      <c r="G11" s="29">
        <v>2645</v>
      </c>
      <c r="H11" s="29">
        <v>2731</v>
      </c>
      <c r="I11" s="29">
        <v>2852</v>
      </c>
      <c r="J11" s="29">
        <v>2845</v>
      </c>
      <c r="K11" s="29">
        <v>2969</v>
      </c>
      <c r="L11" s="29">
        <v>2789</v>
      </c>
      <c r="M11" s="29">
        <v>2803</v>
      </c>
      <c r="N11" s="29">
        <v>2972</v>
      </c>
      <c r="O11" s="29">
        <v>2813</v>
      </c>
      <c r="P11" s="29">
        <v>2871</v>
      </c>
      <c r="Q11" s="29">
        <v>3161</v>
      </c>
      <c r="R11" s="29">
        <v>3125</v>
      </c>
      <c r="S11" s="29">
        <v>3043</v>
      </c>
      <c r="T11" s="29">
        <v>3123</v>
      </c>
      <c r="U11" s="29">
        <v>3215</v>
      </c>
      <c r="V11" s="29">
        <v>3246</v>
      </c>
      <c r="W11" s="29">
        <v>3228</v>
      </c>
      <c r="X11" s="29">
        <v>3190</v>
      </c>
      <c r="Y11" s="29">
        <v>3197</v>
      </c>
      <c r="Z11" s="29">
        <v>3467</v>
      </c>
      <c r="AA11" s="29">
        <v>3128</v>
      </c>
      <c r="AB11" s="29">
        <v>3251</v>
      </c>
      <c r="AC11" s="29">
        <v>3599</v>
      </c>
      <c r="AD11" s="29">
        <v>3483</v>
      </c>
      <c r="AE11" s="29">
        <v>3432</v>
      </c>
      <c r="AF11" s="29">
        <v>3473</v>
      </c>
      <c r="AG11" s="29">
        <v>3563</v>
      </c>
      <c r="AH11" s="29">
        <v>3576</v>
      </c>
      <c r="AI11" s="29">
        <v>3555</v>
      </c>
      <c r="AJ11" s="29">
        <v>3553</v>
      </c>
      <c r="AK11" s="29">
        <v>3529</v>
      </c>
      <c r="AL11" s="29">
        <v>3618</v>
      </c>
    </row>
    <row r="12" spans="1:38" ht="30" customHeight="1">
      <c r="A12" s="238"/>
      <c r="B12" s="33" t="str">
        <f>IF('0'!A1=1,"діяльність наземного транспорту","аctivity of surface transport")</f>
        <v>діяльність наземного транспорту</v>
      </c>
      <c r="C12" s="40" t="s">
        <v>0</v>
      </c>
      <c r="D12" s="29">
        <v>2210</v>
      </c>
      <c r="E12" s="39">
        <v>2406</v>
      </c>
      <c r="F12" s="39">
        <v>2168</v>
      </c>
      <c r="G12" s="29">
        <v>2260</v>
      </c>
      <c r="H12" s="29">
        <v>2323</v>
      </c>
      <c r="I12" s="29">
        <v>2479</v>
      </c>
      <c r="J12" s="29">
        <v>2468</v>
      </c>
      <c r="K12" s="29">
        <v>2634</v>
      </c>
      <c r="L12" s="29">
        <v>2442</v>
      </c>
      <c r="M12" s="29">
        <v>2446</v>
      </c>
      <c r="N12" s="29">
        <v>2607</v>
      </c>
      <c r="O12" s="29">
        <v>2353</v>
      </c>
      <c r="P12" s="29">
        <v>2649</v>
      </c>
      <c r="Q12" s="29">
        <v>2672</v>
      </c>
      <c r="R12" s="29">
        <v>2552</v>
      </c>
      <c r="S12" s="29">
        <v>2643</v>
      </c>
      <c r="T12" s="29">
        <v>2684</v>
      </c>
      <c r="U12" s="29">
        <v>2747</v>
      </c>
      <c r="V12" s="29">
        <v>2825</v>
      </c>
      <c r="W12" s="29">
        <v>2949</v>
      </c>
      <c r="X12" s="29">
        <v>2712</v>
      </c>
      <c r="Y12" s="29">
        <v>2691</v>
      </c>
      <c r="Z12" s="29">
        <v>2912</v>
      </c>
      <c r="AA12" s="29">
        <v>2636</v>
      </c>
      <c r="AB12" s="29">
        <v>3077</v>
      </c>
      <c r="AC12" s="29">
        <v>2866</v>
      </c>
      <c r="AD12" s="29">
        <v>2839</v>
      </c>
      <c r="AE12" s="29">
        <v>2926</v>
      </c>
      <c r="AF12" s="29">
        <v>3013</v>
      </c>
      <c r="AG12" s="29">
        <v>3060</v>
      </c>
      <c r="AH12" s="29">
        <v>3070</v>
      </c>
      <c r="AI12" s="29">
        <v>3258</v>
      </c>
      <c r="AJ12" s="29">
        <v>2985</v>
      </c>
      <c r="AK12" s="29">
        <v>2940</v>
      </c>
      <c r="AL12" s="29">
        <v>3024</v>
      </c>
    </row>
    <row r="13" spans="1:38" ht="30" customHeight="1">
      <c r="A13" s="238"/>
      <c r="B13" s="33" t="str">
        <f>IF('0'!A1=1,"діяльність водного транспорту","аctivity of water transport")</f>
        <v>діяльність водного транспорту</v>
      </c>
      <c r="C13" s="40" t="s">
        <v>0</v>
      </c>
      <c r="D13" s="29">
        <v>2559</v>
      </c>
      <c r="E13" s="39">
        <v>2712</v>
      </c>
      <c r="F13" s="39">
        <v>2933</v>
      </c>
      <c r="G13" s="29">
        <v>3134</v>
      </c>
      <c r="H13" s="29">
        <v>3100</v>
      </c>
      <c r="I13" s="29">
        <v>3245</v>
      </c>
      <c r="J13" s="29">
        <v>3150</v>
      </c>
      <c r="K13" s="29">
        <v>3019</v>
      </c>
      <c r="L13" s="29">
        <v>3092</v>
      </c>
      <c r="M13" s="29">
        <v>3140</v>
      </c>
      <c r="N13" s="29">
        <v>3283</v>
      </c>
      <c r="O13" s="29">
        <v>2976</v>
      </c>
      <c r="P13" s="29">
        <v>3462</v>
      </c>
      <c r="Q13" s="29">
        <v>3171</v>
      </c>
      <c r="R13" s="29">
        <v>3342</v>
      </c>
      <c r="S13" s="29">
        <v>3311</v>
      </c>
      <c r="T13" s="29">
        <v>3560</v>
      </c>
      <c r="U13" s="29">
        <v>3716</v>
      </c>
      <c r="V13" s="29">
        <v>3481</v>
      </c>
      <c r="W13" s="29">
        <v>3414</v>
      </c>
      <c r="X13" s="29">
        <v>3556</v>
      </c>
      <c r="Y13" s="29">
        <v>3635</v>
      </c>
      <c r="Z13" s="29">
        <v>3587</v>
      </c>
      <c r="AA13" s="29">
        <v>3125</v>
      </c>
      <c r="AB13" s="29">
        <v>3402</v>
      </c>
      <c r="AC13" s="29">
        <v>3130</v>
      </c>
      <c r="AD13" s="29">
        <v>3397</v>
      </c>
      <c r="AE13" s="29">
        <v>3358</v>
      </c>
      <c r="AF13" s="29">
        <v>3497</v>
      </c>
      <c r="AG13" s="29">
        <v>3376</v>
      </c>
      <c r="AH13" s="29">
        <v>3424</v>
      </c>
      <c r="AI13" s="29">
        <v>3177</v>
      </c>
      <c r="AJ13" s="29">
        <v>3332</v>
      </c>
      <c r="AK13" s="29">
        <v>3211</v>
      </c>
      <c r="AL13" s="29">
        <v>3260</v>
      </c>
    </row>
    <row r="14" spans="1:38" ht="30" customHeight="1">
      <c r="A14" s="238"/>
      <c r="B14" s="33" t="str">
        <f>IF('0'!A1=1,"діяльність авіаційного транспорту","аctivity of air transport")</f>
        <v>діяльність авіаційного транспорту</v>
      </c>
      <c r="C14" s="40" t="s">
        <v>0</v>
      </c>
      <c r="D14" s="29">
        <v>5592</v>
      </c>
      <c r="E14" s="39">
        <v>5875</v>
      </c>
      <c r="F14" s="39">
        <v>6304</v>
      </c>
      <c r="G14" s="29">
        <v>6722</v>
      </c>
      <c r="H14" s="29">
        <v>6797</v>
      </c>
      <c r="I14" s="29">
        <v>7349</v>
      </c>
      <c r="J14" s="29">
        <v>7505</v>
      </c>
      <c r="K14" s="29">
        <v>7187</v>
      </c>
      <c r="L14" s="29">
        <v>7317</v>
      </c>
      <c r="M14" s="29">
        <v>7173</v>
      </c>
      <c r="N14" s="29">
        <v>7592</v>
      </c>
      <c r="O14" s="29">
        <v>8160</v>
      </c>
      <c r="P14" s="29">
        <v>7970</v>
      </c>
      <c r="Q14" s="29">
        <v>7872</v>
      </c>
      <c r="R14" s="29">
        <v>8047</v>
      </c>
      <c r="S14" s="29">
        <v>8168</v>
      </c>
      <c r="T14" s="29">
        <v>9581</v>
      </c>
      <c r="U14" s="29">
        <v>9240</v>
      </c>
      <c r="V14" s="29">
        <v>9314</v>
      </c>
      <c r="W14" s="29">
        <v>9289</v>
      </c>
      <c r="X14" s="29">
        <v>9248</v>
      </c>
      <c r="Y14" s="29">
        <v>8938</v>
      </c>
      <c r="Z14" s="29">
        <v>9196</v>
      </c>
      <c r="AA14" s="29">
        <v>8918</v>
      </c>
      <c r="AB14" s="29">
        <v>9331</v>
      </c>
      <c r="AC14" s="29">
        <v>9163</v>
      </c>
      <c r="AD14" s="29">
        <v>9138</v>
      </c>
      <c r="AE14" s="29">
        <v>9326</v>
      </c>
      <c r="AF14" s="29">
        <v>10086</v>
      </c>
      <c r="AG14" s="29">
        <v>10250</v>
      </c>
      <c r="AH14" s="29">
        <v>10405</v>
      </c>
      <c r="AI14" s="29">
        <v>10442</v>
      </c>
      <c r="AJ14" s="29">
        <v>10420</v>
      </c>
      <c r="AK14" s="29">
        <v>10144</v>
      </c>
      <c r="AL14" s="29">
        <v>9864</v>
      </c>
    </row>
    <row r="15" spans="1:38" ht="30" customHeight="1">
      <c r="A15" s="238"/>
      <c r="B15" s="33" t="str">
        <f>IF('0'!A1=1,"додаткові транспортні  послуги та допоміжні операції","аdditional transport services and auxiliary operations")</f>
        <v>додаткові транспортні  послуги та допоміжні операції</v>
      </c>
      <c r="C15" s="40" t="s">
        <v>0</v>
      </c>
      <c r="D15" s="29">
        <v>2694</v>
      </c>
      <c r="E15" s="39">
        <v>2669</v>
      </c>
      <c r="F15" s="39">
        <v>2865</v>
      </c>
      <c r="G15" s="29">
        <v>2944</v>
      </c>
      <c r="H15" s="29">
        <v>3022</v>
      </c>
      <c r="I15" s="29">
        <v>3094</v>
      </c>
      <c r="J15" s="29">
        <v>3159</v>
      </c>
      <c r="K15" s="29">
        <v>3298</v>
      </c>
      <c r="L15" s="29">
        <v>3019</v>
      </c>
      <c r="M15" s="29">
        <v>3034</v>
      </c>
      <c r="N15" s="29">
        <v>3248</v>
      </c>
      <c r="O15" s="29">
        <v>3070</v>
      </c>
      <c r="P15" s="29">
        <v>3059</v>
      </c>
      <c r="Q15" s="29">
        <v>3565</v>
      </c>
      <c r="R15" s="29">
        <v>3247</v>
      </c>
      <c r="S15" s="29">
        <v>3355</v>
      </c>
      <c r="T15" s="29">
        <v>3430</v>
      </c>
      <c r="U15" s="29">
        <v>3541</v>
      </c>
      <c r="V15" s="29">
        <v>3604</v>
      </c>
      <c r="W15" s="29">
        <v>3500</v>
      </c>
      <c r="X15" s="29">
        <v>3516</v>
      </c>
      <c r="Y15" s="29">
        <v>3542</v>
      </c>
      <c r="Z15" s="29">
        <v>3804</v>
      </c>
      <c r="AA15" s="29">
        <v>3420</v>
      </c>
      <c r="AB15" s="29">
        <v>3374</v>
      </c>
      <c r="AC15" s="29">
        <v>4263</v>
      </c>
      <c r="AD15" s="29">
        <v>3770</v>
      </c>
      <c r="AE15" s="29">
        <v>3848</v>
      </c>
      <c r="AF15" s="29">
        <v>3861</v>
      </c>
      <c r="AG15" s="29">
        <v>3980</v>
      </c>
      <c r="AH15" s="29">
        <v>4015</v>
      </c>
      <c r="AI15" s="29">
        <v>3832</v>
      </c>
      <c r="AJ15" s="29">
        <v>3999</v>
      </c>
      <c r="AK15" s="29">
        <v>3952</v>
      </c>
      <c r="AL15" s="29">
        <v>3996</v>
      </c>
    </row>
    <row r="16" spans="1:38" ht="30" customHeight="1">
      <c r="A16" s="238"/>
      <c r="B16" s="33" t="str">
        <f>IF('0'!A1=1,"діяльність пошти та зв’язку","аctivity of mail and communications")</f>
        <v>діяльність пошти та зв’язку</v>
      </c>
      <c r="C16" s="29">
        <v>2327</v>
      </c>
      <c r="D16" s="29">
        <v>2132</v>
      </c>
      <c r="E16" s="39">
        <v>2798</v>
      </c>
      <c r="F16" s="39">
        <v>2401</v>
      </c>
      <c r="G16" s="29">
        <v>2265</v>
      </c>
      <c r="H16" s="29">
        <v>2393</v>
      </c>
      <c r="I16" s="29">
        <v>2542</v>
      </c>
      <c r="J16" s="29">
        <v>2386</v>
      </c>
      <c r="K16" s="29">
        <v>2471</v>
      </c>
      <c r="L16" s="29">
        <v>2480</v>
      </c>
      <c r="M16" s="29">
        <v>2511</v>
      </c>
      <c r="N16" s="29">
        <v>2579</v>
      </c>
      <c r="O16" s="29">
        <v>2545</v>
      </c>
      <c r="P16" s="29">
        <v>2454</v>
      </c>
      <c r="Q16" s="29">
        <v>2631</v>
      </c>
      <c r="R16" s="29">
        <v>3270</v>
      </c>
      <c r="S16" s="29">
        <v>2559</v>
      </c>
      <c r="T16" s="29">
        <v>2615</v>
      </c>
      <c r="U16" s="29">
        <v>2712</v>
      </c>
      <c r="V16" s="29">
        <v>2621</v>
      </c>
      <c r="W16" s="29">
        <v>2619</v>
      </c>
      <c r="X16" s="29">
        <v>2701</v>
      </c>
      <c r="Y16" s="29">
        <v>2713</v>
      </c>
      <c r="Z16" s="29">
        <v>3075</v>
      </c>
      <c r="AA16" s="29">
        <v>2759</v>
      </c>
      <c r="AB16" s="29">
        <v>2856</v>
      </c>
      <c r="AC16" s="29">
        <v>2765</v>
      </c>
      <c r="AD16" s="29">
        <v>3368</v>
      </c>
      <c r="AE16" s="29">
        <v>2825</v>
      </c>
      <c r="AF16" s="29">
        <v>2819</v>
      </c>
      <c r="AG16" s="29">
        <v>2892</v>
      </c>
      <c r="AH16" s="29">
        <v>2846</v>
      </c>
      <c r="AI16" s="29">
        <v>2931</v>
      </c>
      <c r="AJ16" s="29">
        <v>2901</v>
      </c>
      <c r="AK16" s="29">
        <v>2983</v>
      </c>
      <c r="AL16" s="29">
        <v>3204</v>
      </c>
    </row>
    <row r="17" spans="1:38" ht="30" customHeight="1">
      <c r="A17" s="238"/>
      <c r="B17" s="33" t="str">
        <f>IF('0'!A1=1,"Фінансова діяльність","Financial activity")</f>
        <v>Фінансова діяльність</v>
      </c>
      <c r="C17" s="29">
        <v>4179</v>
      </c>
      <c r="D17" s="29">
        <v>4184</v>
      </c>
      <c r="E17" s="39">
        <v>4379</v>
      </c>
      <c r="F17" s="39">
        <v>4414</v>
      </c>
      <c r="G17" s="29">
        <v>4739</v>
      </c>
      <c r="H17" s="29">
        <v>4483</v>
      </c>
      <c r="I17" s="29">
        <v>5023</v>
      </c>
      <c r="J17" s="29">
        <v>4684</v>
      </c>
      <c r="K17" s="29">
        <v>4474</v>
      </c>
      <c r="L17" s="29">
        <v>4782</v>
      </c>
      <c r="M17" s="29">
        <v>4781</v>
      </c>
      <c r="N17" s="29">
        <v>5456</v>
      </c>
      <c r="O17" s="29">
        <v>4824</v>
      </c>
      <c r="P17" s="29">
        <v>5063</v>
      </c>
      <c r="Q17" s="29">
        <v>5283</v>
      </c>
      <c r="R17" s="29">
        <v>5233</v>
      </c>
      <c r="S17" s="29">
        <v>5381</v>
      </c>
      <c r="T17" s="29">
        <v>5111</v>
      </c>
      <c r="U17" s="29">
        <v>5750</v>
      </c>
      <c r="V17" s="29">
        <v>5378</v>
      </c>
      <c r="W17" s="29">
        <v>5214</v>
      </c>
      <c r="X17" s="29">
        <v>5555</v>
      </c>
      <c r="Y17" s="29">
        <v>5392</v>
      </c>
      <c r="Z17" s="29">
        <v>5898</v>
      </c>
      <c r="AA17" s="29">
        <v>5632</v>
      </c>
      <c r="AB17" s="29">
        <v>5705</v>
      </c>
      <c r="AC17" s="29">
        <v>6526</v>
      </c>
      <c r="AD17" s="29">
        <v>5917</v>
      </c>
      <c r="AE17" s="29">
        <v>5768</v>
      </c>
      <c r="AF17" s="29">
        <v>5750</v>
      </c>
      <c r="AG17" s="29">
        <v>5966</v>
      </c>
      <c r="AH17" s="29">
        <v>5905</v>
      </c>
      <c r="AI17" s="29">
        <v>5659</v>
      </c>
      <c r="AJ17" s="29">
        <v>6075</v>
      </c>
      <c r="AK17" s="29">
        <v>5914</v>
      </c>
      <c r="AL17" s="29">
        <v>6395</v>
      </c>
    </row>
    <row r="18" spans="1:38" ht="30" customHeight="1">
      <c r="A18" s="238"/>
      <c r="B18" s="33" t="str">
        <f>IF('0'!A1=1,"Операції з нерухомим майном, оренда, інжиніринг та надання послуг підприємцям","Real estate activities, renting, engineering and provision of services to businessmen")</f>
        <v>Операції з нерухомим майном, оренда, інжиніринг та надання послуг підприємцям</v>
      </c>
      <c r="C18" s="29">
        <v>2037</v>
      </c>
      <c r="D18" s="29">
        <v>2181</v>
      </c>
      <c r="E18" s="39">
        <v>2288</v>
      </c>
      <c r="F18" s="39">
        <v>2298</v>
      </c>
      <c r="G18" s="29">
        <v>2318</v>
      </c>
      <c r="H18" s="29">
        <v>2484</v>
      </c>
      <c r="I18" s="29">
        <v>2514</v>
      </c>
      <c r="J18" s="29">
        <v>2502</v>
      </c>
      <c r="K18" s="29">
        <v>2558</v>
      </c>
      <c r="L18" s="29">
        <v>2532</v>
      </c>
      <c r="M18" s="29">
        <v>2607</v>
      </c>
      <c r="N18" s="29">
        <v>3081</v>
      </c>
      <c r="O18" s="29">
        <v>2545</v>
      </c>
      <c r="P18" s="29">
        <v>2669</v>
      </c>
      <c r="Q18" s="29">
        <v>2872</v>
      </c>
      <c r="R18" s="29">
        <v>2799</v>
      </c>
      <c r="S18" s="29">
        <v>2821</v>
      </c>
      <c r="T18" s="29">
        <v>3020</v>
      </c>
      <c r="U18" s="29">
        <v>3035</v>
      </c>
      <c r="V18" s="29">
        <v>3029</v>
      </c>
      <c r="W18" s="29">
        <v>3098</v>
      </c>
      <c r="X18" s="29">
        <v>3066</v>
      </c>
      <c r="Y18" s="29">
        <v>3116</v>
      </c>
      <c r="Z18" s="29">
        <v>3561</v>
      </c>
      <c r="AA18" s="29">
        <v>3070</v>
      </c>
      <c r="AB18" s="29">
        <v>3219</v>
      </c>
      <c r="AC18" s="29">
        <v>3350</v>
      </c>
      <c r="AD18" s="29">
        <v>3368</v>
      </c>
      <c r="AE18" s="29">
        <v>3346</v>
      </c>
      <c r="AF18" s="29">
        <v>3429</v>
      </c>
      <c r="AG18" s="29">
        <v>3513</v>
      </c>
      <c r="AH18" s="29">
        <v>3491</v>
      </c>
      <c r="AI18" s="29">
        <v>3539</v>
      </c>
      <c r="AJ18" s="29">
        <v>3584</v>
      </c>
      <c r="AK18" s="29">
        <v>3640</v>
      </c>
      <c r="AL18" s="29">
        <v>4168</v>
      </c>
    </row>
    <row r="19" spans="1:38" ht="30" customHeight="1">
      <c r="A19" s="238"/>
      <c r="B19" s="33" t="str">
        <f>IF('0'!A1=1,"з них дослідження і розробки","of which research and developments")</f>
        <v>з них дослідження і розробки</v>
      </c>
      <c r="C19" s="29">
        <v>2395</v>
      </c>
      <c r="D19" s="29">
        <v>2478</v>
      </c>
      <c r="E19" s="39">
        <v>2668</v>
      </c>
      <c r="F19" s="39">
        <v>2625</v>
      </c>
      <c r="G19" s="29">
        <v>2600</v>
      </c>
      <c r="H19" s="29">
        <v>2956</v>
      </c>
      <c r="I19" s="29">
        <v>2967</v>
      </c>
      <c r="J19" s="29">
        <v>2824</v>
      </c>
      <c r="K19" s="29">
        <v>2989</v>
      </c>
      <c r="L19" s="29">
        <v>2958</v>
      </c>
      <c r="M19" s="29">
        <v>3164</v>
      </c>
      <c r="N19" s="29">
        <v>3955</v>
      </c>
      <c r="O19" s="29">
        <v>2769</v>
      </c>
      <c r="P19" s="29">
        <v>2883</v>
      </c>
      <c r="Q19" s="29">
        <v>3063</v>
      </c>
      <c r="R19" s="29">
        <v>3030</v>
      </c>
      <c r="S19" s="29">
        <v>3084</v>
      </c>
      <c r="T19" s="29">
        <v>3292</v>
      </c>
      <c r="U19" s="29">
        <v>3360</v>
      </c>
      <c r="V19" s="29">
        <v>3304</v>
      </c>
      <c r="W19" s="29">
        <v>3431</v>
      </c>
      <c r="X19" s="29">
        <v>3368</v>
      </c>
      <c r="Y19" s="29">
        <v>3530</v>
      </c>
      <c r="Z19" s="29">
        <v>4215</v>
      </c>
      <c r="AA19" s="29">
        <v>3128</v>
      </c>
      <c r="AB19" s="29">
        <v>3305</v>
      </c>
      <c r="AC19" s="29">
        <v>3425</v>
      </c>
      <c r="AD19" s="29">
        <v>3583</v>
      </c>
      <c r="AE19" s="29">
        <v>3584</v>
      </c>
      <c r="AF19" s="29">
        <v>3721</v>
      </c>
      <c r="AG19" s="29">
        <v>3866</v>
      </c>
      <c r="AH19" s="29">
        <v>3748</v>
      </c>
      <c r="AI19" s="29">
        <v>3939</v>
      </c>
      <c r="AJ19" s="29">
        <v>3977</v>
      </c>
      <c r="AK19" s="29">
        <v>4220</v>
      </c>
      <c r="AL19" s="29">
        <v>5034</v>
      </c>
    </row>
    <row r="20" spans="1:38" ht="30" customHeight="1">
      <c r="A20" s="238"/>
      <c r="B20" s="33" t="str">
        <f>IF('0'!A1=1,"Державне управління","Public administration")</f>
        <v>Державне управління</v>
      </c>
      <c r="C20" s="29">
        <v>2252</v>
      </c>
      <c r="D20" s="29">
        <v>2323</v>
      </c>
      <c r="E20" s="39">
        <v>2433</v>
      </c>
      <c r="F20" s="39">
        <v>2443</v>
      </c>
      <c r="G20" s="29">
        <v>2614</v>
      </c>
      <c r="H20" s="29">
        <v>3063</v>
      </c>
      <c r="I20" s="29">
        <v>3107</v>
      </c>
      <c r="J20" s="29">
        <v>3025</v>
      </c>
      <c r="K20" s="29">
        <v>2794</v>
      </c>
      <c r="L20" s="29">
        <v>2764</v>
      </c>
      <c r="M20" s="29">
        <v>2902</v>
      </c>
      <c r="N20" s="29">
        <v>3381</v>
      </c>
      <c r="O20" s="29">
        <v>2473</v>
      </c>
      <c r="P20" s="29">
        <v>2568</v>
      </c>
      <c r="Q20" s="29">
        <v>2684</v>
      </c>
      <c r="R20" s="29">
        <v>2777</v>
      </c>
      <c r="S20" s="29">
        <v>2904</v>
      </c>
      <c r="T20" s="29">
        <v>3188</v>
      </c>
      <c r="U20" s="29">
        <v>3350</v>
      </c>
      <c r="V20" s="29">
        <v>3367</v>
      </c>
      <c r="W20" s="29">
        <v>3070</v>
      </c>
      <c r="X20" s="29">
        <v>3071</v>
      </c>
      <c r="Y20" s="29">
        <v>3352</v>
      </c>
      <c r="Z20" s="29">
        <v>4022</v>
      </c>
      <c r="AA20" s="29">
        <v>2770</v>
      </c>
      <c r="AB20" s="29">
        <v>2864</v>
      </c>
      <c r="AC20" s="29">
        <v>3057</v>
      </c>
      <c r="AD20" s="29">
        <v>3121</v>
      </c>
      <c r="AE20" s="29">
        <v>3351</v>
      </c>
      <c r="AF20" s="29">
        <v>3644</v>
      </c>
      <c r="AG20" s="29">
        <v>3836</v>
      </c>
      <c r="AH20" s="29">
        <v>3751</v>
      </c>
      <c r="AI20" s="29">
        <v>3365</v>
      </c>
      <c r="AJ20" s="29">
        <v>3525</v>
      </c>
      <c r="AK20" s="29">
        <v>3734</v>
      </c>
      <c r="AL20" s="29">
        <v>4390</v>
      </c>
    </row>
    <row r="21" spans="1:38" ht="30" customHeight="1">
      <c r="A21" s="238"/>
      <c r="B21" s="33" t="str">
        <f>IF('0'!A1=1,"Освіта","Education")</f>
        <v>Освіта</v>
      </c>
      <c r="C21" s="29">
        <v>1583</v>
      </c>
      <c r="D21" s="29">
        <v>1646</v>
      </c>
      <c r="E21" s="39">
        <v>1689</v>
      </c>
      <c r="F21" s="39">
        <v>1669</v>
      </c>
      <c r="G21" s="29">
        <v>1923</v>
      </c>
      <c r="H21" s="29">
        <v>2442</v>
      </c>
      <c r="I21" s="29">
        <v>2053</v>
      </c>
      <c r="J21" s="29">
        <v>1728</v>
      </c>
      <c r="K21" s="29">
        <v>2008</v>
      </c>
      <c r="L21" s="29">
        <v>1874</v>
      </c>
      <c r="M21" s="29">
        <v>1904</v>
      </c>
      <c r="N21" s="29">
        <v>2196</v>
      </c>
      <c r="O21" s="29">
        <v>1820</v>
      </c>
      <c r="P21" s="29">
        <v>1866</v>
      </c>
      <c r="Q21" s="29">
        <v>1902</v>
      </c>
      <c r="R21" s="29">
        <v>1940</v>
      </c>
      <c r="S21" s="29">
        <v>2027</v>
      </c>
      <c r="T21" s="29">
        <v>2502</v>
      </c>
      <c r="U21" s="29">
        <v>2292</v>
      </c>
      <c r="V21" s="29">
        <v>1913</v>
      </c>
      <c r="W21" s="29">
        <v>2163</v>
      </c>
      <c r="X21" s="29">
        <v>2100</v>
      </c>
      <c r="Y21" s="29">
        <v>2104</v>
      </c>
      <c r="Z21" s="29">
        <v>2412</v>
      </c>
      <c r="AA21" s="29">
        <v>2248</v>
      </c>
      <c r="AB21" s="29">
        <v>2332</v>
      </c>
      <c r="AC21" s="29">
        <v>2348</v>
      </c>
      <c r="AD21" s="29">
        <v>2407</v>
      </c>
      <c r="AE21" s="29">
        <v>2561</v>
      </c>
      <c r="AF21" s="29">
        <v>3011</v>
      </c>
      <c r="AG21" s="29">
        <v>2730</v>
      </c>
      <c r="AH21" s="29">
        <v>2352</v>
      </c>
      <c r="AI21" s="29">
        <v>2574</v>
      </c>
      <c r="AJ21" s="29">
        <v>2544</v>
      </c>
      <c r="AK21" s="29">
        <v>2508</v>
      </c>
      <c r="AL21" s="29">
        <v>2767</v>
      </c>
    </row>
    <row r="22" spans="1:38" ht="30" customHeight="1">
      <c r="A22" s="238"/>
      <c r="B22" s="33" t="str">
        <f>IF('0'!A1=1,"Охорона здоров’я та надання соціальної допомоги","Health care and provision of social aid")</f>
        <v>Охорона здоров’я та надання соціальної допомоги</v>
      </c>
      <c r="C22" s="29">
        <v>1385</v>
      </c>
      <c r="D22" s="29">
        <v>1400</v>
      </c>
      <c r="E22" s="39">
        <v>1457</v>
      </c>
      <c r="F22" s="39">
        <v>1445</v>
      </c>
      <c r="G22" s="29">
        <v>1701</v>
      </c>
      <c r="H22" s="29">
        <v>1882</v>
      </c>
      <c r="I22" s="29">
        <v>1697</v>
      </c>
      <c r="J22" s="29">
        <v>1642</v>
      </c>
      <c r="K22" s="29">
        <v>1657</v>
      </c>
      <c r="L22" s="29">
        <v>1676</v>
      </c>
      <c r="M22" s="29">
        <v>1677</v>
      </c>
      <c r="N22" s="29">
        <v>1975</v>
      </c>
      <c r="O22" s="29">
        <v>1607</v>
      </c>
      <c r="P22" s="29">
        <v>1591</v>
      </c>
      <c r="Q22" s="29">
        <v>1651</v>
      </c>
      <c r="R22" s="29">
        <v>1693</v>
      </c>
      <c r="S22" s="29">
        <v>1751</v>
      </c>
      <c r="T22" s="29">
        <v>1861</v>
      </c>
      <c r="U22" s="29">
        <v>1828</v>
      </c>
      <c r="V22" s="29">
        <v>1806</v>
      </c>
      <c r="W22" s="29">
        <v>1795</v>
      </c>
      <c r="X22" s="29">
        <v>1828</v>
      </c>
      <c r="Y22" s="29">
        <v>1826</v>
      </c>
      <c r="Z22" s="29">
        <v>2121</v>
      </c>
      <c r="AA22" s="29">
        <v>1932</v>
      </c>
      <c r="AB22" s="29">
        <v>1974</v>
      </c>
      <c r="AC22" s="29">
        <v>2046</v>
      </c>
      <c r="AD22" s="29">
        <v>2093</v>
      </c>
      <c r="AE22" s="29">
        <v>2189</v>
      </c>
      <c r="AF22" s="29">
        <v>2327</v>
      </c>
      <c r="AG22" s="29">
        <v>2343</v>
      </c>
      <c r="AH22" s="29">
        <v>2274</v>
      </c>
      <c r="AI22" s="29">
        <v>2207</v>
      </c>
      <c r="AJ22" s="29">
        <v>2215</v>
      </c>
      <c r="AK22" s="29">
        <v>2234</v>
      </c>
      <c r="AL22" s="29">
        <v>2594</v>
      </c>
    </row>
    <row r="23" spans="1:38" ht="30" customHeight="1">
      <c r="A23" s="238"/>
      <c r="B23" s="33" t="str">
        <f>IF('0'!A1=1,"Надання комунальних та індивідуальниї послуг; діяльність у сфері культури та спорту","Provision of communal and individual services; cultural and sporting activity")</f>
        <v>Надання комунальних та індивідуальниї послуг; діяльність у сфері культури та спорту</v>
      </c>
      <c r="C23" s="29">
        <v>1789</v>
      </c>
      <c r="D23" s="29">
        <v>1824</v>
      </c>
      <c r="E23" s="39">
        <v>1907</v>
      </c>
      <c r="F23" s="39">
        <v>1902</v>
      </c>
      <c r="G23" s="29">
        <v>2044</v>
      </c>
      <c r="H23" s="29">
        <v>2252</v>
      </c>
      <c r="I23" s="29">
        <v>2188</v>
      </c>
      <c r="J23" s="29">
        <v>2067</v>
      </c>
      <c r="K23" s="29">
        <v>2169</v>
      </c>
      <c r="L23" s="29">
        <v>2139</v>
      </c>
      <c r="M23" s="29">
        <v>2193</v>
      </c>
      <c r="N23" s="29">
        <v>2441</v>
      </c>
      <c r="O23" s="29">
        <v>2079</v>
      </c>
      <c r="P23" s="29">
        <v>2128</v>
      </c>
      <c r="Q23" s="29">
        <v>2325</v>
      </c>
      <c r="R23" s="29">
        <v>2267</v>
      </c>
      <c r="S23" s="29">
        <v>2353</v>
      </c>
      <c r="T23" s="29">
        <v>2466</v>
      </c>
      <c r="U23" s="29">
        <v>2489</v>
      </c>
      <c r="V23" s="29">
        <v>2355</v>
      </c>
      <c r="W23" s="29">
        <v>2466</v>
      </c>
      <c r="X23" s="29">
        <v>2450</v>
      </c>
      <c r="Y23" s="29">
        <v>2474</v>
      </c>
      <c r="Z23" s="29">
        <v>2743</v>
      </c>
      <c r="AA23" s="29">
        <v>2636</v>
      </c>
      <c r="AB23" s="29">
        <v>2659</v>
      </c>
      <c r="AC23" s="29">
        <v>2763</v>
      </c>
      <c r="AD23" s="29">
        <v>2783</v>
      </c>
      <c r="AE23" s="29">
        <v>2897</v>
      </c>
      <c r="AF23" s="29">
        <v>3042</v>
      </c>
      <c r="AG23" s="29">
        <v>3061</v>
      </c>
      <c r="AH23" s="29">
        <v>2942</v>
      </c>
      <c r="AI23" s="29">
        <v>2993</v>
      </c>
      <c r="AJ23" s="29">
        <v>3073</v>
      </c>
      <c r="AK23" s="29">
        <v>3161</v>
      </c>
      <c r="AL23" s="29">
        <v>3452</v>
      </c>
    </row>
    <row r="24" spans="1:38" ht="30" customHeight="1">
      <c r="A24" s="239"/>
      <c r="B24" s="34" t="str">
        <f>IF('0'!A1=1," з них діяльність у сфері культури, спорту, відпочинку та розваг","of which culture, sport, leisure and entertainment")</f>
        <v xml:space="preserve"> з них діяльність у сфері культури, спорту, відпочинку та розваг</v>
      </c>
      <c r="C24" s="29">
        <v>1885</v>
      </c>
      <c r="D24" s="29">
        <v>1932</v>
      </c>
      <c r="E24" s="39">
        <v>1985</v>
      </c>
      <c r="F24" s="39">
        <v>1983</v>
      </c>
      <c r="G24" s="29">
        <v>2164</v>
      </c>
      <c r="H24" s="29">
        <v>2438</v>
      </c>
      <c r="I24" s="29">
        <v>2338</v>
      </c>
      <c r="J24" s="41">
        <v>2169</v>
      </c>
      <c r="K24" s="41">
        <v>2310</v>
      </c>
      <c r="L24" s="41">
        <v>2262</v>
      </c>
      <c r="M24" s="41">
        <v>2336</v>
      </c>
      <c r="N24" s="41">
        <v>2637</v>
      </c>
      <c r="O24" s="41">
        <v>2164</v>
      </c>
      <c r="P24" s="41">
        <v>2237</v>
      </c>
      <c r="Q24" s="41">
        <v>2457</v>
      </c>
      <c r="R24" s="41">
        <v>2384</v>
      </c>
      <c r="S24" s="41">
        <v>2484</v>
      </c>
      <c r="T24" s="41">
        <v>2616</v>
      </c>
      <c r="U24" s="41">
        <v>2651</v>
      </c>
      <c r="V24" s="41">
        <v>2439</v>
      </c>
      <c r="W24" s="41">
        <v>2603</v>
      </c>
      <c r="X24" s="41">
        <v>2568</v>
      </c>
      <c r="Y24" s="41">
        <v>2592</v>
      </c>
      <c r="Z24" s="41">
        <v>2920</v>
      </c>
      <c r="AA24" s="41">
        <v>2778</v>
      </c>
      <c r="AB24" s="41">
        <v>2820</v>
      </c>
      <c r="AC24" s="41">
        <v>2929</v>
      </c>
      <c r="AD24" s="41">
        <v>2958</v>
      </c>
      <c r="AE24" s="41">
        <v>3087</v>
      </c>
      <c r="AF24" s="41">
        <v>3280</v>
      </c>
      <c r="AG24" s="41">
        <v>3259</v>
      </c>
      <c r="AH24" s="41">
        <v>3068</v>
      </c>
      <c r="AI24" s="41">
        <v>3192</v>
      </c>
      <c r="AJ24" s="41">
        <v>3264</v>
      </c>
      <c r="AK24" s="29">
        <v>3411</v>
      </c>
      <c r="AL24" s="29">
        <v>3728</v>
      </c>
    </row>
    <row r="25" spans="1:38">
      <c r="A25" s="35"/>
      <c r="B25" s="21"/>
    </row>
    <row r="26" spans="1:38" s="4" customFormat="1" ht="15" customHeight="1">
      <c r="A26" s="22" t="str">
        <f>IF('0'!A1=1,"Починаючи з січня 2013 року Державна служба статистики України представляє інформацію про кількість, робочий час та оплату праці найманих працівників відповідно до Класифікації видів економічної діяльності (ДК 009:2010)","Starting with January 2013, the State Statistics Service of Ukraine has been presenting information on the staff number, working hours and labor remuneration according to the Classification of Economic Activities (SC 009:2010)")</f>
        <v>Починаючи з січня 2013 року Державна служба статистики України представляє інформацію про кількість, робочий час та оплату праці найманих працівників відповідно до Класифікації видів економічної діяльності (ДК 009:2010)</v>
      </c>
      <c r="B26" s="23"/>
    </row>
    <row r="27" spans="1:38" s="4" customFormat="1" ht="15" customHeight="1">
      <c r="A27" s="5"/>
    </row>
    <row r="28" spans="1:38" s="4" customFormat="1" ht="15" customHeight="1">
      <c r="A28" s="31"/>
    </row>
  </sheetData>
  <sheetProtection algorithmName="SHA-512" hashValue="LaO25WcDXICVOuJk+IOK3iQTbJWM9xyecnUWa6avyRaK+w2wYIiQ4rjZM4jCP5GBqmfzLBdkNegf1vpC+L3spA==" saltValue="ly5BnrnhRVDYaapejKcVsg==" spinCount="100000" sheet="1" objects="1" scenarios="1"/>
  <mergeCells count="2">
    <mergeCell ref="A4:A24"/>
    <mergeCell ref="A3:B3"/>
  </mergeCells>
  <hyperlinks>
    <hyperlink ref="A1" location="'0'!A1" display="'0'!A1"/>
  </hyperlinks>
  <pageMargins left="0.7" right="0.7" top="0.75" bottom="0.75" header="0.3" footer="0.3"/>
  <pageSetup paperSize="9" orientation="portrait" horizontalDpi="4294967294"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EZ35"/>
  <sheetViews>
    <sheetView showGridLines="0" zoomScale="81" zoomScaleNormal="81" workbookViewId="0">
      <pane xSplit="2" topLeftCell="EK1" activePane="topRight" state="frozen"/>
      <selection activeCell="AY19" sqref="AY19"/>
      <selection pane="topRight" activeCell="EZ3" sqref="EZ3:EZ29"/>
    </sheetView>
  </sheetViews>
  <sheetFormatPr defaultColWidth="9.33203125" defaultRowHeight="13.2"/>
  <cols>
    <col min="1" max="1" width="9" style="21" customWidth="1"/>
    <col min="2" max="2" width="45.77734375" style="21" customWidth="1"/>
    <col min="3" max="25" width="10.77734375" style="21" customWidth="1"/>
    <col min="26" max="26" width="10.77734375" style="21" customWidth="1" collapsed="1"/>
    <col min="27" max="37" width="10.77734375" style="21" customWidth="1"/>
    <col min="38" max="38" width="10.77734375" style="21" customWidth="1" collapsed="1"/>
    <col min="39" max="49" width="10.77734375" style="21" customWidth="1"/>
    <col min="50" max="50" width="10.77734375" style="21" customWidth="1" collapsed="1"/>
    <col min="51" max="61" width="10.77734375" style="21" customWidth="1"/>
    <col min="62" max="62" width="10.77734375" style="21" customWidth="1" collapsed="1"/>
    <col min="63" max="73" width="10.77734375" style="21" customWidth="1"/>
    <col min="74" max="74" width="10.77734375" style="21" customWidth="1" collapsed="1"/>
    <col min="75" max="78" width="10.77734375" style="21" customWidth="1"/>
    <col min="79" max="79" width="9.33203125" style="21" customWidth="1"/>
    <col min="80" max="80" width="9.77734375" style="21" customWidth="1"/>
    <col min="81" max="85" width="10.77734375" style="21" customWidth="1"/>
    <col min="86" max="86" width="10.77734375" style="21" customWidth="1" collapsed="1"/>
    <col min="87" max="111" width="10.77734375" style="21" customWidth="1"/>
    <col min="112" max="16384" width="9.33203125" style="21"/>
  </cols>
  <sheetData>
    <row r="1" spans="1:156" ht="14.4">
      <c r="A1" s="14" t="str">
        <f>IF('0'!A1=1,"до змісту","to title")</f>
        <v>до змісту</v>
      </c>
      <c r="B1" s="15"/>
    </row>
    <row r="2" spans="1:156" s="46" customFormat="1" ht="16.2">
      <c r="A2" s="16"/>
      <c r="B2" s="17"/>
      <c r="C2" s="172">
        <v>41275</v>
      </c>
      <c r="D2" s="172">
        <v>41306</v>
      </c>
      <c r="E2" s="172">
        <v>41334</v>
      </c>
      <c r="F2" s="172">
        <v>41365</v>
      </c>
      <c r="G2" s="172">
        <v>41395</v>
      </c>
      <c r="H2" s="172">
        <v>41426</v>
      </c>
      <c r="I2" s="172">
        <v>41456</v>
      </c>
      <c r="J2" s="172">
        <v>41487</v>
      </c>
      <c r="K2" s="172">
        <v>41518</v>
      </c>
      <c r="L2" s="172">
        <v>41548</v>
      </c>
      <c r="M2" s="172">
        <v>41579</v>
      </c>
      <c r="N2" s="172">
        <v>41609</v>
      </c>
      <c r="O2" s="172">
        <v>41640</v>
      </c>
      <c r="P2" s="172">
        <v>41671</v>
      </c>
      <c r="Q2" s="172">
        <v>41699</v>
      </c>
      <c r="R2" s="172">
        <v>41730</v>
      </c>
      <c r="S2" s="172">
        <v>41760</v>
      </c>
      <c r="T2" s="172">
        <v>41791</v>
      </c>
      <c r="U2" s="172">
        <v>41821</v>
      </c>
      <c r="V2" s="172">
        <v>41852</v>
      </c>
      <c r="W2" s="172">
        <v>41883</v>
      </c>
      <c r="X2" s="172">
        <v>41913</v>
      </c>
      <c r="Y2" s="172">
        <v>41944</v>
      </c>
      <c r="Z2" s="172">
        <v>41974</v>
      </c>
      <c r="AA2" s="172">
        <v>42005</v>
      </c>
      <c r="AB2" s="172">
        <v>42036</v>
      </c>
      <c r="AC2" s="172">
        <v>42064</v>
      </c>
      <c r="AD2" s="172">
        <v>42095</v>
      </c>
      <c r="AE2" s="172">
        <v>42125</v>
      </c>
      <c r="AF2" s="172">
        <v>42156</v>
      </c>
      <c r="AG2" s="172">
        <v>42186</v>
      </c>
      <c r="AH2" s="172">
        <v>42217</v>
      </c>
      <c r="AI2" s="172">
        <v>42248</v>
      </c>
      <c r="AJ2" s="172">
        <v>42278</v>
      </c>
      <c r="AK2" s="172">
        <v>42309</v>
      </c>
      <c r="AL2" s="172">
        <v>42339</v>
      </c>
      <c r="AM2" s="172">
        <v>42370</v>
      </c>
      <c r="AN2" s="172">
        <v>42401</v>
      </c>
      <c r="AO2" s="172">
        <v>42430</v>
      </c>
      <c r="AP2" s="172">
        <v>42461</v>
      </c>
      <c r="AQ2" s="172">
        <v>42491</v>
      </c>
      <c r="AR2" s="172">
        <v>42522</v>
      </c>
      <c r="AS2" s="172">
        <v>42552</v>
      </c>
      <c r="AT2" s="172">
        <v>42583</v>
      </c>
      <c r="AU2" s="172">
        <v>42614</v>
      </c>
      <c r="AV2" s="172">
        <v>42644</v>
      </c>
      <c r="AW2" s="172">
        <v>42675</v>
      </c>
      <c r="AX2" s="172">
        <v>42705</v>
      </c>
      <c r="AY2" s="172">
        <v>42736</v>
      </c>
      <c r="AZ2" s="172">
        <v>42767</v>
      </c>
      <c r="BA2" s="172">
        <v>42795</v>
      </c>
      <c r="BB2" s="172">
        <v>42826</v>
      </c>
      <c r="BC2" s="172">
        <v>42856</v>
      </c>
      <c r="BD2" s="172">
        <v>42887</v>
      </c>
      <c r="BE2" s="172">
        <v>42917</v>
      </c>
      <c r="BF2" s="172">
        <v>42948</v>
      </c>
      <c r="BG2" s="172">
        <v>42979</v>
      </c>
      <c r="BH2" s="172">
        <v>43009</v>
      </c>
      <c r="BI2" s="172">
        <v>43040</v>
      </c>
      <c r="BJ2" s="172">
        <v>43070</v>
      </c>
      <c r="BK2" s="172">
        <v>43101</v>
      </c>
      <c r="BL2" s="172">
        <v>43132</v>
      </c>
      <c r="BM2" s="172">
        <v>43160</v>
      </c>
      <c r="BN2" s="172">
        <v>43191</v>
      </c>
      <c r="BO2" s="172">
        <v>43221</v>
      </c>
      <c r="BP2" s="172">
        <v>43252</v>
      </c>
      <c r="BQ2" s="172">
        <v>43282</v>
      </c>
      <c r="BR2" s="172">
        <v>43313</v>
      </c>
      <c r="BS2" s="172">
        <v>43344</v>
      </c>
      <c r="BT2" s="172">
        <v>43374</v>
      </c>
      <c r="BU2" s="172">
        <v>43405</v>
      </c>
      <c r="BV2" s="172">
        <v>43435</v>
      </c>
      <c r="BW2" s="172">
        <v>43466</v>
      </c>
      <c r="BX2" s="172">
        <v>43497</v>
      </c>
      <c r="BY2" s="172">
        <v>43525</v>
      </c>
      <c r="BZ2" s="172">
        <v>43556</v>
      </c>
      <c r="CA2" s="172">
        <v>43586</v>
      </c>
      <c r="CB2" s="172">
        <v>43617</v>
      </c>
      <c r="CC2" s="172">
        <v>43647</v>
      </c>
      <c r="CD2" s="172">
        <v>43678</v>
      </c>
      <c r="CE2" s="172">
        <v>43709</v>
      </c>
      <c r="CF2" s="172">
        <v>43739</v>
      </c>
      <c r="CG2" s="172">
        <v>43770</v>
      </c>
      <c r="CH2" s="172">
        <v>43800</v>
      </c>
      <c r="CI2" s="172">
        <v>43831</v>
      </c>
      <c r="CJ2" s="172">
        <v>43862</v>
      </c>
      <c r="CK2" s="172">
        <v>43891</v>
      </c>
      <c r="CL2" s="172">
        <v>43922</v>
      </c>
      <c r="CM2" s="172">
        <v>43952</v>
      </c>
      <c r="CN2" s="172">
        <v>43983</v>
      </c>
      <c r="CO2" s="172">
        <v>44013</v>
      </c>
      <c r="CP2" s="172">
        <v>44044</v>
      </c>
      <c r="CQ2" s="172">
        <v>44075</v>
      </c>
      <c r="CR2" s="172">
        <v>44105</v>
      </c>
      <c r="CS2" s="172">
        <v>44136</v>
      </c>
      <c r="CT2" s="172">
        <v>44166</v>
      </c>
      <c r="CU2" s="172">
        <v>44197</v>
      </c>
      <c r="CV2" s="26">
        <v>44228</v>
      </c>
      <c r="CW2" s="172">
        <v>44256</v>
      </c>
      <c r="CX2" s="26">
        <v>44287</v>
      </c>
      <c r="CY2" s="26">
        <v>44317</v>
      </c>
      <c r="CZ2" s="172">
        <v>44348</v>
      </c>
      <c r="DA2" s="172">
        <v>44378</v>
      </c>
      <c r="DB2" s="172">
        <v>44409</v>
      </c>
      <c r="DC2" s="26">
        <v>44440</v>
      </c>
      <c r="DD2" s="172">
        <v>44470</v>
      </c>
      <c r="DE2" s="172">
        <v>44501</v>
      </c>
      <c r="DF2" s="26">
        <v>44531</v>
      </c>
      <c r="DG2" s="172">
        <v>44562</v>
      </c>
      <c r="DH2" s="172">
        <v>44593</v>
      </c>
      <c r="DI2" s="26">
        <v>44621</v>
      </c>
      <c r="DJ2" s="172">
        <v>44652</v>
      </c>
      <c r="DK2" s="172">
        <v>44682</v>
      </c>
      <c r="DL2" s="26">
        <v>44713</v>
      </c>
      <c r="DM2" s="172">
        <v>44743</v>
      </c>
      <c r="DN2" s="172">
        <v>44774</v>
      </c>
      <c r="DO2" s="26">
        <v>44805</v>
      </c>
      <c r="DP2" s="172">
        <v>44835</v>
      </c>
      <c r="DQ2" s="172">
        <v>44866</v>
      </c>
      <c r="DR2" s="26">
        <v>44896</v>
      </c>
      <c r="DS2" s="172">
        <v>44927</v>
      </c>
      <c r="DT2" s="172">
        <v>44958</v>
      </c>
      <c r="DU2" s="26">
        <v>44986</v>
      </c>
      <c r="DV2" s="172">
        <v>45017</v>
      </c>
      <c r="DW2" s="172">
        <v>45047</v>
      </c>
      <c r="DX2" s="26">
        <v>45078</v>
      </c>
      <c r="DY2" s="172">
        <v>45108</v>
      </c>
      <c r="DZ2" s="172">
        <v>45139</v>
      </c>
      <c r="EA2" s="26">
        <v>45170</v>
      </c>
      <c r="EB2" s="172">
        <v>45200</v>
      </c>
      <c r="EC2" s="172">
        <v>45231</v>
      </c>
      <c r="ED2" s="26">
        <v>45261</v>
      </c>
      <c r="EE2" s="172">
        <v>45292</v>
      </c>
      <c r="EF2" s="172">
        <v>45323</v>
      </c>
      <c r="EG2" s="26">
        <v>45352</v>
      </c>
      <c r="EH2" s="172">
        <v>45383</v>
      </c>
      <c r="EI2" s="172">
        <v>45413</v>
      </c>
      <c r="EJ2" s="26">
        <v>45444</v>
      </c>
      <c r="EK2" s="172">
        <v>45474</v>
      </c>
      <c r="EL2" s="172">
        <v>45505</v>
      </c>
      <c r="EM2" s="26">
        <v>45536</v>
      </c>
      <c r="EN2" s="172">
        <v>45566</v>
      </c>
      <c r="EO2" s="172">
        <v>45597</v>
      </c>
      <c r="EP2" s="26">
        <v>45627</v>
      </c>
      <c r="EQ2" s="172">
        <v>45658</v>
      </c>
      <c r="ER2" s="172">
        <v>45689</v>
      </c>
      <c r="ES2" s="26">
        <v>45717</v>
      </c>
      <c r="ET2" s="172">
        <v>45748</v>
      </c>
      <c r="EU2" s="172">
        <v>45778</v>
      </c>
      <c r="EV2" s="26">
        <v>45809</v>
      </c>
      <c r="EW2" s="172">
        <v>45839</v>
      </c>
      <c r="EX2" s="172">
        <v>45870</v>
      </c>
      <c r="EY2" s="172">
        <v>45901</v>
      </c>
    </row>
    <row r="3" spans="1:156" ht="50.4" customHeight="1">
      <c r="A3" s="235" t="str">
        <f>IF('0'!A1=1,"Середня заробітна плата в розрахунку на одного штатного працівника (до попереднього місяця, %) КВЕД 2010","Average remuneration per staff member (to the previous month, %) CTEA 2010")</f>
        <v>Середня заробітна плата в розрахунку на одного штатного працівника (до попереднього місяця, %) КВЕД 2010</v>
      </c>
      <c r="B3" s="236"/>
      <c r="C3" s="173">
        <v>88.8</v>
      </c>
      <c r="D3" s="174">
        <v>101.5</v>
      </c>
      <c r="E3" s="174">
        <v>105.5</v>
      </c>
      <c r="F3" s="174">
        <v>100.6</v>
      </c>
      <c r="G3" s="174">
        <v>100.6</v>
      </c>
      <c r="H3" s="174">
        <v>103.9</v>
      </c>
      <c r="I3" s="174">
        <v>101.5</v>
      </c>
      <c r="J3" s="174">
        <v>96.3</v>
      </c>
      <c r="K3" s="174">
        <v>98.7</v>
      </c>
      <c r="L3" s="174">
        <v>100.7</v>
      </c>
      <c r="M3" s="174">
        <v>99.6</v>
      </c>
      <c r="N3" s="174">
        <v>110.7</v>
      </c>
      <c r="O3" s="174">
        <v>87</v>
      </c>
      <c r="P3" s="174">
        <v>101.3</v>
      </c>
      <c r="Q3" s="174">
        <v>106.6</v>
      </c>
      <c r="R3" s="174">
        <v>100.5</v>
      </c>
      <c r="S3" s="174">
        <v>100</v>
      </c>
      <c r="T3" s="174">
        <v>105</v>
      </c>
      <c r="U3" s="174">
        <v>98.2</v>
      </c>
      <c r="V3" s="174">
        <v>95.3</v>
      </c>
      <c r="W3" s="174">
        <v>103.3</v>
      </c>
      <c r="X3" s="174">
        <v>100.8</v>
      </c>
      <c r="Y3" s="174">
        <v>100.7</v>
      </c>
      <c r="Z3" s="174">
        <v>113.5</v>
      </c>
      <c r="AA3" s="174">
        <v>86.1</v>
      </c>
      <c r="AB3" s="174">
        <v>105.2</v>
      </c>
      <c r="AC3" s="174">
        <v>106.3</v>
      </c>
      <c r="AD3" s="174">
        <v>103.5</v>
      </c>
      <c r="AE3" s="174">
        <v>101.1</v>
      </c>
      <c r="AF3" s="174">
        <v>106.4</v>
      </c>
      <c r="AG3" s="174">
        <v>102.1</v>
      </c>
      <c r="AH3" s="174">
        <v>95.8</v>
      </c>
      <c r="AI3" s="174">
        <v>103.3</v>
      </c>
      <c r="AJ3" s="174">
        <v>104.3</v>
      </c>
      <c r="AK3" s="174">
        <v>99.3</v>
      </c>
      <c r="AL3" s="174">
        <v>116.3</v>
      </c>
      <c r="AM3" s="174">
        <v>83.4</v>
      </c>
      <c r="AN3" s="174">
        <v>105.1</v>
      </c>
      <c r="AO3" s="174">
        <v>107.3</v>
      </c>
      <c r="AP3" s="174">
        <v>99.5</v>
      </c>
      <c r="AQ3" s="174">
        <v>101.8</v>
      </c>
      <c r="AR3" s="174">
        <v>107.1</v>
      </c>
      <c r="AS3" s="174">
        <v>100.7</v>
      </c>
      <c r="AT3" s="174">
        <v>96.8</v>
      </c>
      <c r="AU3" s="174">
        <v>103</v>
      </c>
      <c r="AV3" s="174">
        <v>99.8</v>
      </c>
      <c r="AW3" s="174">
        <v>101</v>
      </c>
      <c r="AX3" s="174">
        <v>119.8</v>
      </c>
      <c r="AY3" s="174">
        <v>92.8</v>
      </c>
      <c r="AZ3" s="174">
        <v>103.3</v>
      </c>
      <c r="BA3" s="174">
        <v>108.7</v>
      </c>
      <c r="BB3" s="174">
        <v>98.6</v>
      </c>
      <c r="BC3" s="174">
        <v>102.7</v>
      </c>
      <c r="BD3" s="174">
        <v>107.6</v>
      </c>
      <c r="BE3" s="174">
        <v>99.7</v>
      </c>
      <c r="BF3" s="174">
        <v>96.9</v>
      </c>
      <c r="BG3" s="174">
        <v>103.3</v>
      </c>
      <c r="BH3" s="174">
        <v>100.4</v>
      </c>
      <c r="BI3" s="174">
        <v>101.4</v>
      </c>
      <c r="BJ3" s="174">
        <v>117.4</v>
      </c>
      <c r="BK3" s="174">
        <v>87.9</v>
      </c>
      <c r="BL3" s="174">
        <v>101.5</v>
      </c>
      <c r="BM3" s="174">
        <v>107.1</v>
      </c>
      <c r="BN3" s="174">
        <v>101.2</v>
      </c>
      <c r="BO3" s="174">
        <v>102.9</v>
      </c>
      <c r="BP3" s="174">
        <v>104.8</v>
      </c>
      <c r="BQ3" s="174">
        <v>100.3</v>
      </c>
      <c r="BR3" s="174">
        <v>97.9</v>
      </c>
      <c r="BS3" s="174">
        <v>100.7</v>
      </c>
      <c r="BT3" s="174">
        <v>101.9</v>
      </c>
      <c r="BU3" s="174">
        <v>99.4</v>
      </c>
      <c r="BV3" s="174">
        <v>115.4</v>
      </c>
      <c r="BW3" s="174">
        <v>87.2</v>
      </c>
      <c r="BX3" s="174">
        <v>102.2</v>
      </c>
      <c r="BY3" s="174">
        <v>108.6</v>
      </c>
      <c r="BZ3" s="174">
        <v>100.3</v>
      </c>
      <c r="CA3" s="174">
        <v>99.7</v>
      </c>
      <c r="CB3" s="174">
        <v>105.3</v>
      </c>
      <c r="CC3" s="174">
        <v>101.7</v>
      </c>
      <c r="CD3" s="174">
        <v>96</v>
      </c>
      <c r="CE3" s="174">
        <v>101.4</v>
      </c>
      <c r="CF3" s="174">
        <v>100.4</v>
      </c>
      <c r="CG3" s="174">
        <v>99.6</v>
      </c>
      <c r="CH3" s="174">
        <v>114.8</v>
      </c>
      <c r="CI3" s="174">
        <v>87.5</v>
      </c>
      <c r="CJ3" s="174">
        <v>101.1</v>
      </c>
      <c r="CK3" s="174">
        <v>105.5</v>
      </c>
      <c r="CL3" s="174">
        <v>91.1</v>
      </c>
      <c r="CM3" s="174">
        <v>101.1</v>
      </c>
      <c r="CN3" s="174">
        <v>109.8</v>
      </c>
      <c r="CO3" s="174">
        <v>102</v>
      </c>
      <c r="CP3" s="174">
        <v>97</v>
      </c>
      <c r="CQ3" s="174">
        <v>104.8</v>
      </c>
      <c r="CR3" s="174">
        <v>101.5</v>
      </c>
      <c r="CS3" s="174">
        <v>98.5</v>
      </c>
      <c r="CT3" s="174">
        <v>118.3</v>
      </c>
      <c r="CU3" s="174">
        <v>87</v>
      </c>
      <c r="CV3" s="174">
        <v>101.7</v>
      </c>
      <c r="CW3" s="174">
        <v>108.5</v>
      </c>
      <c r="CX3" s="174">
        <v>99.5</v>
      </c>
      <c r="CY3" s="174">
        <v>99.7</v>
      </c>
      <c r="CZ3" s="174">
        <v>106</v>
      </c>
      <c r="DA3" s="174">
        <v>100.2</v>
      </c>
      <c r="DB3" s="174">
        <v>97.6</v>
      </c>
      <c r="DC3" s="174">
        <v>101.7</v>
      </c>
      <c r="DD3" s="174">
        <v>98.6</v>
      </c>
      <c r="DE3" s="174">
        <v>101.7</v>
      </c>
      <c r="DF3" s="174">
        <v>122.2</v>
      </c>
      <c r="DG3" s="174">
        <v>83.5</v>
      </c>
      <c r="DH3" s="173" t="s">
        <v>0</v>
      </c>
      <c r="DI3" s="173" t="s">
        <v>0</v>
      </c>
      <c r="DJ3" s="173" t="s">
        <v>0</v>
      </c>
      <c r="DK3" s="173" t="s">
        <v>0</v>
      </c>
      <c r="DL3" s="173" t="s">
        <v>0</v>
      </c>
      <c r="DM3" s="173" t="s">
        <v>0</v>
      </c>
      <c r="DN3" s="173" t="s">
        <v>0</v>
      </c>
      <c r="DO3" s="173" t="s">
        <v>0</v>
      </c>
      <c r="DP3" s="173" t="s">
        <v>0</v>
      </c>
      <c r="DQ3" s="173" t="s">
        <v>0</v>
      </c>
      <c r="DR3" s="173" t="s">
        <v>0</v>
      </c>
      <c r="DS3" s="173" t="s">
        <v>0</v>
      </c>
      <c r="DT3" s="173" t="s">
        <v>0</v>
      </c>
      <c r="DU3" s="173" t="s">
        <v>0</v>
      </c>
      <c r="DV3" s="173" t="s">
        <v>0</v>
      </c>
      <c r="DW3" s="173" t="s">
        <v>0</v>
      </c>
      <c r="DX3" s="173" t="s">
        <v>0</v>
      </c>
      <c r="DY3" s="173" t="s">
        <v>0</v>
      </c>
      <c r="DZ3" s="173" t="s">
        <v>0</v>
      </c>
      <c r="EA3" s="173" t="s">
        <v>0</v>
      </c>
      <c r="EB3" s="173" t="s">
        <v>0</v>
      </c>
      <c r="EC3" s="173" t="s">
        <v>0</v>
      </c>
      <c r="ED3" s="173" t="s">
        <v>0</v>
      </c>
      <c r="EE3" s="173" t="s">
        <v>0</v>
      </c>
      <c r="EF3" s="173" t="s">
        <v>0</v>
      </c>
      <c r="EG3" s="173" t="s">
        <v>0</v>
      </c>
      <c r="EH3" s="173" t="s">
        <v>0</v>
      </c>
      <c r="EI3" s="173" t="s">
        <v>0</v>
      </c>
      <c r="EJ3" s="173" t="s">
        <v>0</v>
      </c>
      <c r="EK3" s="173" t="s">
        <v>0</v>
      </c>
      <c r="EL3" s="173" t="s">
        <v>0</v>
      </c>
      <c r="EM3" s="173" t="s">
        <v>0</v>
      </c>
      <c r="EN3" s="173" t="s">
        <v>0</v>
      </c>
      <c r="EO3" s="173" t="s">
        <v>0</v>
      </c>
      <c r="EP3" s="173" t="s">
        <v>0</v>
      </c>
      <c r="EQ3" s="173" t="s">
        <v>0</v>
      </c>
      <c r="ER3" s="173" t="s">
        <v>0</v>
      </c>
      <c r="ES3" s="173" t="s">
        <v>0</v>
      </c>
      <c r="ET3" s="173" t="s">
        <v>0</v>
      </c>
      <c r="EU3" s="173" t="s">
        <v>0</v>
      </c>
      <c r="EV3" s="173" t="s">
        <v>0</v>
      </c>
      <c r="EW3" s="173" t="s">
        <v>0</v>
      </c>
      <c r="EX3" s="173">
        <v>97.8</v>
      </c>
      <c r="EY3" s="173">
        <v>102.7</v>
      </c>
      <c r="EZ3" s="242" t="s">
        <v>5</v>
      </c>
    </row>
    <row r="4" spans="1:156" ht="30" customHeight="1">
      <c r="A4" s="237" t="str">
        <f>IF('0'!A1=1,"За видами економічної діяльності КВЕД 2010","By types of economic activity CTEA 2010")</f>
        <v>За видами економічної діяльності КВЕД 2010</v>
      </c>
      <c r="B4" s="18" t="str">
        <f>IF('0'!A1=1,"Сільське господарство, лісове господарство та рибне господарство","Agriculture, forestry and fishing")</f>
        <v>Сільське господарство, лісове господарство та рибне господарство</v>
      </c>
      <c r="C4" s="47">
        <v>93</v>
      </c>
      <c r="D4" s="175">
        <v>99</v>
      </c>
      <c r="E4" s="175">
        <v>103.6</v>
      </c>
      <c r="F4" s="175">
        <v>111.4</v>
      </c>
      <c r="G4" s="175">
        <v>104.6</v>
      </c>
      <c r="H4" s="175">
        <v>97.1</v>
      </c>
      <c r="I4" s="175">
        <v>109.4</v>
      </c>
      <c r="J4" s="175">
        <v>91.1</v>
      </c>
      <c r="K4" s="175">
        <v>98.8</v>
      </c>
      <c r="L4" s="175">
        <v>111.6</v>
      </c>
      <c r="M4" s="175">
        <v>96.9</v>
      </c>
      <c r="N4" s="175">
        <v>100.7</v>
      </c>
      <c r="O4" s="175">
        <v>86.2</v>
      </c>
      <c r="P4" s="175">
        <v>97.9</v>
      </c>
      <c r="Q4" s="175">
        <v>111.1</v>
      </c>
      <c r="R4" s="175">
        <v>103.7</v>
      </c>
      <c r="S4" s="175">
        <v>102.9</v>
      </c>
      <c r="T4" s="175">
        <v>97.5</v>
      </c>
      <c r="U4" s="175">
        <v>114.8</v>
      </c>
      <c r="V4" s="175">
        <v>90</v>
      </c>
      <c r="W4" s="175">
        <v>109.1</v>
      </c>
      <c r="X4" s="175">
        <v>100.1</v>
      </c>
      <c r="Y4" s="175">
        <v>95.7</v>
      </c>
      <c r="Z4" s="175">
        <v>107.5</v>
      </c>
      <c r="AA4" s="175">
        <v>86.5</v>
      </c>
      <c r="AB4" s="175">
        <v>104.6</v>
      </c>
      <c r="AC4" s="175">
        <v>112.6</v>
      </c>
      <c r="AD4" s="175">
        <v>108.4</v>
      </c>
      <c r="AE4" s="175">
        <v>107.1</v>
      </c>
      <c r="AF4" s="175">
        <v>94.5</v>
      </c>
      <c r="AG4" s="175">
        <v>114.1</v>
      </c>
      <c r="AH4" s="175">
        <v>91.2</v>
      </c>
      <c r="AI4" s="175">
        <v>110.3</v>
      </c>
      <c r="AJ4" s="175">
        <v>101.2</v>
      </c>
      <c r="AK4" s="176">
        <v>95.7</v>
      </c>
      <c r="AL4" s="176">
        <v>107</v>
      </c>
      <c r="AM4" s="176">
        <v>86.1</v>
      </c>
      <c r="AN4" s="176">
        <v>103</v>
      </c>
      <c r="AO4" s="176">
        <v>114.3</v>
      </c>
      <c r="AP4" s="176">
        <v>104.3</v>
      </c>
      <c r="AQ4" s="176">
        <v>97.2</v>
      </c>
      <c r="AR4" s="176">
        <v>104.6</v>
      </c>
      <c r="AS4" s="176">
        <v>112.9</v>
      </c>
      <c r="AT4" s="176">
        <v>89.8</v>
      </c>
      <c r="AU4" s="176">
        <v>114.4</v>
      </c>
      <c r="AV4" s="176">
        <v>93.8</v>
      </c>
      <c r="AW4" s="176">
        <v>99.4</v>
      </c>
      <c r="AX4" s="176">
        <v>111.8</v>
      </c>
      <c r="AY4" s="176">
        <v>98.9</v>
      </c>
      <c r="AZ4" s="176">
        <v>99.8</v>
      </c>
      <c r="BA4" s="176">
        <v>113.8</v>
      </c>
      <c r="BB4" s="176">
        <v>105.1</v>
      </c>
      <c r="BC4" s="176">
        <v>103.7</v>
      </c>
      <c r="BD4" s="176">
        <v>98.2</v>
      </c>
      <c r="BE4" s="176">
        <v>109.3</v>
      </c>
      <c r="BF4" s="176">
        <v>93.8</v>
      </c>
      <c r="BG4" s="176">
        <v>108.1</v>
      </c>
      <c r="BH4" s="176">
        <v>96.8</v>
      </c>
      <c r="BI4" s="176">
        <v>100.5</v>
      </c>
      <c r="BJ4" s="176">
        <v>112.2</v>
      </c>
      <c r="BK4" s="176">
        <v>88.1</v>
      </c>
      <c r="BL4" s="176">
        <v>97.6</v>
      </c>
      <c r="BM4" s="176">
        <v>107.7</v>
      </c>
      <c r="BN4" s="176">
        <v>114.8</v>
      </c>
      <c r="BO4" s="176">
        <v>100.8</v>
      </c>
      <c r="BP4" s="176">
        <v>96.6</v>
      </c>
      <c r="BQ4" s="176">
        <v>106.1</v>
      </c>
      <c r="BR4" s="176">
        <v>97.9</v>
      </c>
      <c r="BS4" s="176">
        <v>105.9</v>
      </c>
      <c r="BT4" s="176">
        <v>101.6</v>
      </c>
      <c r="BU4" s="176">
        <v>94.8</v>
      </c>
      <c r="BV4" s="176">
        <v>103.9</v>
      </c>
      <c r="BW4" s="176">
        <v>92.1</v>
      </c>
      <c r="BX4" s="176">
        <v>99.3</v>
      </c>
      <c r="BY4" s="176">
        <v>109.5</v>
      </c>
      <c r="BZ4" s="176">
        <v>108.5</v>
      </c>
      <c r="CA4" s="176">
        <v>97.4</v>
      </c>
      <c r="CB4" s="176">
        <v>101.7</v>
      </c>
      <c r="CC4" s="176">
        <v>111.8</v>
      </c>
      <c r="CD4" s="176">
        <v>89.1</v>
      </c>
      <c r="CE4" s="176">
        <v>108.3</v>
      </c>
      <c r="CF4" s="176">
        <v>100.4</v>
      </c>
      <c r="CG4" s="176">
        <v>95.3</v>
      </c>
      <c r="CH4" s="176">
        <v>103.3</v>
      </c>
      <c r="CI4" s="176">
        <v>90.8</v>
      </c>
      <c r="CJ4" s="176">
        <v>98.2</v>
      </c>
      <c r="CK4" s="176">
        <v>108.5</v>
      </c>
      <c r="CL4" s="176">
        <v>111.4</v>
      </c>
      <c r="CM4" s="176">
        <v>88.4</v>
      </c>
      <c r="CN4" s="176">
        <v>106.1</v>
      </c>
      <c r="CO4" s="176">
        <v>110.2</v>
      </c>
      <c r="CP4" s="176">
        <v>91.2</v>
      </c>
      <c r="CQ4" s="176">
        <v>109.7</v>
      </c>
      <c r="CR4" s="176">
        <v>99.9</v>
      </c>
      <c r="CS4" s="176">
        <v>99.3</v>
      </c>
      <c r="CT4" s="176">
        <v>104.3</v>
      </c>
      <c r="CU4" s="176">
        <v>88.2</v>
      </c>
      <c r="CV4" s="176">
        <v>100.3</v>
      </c>
      <c r="CW4" s="176">
        <v>111.3</v>
      </c>
      <c r="CX4" s="176">
        <v>116.5</v>
      </c>
      <c r="CY4" s="176">
        <v>94.8</v>
      </c>
      <c r="CZ4" s="176">
        <v>100.6</v>
      </c>
      <c r="DA4" s="176">
        <v>107.2</v>
      </c>
      <c r="DB4" s="176">
        <v>96.2</v>
      </c>
      <c r="DC4" s="176">
        <v>105.9</v>
      </c>
      <c r="DD4" s="176">
        <v>102.5</v>
      </c>
      <c r="DE4" s="176">
        <v>102</v>
      </c>
      <c r="DF4" s="176">
        <v>118.2</v>
      </c>
      <c r="DG4" s="176">
        <v>74.2</v>
      </c>
      <c r="DH4" s="176" t="s">
        <v>0</v>
      </c>
      <c r="DI4" s="176" t="s">
        <v>0</v>
      </c>
      <c r="DJ4" s="176" t="s">
        <v>0</v>
      </c>
      <c r="DK4" s="176" t="s">
        <v>0</v>
      </c>
      <c r="DL4" s="176" t="s">
        <v>0</v>
      </c>
      <c r="DM4" s="176" t="s">
        <v>0</v>
      </c>
      <c r="DN4" s="176" t="s">
        <v>0</v>
      </c>
      <c r="DO4" s="176" t="s">
        <v>0</v>
      </c>
      <c r="DP4" s="176" t="s">
        <v>0</v>
      </c>
      <c r="DQ4" s="176" t="s">
        <v>0</v>
      </c>
      <c r="DR4" s="176" t="s">
        <v>0</v>
      </c>
      <c r="DS4" s="176" t="s">
        <v>0</v>
      </c>
      <c r="DT4" s="176" t="s">
        <v>0</v>
      </c>
      <c r="DU4" s="176" t="s">
        <v>0</v>
      </c>
      <c r="DV4" s="176" t="s">
        <v>0</v>
      </c>
      <c r="DW4" s="176" t="s">
        <v>0</v>
      </c>
      <c r="DX4" s="176" t="s">
        <v>0</v>
      </c>
      <c r="DY4" s="176" t="s">
        <v>0</v>
      </c>
      <c r="DZ4" s="176" t="s">
        <v>0</v>
      </c>
      <c r="EA4" s="176" t="s">
        <v>0</v>
      </c>
      <c r="EB4" s="176" t="s">
        <v>0</v>
      </c>
      <c r="EC4" s="176" t="s">
        <v>0</v>
      </c>
      <c r="ED4" s="176" t="s">
        <v>0</v>
      </c>
      <c r="EE4" s="176" t="s">
        <v>0</v>
      </c>
      <c r="EF4" s="176" t="s">
        <v>0</v>
      </c>
      <c r="EG4" s="176" t="s">
        <v>0</v>
      </c>
      <c r="EH4" s="176" t="s">
        <v>0</v>
      </c>
      <c r="EI4" s="176" t="s">
        <v>0</v>
      </c>
      <c r="EJ4" s="176" t="s">
        <v>0</v>
      </c>
      <c r="EK4" s="176" t="s">
        <v>0</v>
      </c>
      <c r="EL4" s="176" t="s">
        <v>0</v>
      </c>
      <c r="EM4" s="176" t="s">
        <v>0</v>
      </c>
      <c r="EN4" s="176" t="s">
        <v>0</v>
      </c>
      <c r="EO4" s="176" t="s">
        <v>0</v>
      </c>
      <c r="EP4" s="176" t="s">
        <v>0</v>
      </c>
      <c r="EQ4" s="176" t="s">
        <v>0</v>
      </c>
      <c r="ER4" s="176" t="s">
        <v>0</v>
      </c>
      <c r="ES4" s="176" t="s">
        <v>0</v>
      </c>
      <c r="ET4" s="176" t="s">
        <v>0</v>
      </c>
      <c r="EU4" s="176" t="s">
        <v>0</v>
      </c>
      <c r="EV4" s="176" t="s">
        <v>0</v>
      </c>
      <c r="EW4" s="176" t="s">
        <v>0</v>
      </c>
      <c r="EX4" s="176">
        <v>100.8</v>
      </c>
      <c r="EY4" s="176">
        <v>102.4</v>
      </c>
      <c r="EZ4" s="242"/>
    </row>
    <row r="5" spans="1:156" ht="30" customHeight="1">
      <c r="A5" s="238"/>
      <c r="B5" s="19" t="str">
        <f>IF('0'!A1=1,"з них сільське господарство","of which agriculture")</f>
        <v>з них сільське господарство</v>
      </c>
      <c r="C5" s="47">
        <v>92.5</v>
      </c>
      <c r="D5" s="175">
        <v>97.7</v>
      </c>
      <c r="E5" s="175">
        <v>103.1</v>
      </c>
      <c r="F5" s="175">
        <v>114.5</v>
      </c>
      <c r="G5" s="175">
        <v>105.6</v>
      </c>
      <c r="H5" s="175">
        <v>96.4</v>
      </c>
      <c r="I5" s="175">
        <v>110.3</v>
      </c>
      <c r="J5" s="175">
        <v>90</v>
      </c>
      <c r="K5" s="175">
        <v>98</v>
      </c>
      <c r="L5" s="175">
        <v>113.3</v>
      </c>
      <c r="M5" s="175">
        <v>97.1</v>
      </c>
      <c r="N5" s="175">
        <v>98.5</v>
      </c>
      <c r="O5" s="175">
        <v>87.4</v>
      </c>
      <c r="P5" s="175">
        <v>96.6</v>
      </c>
      <c r="Q5" s="175">
        <v>111.6</v>
      </c>
      <c r="R5" s="175">
        <v>105.2</v>
      </c>
      <c r="S5" s="175">
        <v>103.5</v>
      </c>
      <c r="T5" s="175">
        <v>96.2</v>
      </c>
      <c r="U5" s="175">
        <v>116.8</v>
      </c>
      <c r="V5" s="175">
        <v>89.3</v>
      </c>
      <c r="W5" s="175">
        <v>108.3</v>
      </c>
      <c r="X5" s="175">
        <v>101</v>
      </c>
      <c r="Y5" s="175">
        <v>94.6</v>
      </c>
      <c r="Z5" s="175">
        <v>103.7</v>
      </c>
      <c r="AA5" s="175">
        <v>89.2</v>
      </c>
      <c r="AB5" s="175">
        <v>102.5</v>
      </c>
      <c r="AC5" s="175">
        <v>111.6</v>
      </c>
      <c r="AD5" s="175">
        <v>112.4</v>
      </c>
      <c r="AE5" s="175">
        <v>108</v>
      </c>
      <c r="AF5" s="175">
        <v>90.8</v>
      </c>
      <c r="AG5" s="175">
        <v>117.3</v>
      </c>
      <c r="AH5" s="175">
        <v>90.4</v>
      </c>
      <c r="AI5" s="175">
        <v>108.5</v>
      </c>
      <c r="AJ5" s="175">
        <v>103.4</v>
      </c>
      <c r="AK5" s="176">
        <v>94.2</v>
      </c>
      <c r="AL5" s="176">
        <v>100.3</v>
      </c>
      <c r="AM5" s="176">
        <v>90.2</v>
      </c>
      <c r="AN5" s="176">
        <v>100.7</v>
      </c>
      <c r="AO5" s="176">
        <v>112</v>
      </c>
      <c r="AP5" s="176">
        <v>111</v>
      </c>
      <c r="AQ5" s="176">
        <v>97</v>
      </c>
      <c r="AR5" s="176">
        <v>101.7</v>
      </c>
      <c r="AS5" s="176">
        <v>117.9</v>
      </c>
      <c r="AT5" s="176">
        <v>87.5</v>
      </c>
      <c r="AU5" s="176">
        <v>112.9</v>
      </c>
      <c r="AV5" s="176">
        <v>97.2</v>
      </c>
      <c r="AW5" s="176">
        <v>98.1</v>
      </c>
      <c r="AX5" s="176">
        <v>105.3</v>
      </c>
      <c r="AY5" s="176">
        <v>106.3</v>
      </c>
      <c r="AZ5" s="176">
        <v>97.7</v>
      </c>
      <c r="BA5" s="176">
        <v>112.4</v>
      </c>
      <c r="BB5" s="176">
        <v>110.9</v>
      </c>
      <c r="BC5" s="176">
        <v>102.7</v>
      </c>
      <c r="BD5" s="176">
        <v>94.8</v>
      </c>
      <c r="BE5" s="176">
        <v>113.1</v>
      </c>
      <c r="BF5" s="176">
        <v>92.1</v>
      </c>
      <c r="BG5" s="176">
        <v>107.1</v>
      </c>
      <c r="BH5" s="176">
        <v>99</v>
      </c>
      <c r="BI5" s="176">
        <v>99.9</v>
      </c>
      <c r="BJ5" s="176">
        <v>108.1</v>
      </c>
      <c r="BK5" s="176">
        <v>90.1</v>
      </c>
      <c r="BL5" s="176">
        <v>94.8</v>
      </c>
      <c r="BM5" s="176">
        <v>104.4</v>
      </c>
      <c r="BN5" s="176">
        <v>125.1</v>
      </c>
      <c r="BO5" s="176">
        <v>100.2</v>
      </c>
      <c r="BP5" s="176">
        <v>94.9</v>
      </c>
      <c r="BQ5" s="176">
        <v>107.8</v>
      </c>
      <c r="BR5" s="176">
        <v>97.7</v>
      </c>
      <c r="BS5" s="176">
        <v>105</v>
      </c>
      <c r="BT5" s="176">
        <v>103.6</v>
      </c>
      <c r="BU5" s="176">
        <v>94.1</v>
      </c>
      <c r="BV5" s="176">
        <v>100.4</v>
      </c>
      <c r="BW5" s="176">
        <v>96.6</v>
      </c>
      <c r="BX5" s="176">
        <v>97.2</v>
      </c>
      <c r="BY5" s="176">
        <v>108.7</v>
      </c>
      <c r="BZ5" s="176">
        <v>113.9</v>
      </c>
      <c r="CA5" s="176">
        <v>97</v>
      </c>
      <c r="CB5" s="176">
        <v>101.6</v>
      </c>
      <c r="CC5" s="176">
        <v>112.8</v>
      </c>
      <c r="CD5" s="176">
        <v>88.4</v>
      </c>
      <c r="CE5" s="176">
        <v>108.4</v>
      </c>
      <c r="CF5" s="176">
        <v>101.5</v>
      </c>
      <c r="CG5" s="176">
        <v>95.1</v>
      </c>
      <c r="CH5" s="176">
        <v>102</v>
      </c>
      <c r="CI5" s="176">
        <v>92.3</v>
      </c>
      <c r="CJ5" s="176">
        <v>96.7</v>
      </c>
      <c r="CK5" s="176">
        <v>108</v>
      </c>
      <c r="CL5" s="176">
        <v>116.5</v>
      </c>
      <c r="CM5" s="176">
        <v>86.4</v>
      </c>
      <c r="CN5" s="176">
        <v>105.1</v>
      </c>
      <c r="CO5" s="176">
        <v>111.1</v>
      </c>
      <c r="CP5" s="176">
        <v>90.2</v>
      </c>
      <c r="CQ5" s="176">
        <v>108.9</v>
      </c>
      <c r="CR5" s="176">
        <v>101.8</v>
      </c>
      <c r="CS5" s="176">
        <v>99.2</v>
      </c>
      <c r="CT5" s="176">
        <v>101.9</v>
      </c>
      <c r="CU5" s="176">
        <v>89.8</v>
      </c>
      <c r="CV5" s="176">
        <v>98</v>
      </c>
      <c r="CW5" s="176">
        <v>107.7</v>
      </c>
      <c r="CX5" s="176">
        <v>122.7</v>
      </c>
      <c r="CY5" s="176">
        <v>94.2</v>
      </c>
      <c r="CZ5" s="176">
        <v>96.8</v>
      </c>
      <c r="DA5" s="176">
        <v>109.6</v>
      </c>
      <c r="DB5" s="176">
        <v>94.7</v>
      </c>
      <c r="DC5" s="176">
        <v>101.2</v>
      </c>
      <c r="DD5" s="176">
        <v>108.5</v>
      </c>
      <c r="DE5" s="176">
        <v>100.6</v>
      </c>
      <c r="DF5" s="176">
        <v>112.2</v>
      </c>
      <c r="DG5" s="176">
        <v>79.099999999999994</v>
      </c>
      <c r="DH5" s="176" t="s">
        <v>0</v>
      </c>
      <c r="DI5" s="176" t="s">
        <v>0</v>
      </c>
      <c r="DJ5" s="176" t="s">
        <v>0</v>
      </c>
      <c r="DK5" s="176" t="s">
        <v>0</v>
      </c>
      <c r="DL5" s="176" t="s">
        <v>0</v>
      </c>
      <c r="DM5" s="176" t="s">
        <v>0</v>
      </c>
      <c r="DN5" s="176" t="s">
        <v>0</v>
      </c>
      <c r="DO5" s="176" t="s">
        <v>0</v>
      </c>
      <c r="DP5" s="176" t="s">
        <v>0</v>
      </c>
      <c r="DQ5" s="176" t="s">
        <v>0</v>
      </c>
      <c r="DR5" s="176" t="s">
        <v>0</v>
      </c>
      <c r="DS5" s="176" t="s">
        <v>0</v>
      </c>
      <c r="DT5" s="176" t="s">
        <v>0</v>
      </c>
      <c r="DU5" s="176" t="s">
        <v>0</v>
      </c>
      <c r="DV5" s="176" t="s">
        <v>0</v>
      </c>
      <c r="DW5" s="176" t="s">
        <v>0</v>
      </c>
      <c r="DX5" s="176" t="s">
        <v>0</v>
      </c>
      <c r="DY5" s="176" t="s">
        <v>0</v>
      </c>
      <c r="DZ5" s="176" t="s">
        <v>0</v>
      </c>
      <c r="EA5" s="176" t="s">
        <v>0</v>
      </c>
      <c r="EB5" s="176" t="s">
        <v>0</v>
      </c>
      <c r="EC5" s="176" t="s">
        <v>0</v>
      </c>
      <c r="ED5" s="176" t="s">
        <v>0</v>
      </c>
      <c r="EE5" s="176" t="s">
        <v>0</v>
      </c>
      <c r="EF5" s="176" t="s">
        <v>0</v>
      </c>
      <c r="EG5" s="176" t="s">
        <v>0</v>
      </c>
      <c r="EH5" s="176" t="s">
        <v>0</v>
      </c>
      <c r="EI5" s="176" t="s">
        <v>0</v>
      </c>
      <c r="EJ5" s="176" t="s">
        <v>0</v>
      </c>
      <c r="EK5" s="176" t="s">
        <v>0</v>
      </c>
      <c r="EL5" s="176" t="s">
        <v>0</v>
      </c>
      <c r="EM5" s="176" t="s">
        <v>0</v>
      </c>
      <c r="EN5" s="176" t="s">
        <v>0</v>
      </c>
      <c r="EO5" s="176" t="s">
        <v>0</v>
      </c>
      <c r="EP5" s="176" t="s">
        <v>0</v>
      </c>
      <c r="EQ5" s="176" t="s">
        <v>0</v>
      </c>
      <c r="ER5" s="176" t="s">
        <v>0</v>
      </c>
      <c r="ES5" s="176" t="s">
        <v>0</v>
      </c>
      <c r="ET5" s="176" t="s">
        <v>0</v>
      </c>
      <c r="EU5" s="176" t="s">
        <v>0</v>
      </c>
      <c r="EV5" s="176" t="s">
        <v>0</v>
      </c>
      <c r="EW5" s="176" t="s">
        <v>0</v>
      </c>
      <c r="EX5" s="176">
        <v>101.1</v>
      </c>
      <c r="EY5" s="176">
        <v>100.7</v>
      </c>
      <c r="EZ5" s="242"/>
    </row>
    <row r="6" spans="1:156" ht="30" customHeight="1">
      <c r="A6" s="238"/>
      <c r="B6" s="19" t="str">
        <f>IF('0'!A1=1,"Промисловість","Manufacturing")</f>
        <v>Промисловість</v>
      </c>
      <c r="C6" s="47">
        <v>92.7</v>
      </c>
      <c r="D6" s="175">
        <v>102.1</v>
      </c>
      <c r="E6" s="175">
        <v>102.3</v>
      </c>
      <c r="F6" s="175">
        <v>101</v>
      </c>
      <c r="G6" s="175">
        <v>99.4</v>
      </c>
      <c r="H6" s="175">
        <v>100.5</v>
      </c>
      <c r="I6" s="175">
        <v>104.4</v>
      </c>
      <c r="J6" s="175">
        <v>98</v>
      </c>
      <c r="K6" s="175">
        <v>99.1</v>
      </c>
      <c r="L6" s="175">
        <v>101.4</v>
      </c>
      <c r="M6" s="175">
        <v>98</v>
      </c>
      <c r="N6" s="175">
        <v>109.5</v>
      </c>
      <c r="O6" s="175">
        <v>90</v>
      </c>
      <c r="P6" s="175">
        <v>99.9</v>
      </c>
      <c r="Q6" s="175">
        <v>105.5</v>
      </c>
      <c r="R6" s="175">
        <v>102</v>
      </c>
      <c r="S6" s="175">
        <v>99.4</v>
      </c>
      <c r="T6" s="175">
        <v>101.2</v>
      </c>
      <c r="U6" s="175">
        <v>99.1</v>
      </c>
      <c r="V6" s="175">
        <v>97.3</v>
      </c>
      <c r="W6" s="175">
        <v>103.7</v>
      </c>
      <c r="X6" s="175">
        <v>102</v>
      </c>
      <c r="Y6" s="175">
        <v>99.7</v>
      </c>
      <c r="Z6" s="175">
        <v>113.2</v>
      </c>
      <c r="AA6" s="175">
        <v>87.4</v>
      </c>
      <c r="AB6" s="175">
        <v>100.8</v>
      </c>
      <c r="AC6" s="175">
        <v>112.6</v>
      </c>
      <c r="AD6" s="175">
        <v>101.3</v>
      </c>
      <c r="AE6" s="175">
        <v>101.1</v>
      </c>
      <c r="AF6" s="175">
        <v>102.5</v>
      </c>
      <c r="AG6" s="175">
        <v>105.3</v>
      </c>
      <c r="AH6" s="175">
        <v>97.3</v>
      </c>
      <c r="AI6" s="175">
        <v>102.1</v>
      </c>
      <c r="AJ6" s="175">
        <v>101.4</v>
      </c>
      <c r="AK6" s="176">
        <v>98.7</v>
      </c>
      <c r="AL6" s="176">
        <v>114.6</v>
      </c>
      <c r="AM6" s="176">
        <v>86.8</v>
      </c>
      <c r="AN6" s="176">
        <v>105</v>
      </c>
      <c r="AO6" s="176">
        <v>110.3</v>
      </c>
      <c r="AP6" s="176">
        <v>97.3</v>
      </c>
      <c r="AQ6" s="176">
        <v>100.1</v>
      </c>
      <c r="AR6" s="176">
        <v>103.1</v>
      </c>
      <c r="AS6" s="176">
        <v>104.3</v>
      </c>
      <c r="AT6" s="176">
        <v>98.5</v>
      </c>
      <c r="AU6" s="176">
        <v>102.6</v>
      </c>
      <c r="AV6" s="176">
        <v>101.7</v>
      </c>
      <c r="AW6" s="176">
        <v>99.6</v>
      </c>
      <c r="AX6" s="176">
        <v>115.6</v>
      </c>
      <c r="AY6" s="176">
        <v>91</v>
      </c>
      <c r="AZ6" s="176">
        <v>102.6</v>
      </c>
      <c r="BA6" s="176">
        <v>109.4</v>
      </c>
      <c r="BB6" s="176">
        <v>97</v>
      </c>
      <c r="BC6" s="176">
        <v>102.6</v>
      </c>
      <c r="BD6" s="176">
        <v>104.8</v>
      </c>
      <c r="BE6" s="176">
        <v>101.9</v>
      </c>
      <c r="BF6" s="176">
        <v>100.8</v>
      </c>
      <c r="BG6" s="176">
        <v>100.7</v>
      </c>
      <c r="BH6" s="176">
        <v>101.9</v>
      </c>
      <c r="BI6" s="176">
        <v>101.4</v>
      </c>
      <c r="BJ6" s="176">
        <v>114.1</v>
      </c>
      <c r="BK6" s="176">
        <v>89.2</v>
      </c>
      <c r="BL6" s="176">
        <v>100.3</v>
      </c>
      <c r="BM6" s="176">
        <v>111.1</v>
      </c>
      <c r="BN6" s="176">
        <v>99.6</v>
      </c>
      <c r="BO6" s="176">
        <v>101.6</v>
      </c>
      <c r="BP6" s="176">
        <v>101.8</v>
      </c>
      <c r="BQ6" s="176">
        <v>103.2</v>
      </c>
      <c r="BR6" s="176">
        <v>99.8</v>
      </c>
      <c r="BS6" s="176">
        <v>99.8</v>
      </c>
      <c r="BT6" s="176">
        <v>104.3</v>
      </c>
      <c r="BU6" s="176">
        <v>99.8</v>
      </c>
      <c r="BV6" s="176">
        <v>113.2</v>
      </c>
      <c r="BW6" s="176">
        <v>89.8</v>
      </c>
      <c r="BX6" s="176">
        <v>100.4</v>
      </c>
      <c r="BY6" s="176">
        <v>113.3</v>
      </c>
      <c r="BZ6" s="176">
        <v>98.1</v>
      </c>
      <c r="CA6" s="176">
        <v>99.2</v>
      </c>
      <c r="CB6" s="176">
        <v>101.3</v>
      </c>
      <c r="CC6" s="176">
        <v>105.7</v>
      </c>
      <c r="CD6" s="176">
        <v>98</v>
      </c>
      <c r="CE6" s="176">
        <v>100.4</v>
      </c>
      <c r="CF6" s="176">
        <v>100.7</v>
      </c>
      <c r="CG6" s="176">
        <v>97.9</v>
      </c>
      <c r="CH6" s="176">
        <v>114.4</v>
      </c>
      <c r="CI6" s="176">
        <v>89.2</v>
      </c>
      <c r="CJ6" s="176">
        <v>99</v>
      </c>
      <c r="CK6" s="176">
        <v>108.2</v>
      </c>
      <c r="CL6" s="176">
        <v>87.5</v>
      </c>
      <c r="CM6" s="176">
        <v>103.3</v>
      </c>
      <c r="CN6" s="176">
        <v>105.4</v>
      </c>
      <c r="CO6" s="176">
        <v>105.8</v>
      </c>
      <c r="CP6" s="176">
        <v>98.2</v>
      </c>
      <c r="CQ6" s="176">
        <v>102.1</v>
      </c>
      <c r="CR6" s="176">
        <v>100.4</v>
      </c>
      <c r="CS6" s="176">
        <v>97.4</v>
      </c>
      <c r="CT6" s="176">
        <v>115.5</v>
      </c>
      <c r="CU6" s="176">
        <v>89.8</v>
      </c>
      <c r="CV6" s="176">
        <v>98.7</v>
      </c>
      <c r="CW6" s="176">
        <v>113.6</v>
      </c>
      <c r="CX6" s="176">
        <v>96.5</v>
      </c>
      <c r="CY6" s="176">
        <v>98.8</v>
      </c>
      <c r="CZ6" s="176">
        <v>102.9</v>
      </c>
      <c r="DA6" s="176">
        <v>103.7</v>
      </c>
      <c r="DB6" s="176">
        <v>98.8</v>
      </c>
      <c r="DC6" s="176">
        <v>102.3</v>
      </c>
      <c r="DD6" s="176">
        <v>97.3</v>
      </c>
      <c r="DE6" s="176">
        <v>100.5</v>
      </c>
      <c r="DF6" s="176">
        <v>120.3</v>
      </c>
      <c r="DG6" s="176">
        <v>85.2</v>
      </c>
      <c r="DH6" s="176" t="s">
        <v>0</v>
      </c>
      <c r="DI6" s="176" t="s">
        <v>0</v>
      </c>
      <c r="DJ6" s="176" t="s">
        <v>0</v>
      </c>
      <c r="DK6" s="176" t="s">
        <v>0</v>
      </c>
      <c r="DL6" s="176" t="s">
        <v>0</v>
      </c>
      <c r="DM6" s="176" t="s">
        <v>0</v>
      </c>
      <c r="DN6" s="176" t="s">
        <v>0</v>
      </c>
      <c r="DO6" s="176" t="s">
        <v>0</v>
      </c>
      <c r="DP6" s="176" t="s">
        <v>0</v>
      </c>
      <c r="DQ6" s="176" t="s">
        <v>0</v>
      </c>
      <c r="DR6" s="176" t="s">
        <v>0</v>
      </c>
      <c r="DS6" s="176" t="s">
        <v>0</v>
      </c>
      <c r="DT6" s="176" t="s">
        <v>0</v>
      </c>
      <c r="DU6" s="176" t="s">
        <v>0</v>
      </c>
      <c r="DV6" s="176" t="s">
        <v>0</v>
      </c>
      <c r="DW6" s="176" t="s">
        <v>0</v>
      </c>
      <c r="DX6" s="176" t="s">
        <v>0</v>
      </c>
      <c r="DY6" s="176" t="s">
        <v>0</v>
      </c>
      <c r="DZ6" s="176" t="s">
        <v>0</v>
      </c>
      <c r="EA6" s="176" t="s">
        <v>0</v>
      </c>
      <c r="EB6" s="176" t="s">
        <v>0</v>
      </c>
      <c r="EC6" s="176" t="s">
        <v>0</v>
      </c>
      <c r="ED6" s="176" t="s">
        <v>0</v>
      </c>
      <c r="EE6" s="176" t="s">
        <v>0</v>
      </c>
      <c r="EF6" s="176" t="s">
        <v>0</v>
      </c>
      <c r="EG6" s="176" t="s">
        <v>0</v>
      </c>
      <c r="EH6" s="176" t="s">
        <v>0</v>
      </c>
      <c r="EI6" s="176" t="s">
        <v>0</v>
      </c>
      <c r="EJ6" s="176" t="s">
        <v>0</v>
      </c>
      <c r="EK6" s="176" t="s">
        <v>0</v>
      </c>
      <c r="EL6" s="176" t="s">
        <v>0</v>
      </c>
      <c r="EM6" s="176" t="s">
        <v>0</v>
      </c>
      <c r="EN6" s="176" t="s">
        <v>0</v>
      </c>
      <c r="EO6" s="176" t="s">
        <v>0</v>
      </c>
      <c r="EP6" s="176" t="s">
        <v>0</v>
      </c>
      <c r="EQ6" s="176" t="s">
        <v>0</v>
      </c>
      <c r="ER6" s="176" t="s">
        <v>0</v>
      </c>
      <c r="ES6" s="176" t="s">
        <v>0</v>
      </c>
      <c r="ET6" s="176" t="s">
        <v>0</v>
      </c>
      <c r="EU6" s="176" t="s">
        <v>0</v>
      </c>
      <c r="EV6" s="176" t="s">
        <v>0</v>
      </c>
      <c r="EW6" s="176" t="s">
        <v>0</v>
      </c>
      <c r="EX6" s="176">
        <v>99.6</v>
      </c>
      <c r="EY6" s="176">
        <v>103.5</v>
      </c>
      <c r="EZ6" s="242"/>
    </row>
    <row r="7" spans="1:156" ht="30" customHeight="1">
      <c r="A7" s="238"/>
      <c r="B7" s="19" t="str">
        <f>IF('0'!A1=1,"Будівництво","Construction")</f>
        <v>Будівництво</v>
      </c>
      <c r="C7" s="47">
        <v>83.9</v>
      </c>
      <c r="D7" s="175">
        <v>104.2</v>
      </c>
      <c r="E7" s="175">
        <v>106.6</v>
      </c>
      <c r="F7" s="175">
        <v>103.9</v>
      </c>
      <c r="G7" s="175">
        <v>99.5</v>
      </c>
      <c r="H7" s="175">
        <v>102.3</v>
      </c>
      <c r="I7" s="175">
        <v>103.4</v>
      </c>
      <c r="J7" s="175">
        <v>100.8</v>
      </c>
      <c r="K7" s="175">
        <v>99.2</v>
      </c>
      <c r="L7" s="175">
        <v>101.4</v>
      </c>
      <c r="M7" s="175">
        <v>97.5</v>
      </c>
      <c r="N7" s="175">
        <v>106.9</v>
      </c>
      <c r="O7" s="175">
        <v>82</v>
      </c>
      <c r="P7" s="175">
        <v>105.9</v>
      </c>
      <c r="Q7" s="175">
        <v>105.1</v>
      </c>
      <c r="R7" s="175">
        <v>101.8</v>
      </c>
      <c r="S7" s="175">
        <v>97.7</v>
      </c>
      <c r="T7" s="175">
        <v>102.7</v>
      </c>
      <c r="U7" s="175">
        <v>99.2</v>
      </c>
      <c r="V7" s="175">
        <v>101.2</v>
      </c>
      <c r="W7" s="175">
        <v>105.2</v>
      </c>
      <c r="X7" s="175">
        <v>104.5</v>
      </c>
      <c r="Y7" s="175">
        <v>98.3</v>
      </c>
      <c r="Z7" s="175">
        <v>109.6</v>
      </c>
      <c r="AA7" s="175">
        <v>81.2</v>
      </c>
      <c r="AB7" s="175">
        <v>108.5</v>
      </c>
      <c r="AC7" s="175">
        <v>109.1</v>
      </c>
      <c r="AD7" s="175">
        <v>102.8</v>
      </c>
      <c r="AE7" s="175">
        <v>104.1</v>
      </c>
      <c r="AF7" s="175">
        <v>104.2</v>
      </c>
      <c r="AG7" s="175">
        <v>105.8</v>
      </c>
      <c r="AH7" s="175">
        <v>100.9</v>
      </c>
      <c r="AI7" s="175">
        <v>103.1</v>
      </c>
      <c r="AJ7" s="175">
        <v>97.9</v>
      </c>
      <c r="AK7" s="176">
        <v>100.1</v>
      </c>
      <c r="AL7" s="176">
        <v>116.1</v>
      </c>
      <c r="AM7" s="176">
        <v>84</v>
      </c>
      <c r="AN7" s="176">
        <v>111.1</v>
      </c>
      <c r="AO7" s="176">
        <v>103.8</v>
      </c>
      <c r="AP7" s="176">
        <v>102.2</v>
      </c>
      <c r="AQ7" s="176">
        <v>100.2</v>
      </c>
      <c r="AR7" s="176">
        <v>104.4</v>
      </c>
      <c r="AS7" s="176">
        <v>105.2</v>
      </c>
      <c r="AT7" s="176">
        <v>103</v>
      </c>
      <c r="AU7" s="176">
        <v>101.5</v>
      </c>
      <c r="AV7" s="176">
        <v>97.4</v>
      </c>
      <c r="AW7" s="176">
        <v>101.4</v>
      </c>
      <c r="AX7" s="176">
        <v>114</v>
      </c>
      <c r="AY7" s="176">
        <v>92.6</v>
      </c>
      <c r="AZ7" s="176">
        <v>106.6</v>
      </c>
      <c r="BA7" s="176">
        <v>104.1</v>
      </c>
      <c r="BB7" s="176">
        <v>99.6</v>
      </c>
      <c r="BC7" s="176">
        <v>101.1</v>
      </c>
      <c r="BD7" s="176">
        <v>101.5</v>
      </c>
      <c r="BE7" s="176">
        <v>103.4</v>
      </c>
      <c r="BF7" s="176">
        <v>104.9</v>
      </c>
      <c r="BG7" s="176">
        <v>102.6</v>
      </c>
      <c r="BH7" s="176">
        <v>97.2</v>
      </c>
      <c r="BI7" s="176">
        <v>101.5</v>
      </c>
      <c r="BJ7" s="176">
        <v>112.2</v>
      </c>
      <c r="BK7" s="176">
        <v>89.1</v>
      </c>
      <c r="BL7" s="176">
        <v>100.7</v>
      </c>
      <c r="BM7" s="176">
        <v>107.4</v>
      </c>
      <c r="BN7" s="176">
        <v>104.5</v>
      </c>
      <c r="BO7" s="176">
        <v>100.6</v>
      </c>
      <c r="BP7" s="176">
        <v>100.9</v>
      </c>
      <c r="BQ7" s="176">
        <v>103.8</v>
      </c>
      <c r="BR7" s="176">
        <v>104.5</v>
      </c>
      <c r="BS7" s="176">
        <v>100.6</v>
      </c>
      <c r="BT7" s="176">
        <v>101.6</v>
      </c>
      <c r="BU7" s="176">
        <v>100.4</v>
      </c>
      <c r="BV7" s="176">
        <v>113.1</v>
      </c>
      <c r="BW7" s="176">
        <v>85.9</v>
      </c>
      <c r="BX7" s="176">
        <v>102.1</v>
      </c>
      <c r="BY7" s="176">
        <v>107.5</v>
      </c>
      <c r="BZ7" s="176">
        <v>101.6</v>
      </c>
      <c r="CA7" s="176">
        <v>100.6</v>
      </c>
      <c r="CB7" s="176">
        <v>99.7</v>
      </c>
      <c r="CC7" s="176">
        <v>103.5</v>
      </c>
      <c r="CD7" s="176">
        <v>100.8</v>
      </c>
      <c r="CE7" s="176">
        <v>102.2</v>
      </c>
      <c r="CF7" s="176">
        <v>97.8</v>
      </c>
      <c r="CG7" s="176">
        <v>99.6</v>
      </c>
      <c r="CH7" s="176">
        <v>114.2</v>
      </c>
      <c r="CI7" s="176">
        <v>84</v>
      </c>
      <c r="CJ7" s="176">
        <v>101.3</v>
      </c>
      <c r="CK7" s="176">
        <v>103</v>
      </c>
      <c r="CL7" s="176">
        <v>86.2</v>
      </c>
      <c r="CM7" s="176">
        <v>106</v>
      </c>
      <c r="CN7" s="176">
        <v>110.4</v>
      </c>
      <c r="CO7" s="176">
        <v>103.1</v>
      </c>
      <c r="CP7" s="176">
        <v>100.6</v>
      </c>
      <c r="CQ7" s="176">
        <v>107.3</v>
      </c>
      <c r="CR7" s="176">
        <v>98.1</v>
      </c>
      <c r="CS7" s="176">
        <v>99.3</v>
      </c>
      <c r="CT7" s="176">
        <v>110.5</v>
      </c>
      <c r="CU7" s="176">
        <v>79.900000000000006</v>
      </c>
      <c r="CV7" s="176">
        <v>106.6</v>
      </c>
      <c r="CW7" s="176">
        <v>104.6</v>
      </c>
      <c r="CX7" s="176">
        <v>106.4</v>
      </c>
      <c r="CY7" s="176">
        <v>99.7</v>
      </c>
      <c r="CZ7" s="176">
        <v>103.5</v>
      </c>
      <c r="DA7" s="176">
        <v>104.7</v>
      </c>
      <c r="DB7" s="176">
        <v>100.2</v>
      </c>
      <c r="DC7" s="176">
        <v>104.5</v>
      </c>
      <c r="DD7" s="176">
        <v>95.2</v>
      </c>
      <c r="DE7" s="176">
        <v>99.5</v>
      </c>
      <c r="DF7" s="176">
        <v>110.3</v>
      </c>
      <c r="DG7" s="176">
        <v>87.9</v>
      </c>
      <c r="DH7" s="176" t="s">
        <v>0</v>
      </c>
      <c r="DI7" s="176" t="s">
        <v>0</v>
      </c>
      <c r="DJ7" s="176" t="s">
        <v>0</v>
      </c>
      <c r="DK7" s="176" t="s">
        <v>0</v>
      </c>
      <c r="DL7" s="176" t="s">
        <v>0</v>
      </c>
      <c r="DM7" s="176" t="s">
        <v>0</v>
      </c>
      <c r="DN7" s="176" t="s">
        <v>0</v>
      </c>
      <c r="DO7" s="176" t="s">
        <v>0</v>
      </c>
      <c r="DP7" s="176" t="s">
        <v>0</v>
      </c>
      <c r="DQ7" s="176" t="s">
        <v>0</v>
      </c>
      <c r="DR7" s="176" t="s">
        <v>0</v>
      </c>
      <c r="DS7" s="176" t="s">
        <v>0</v>
      </c>
      <c r="DT7" s="176" t="s">
        <v>0</v>
      </c>
      <c r="DU7" s="176" t="s">
        <v>0</v>
      </c>
      <c r="DV7" s="176" t="s">
        <v>0</v>
      </c>
      <c r="DW7" s="176" t="s">
        <v>0</v>
      </c>
      <c r="DX7" s="176" t="s">
        <v>0</v>
      </c>
      <c r="DY7" s="176" t="s">
        <v>0</v>
      </c>
      <c r="DZ7" s="176" t="s">
        <v>0</v>
      </c>
      <c r="EA7" s="176" t="s">
        <v>0</v>
      </c>
      <c r="EB7" s="176" t="s">
        <v>0</v>
      </c>
      <c r="EC7" s="176" t="s">
        <v>0</v>
      </c>
      <c r="ED7" s="176" t="s">
        <v>0</v>
      </c>
      <c r="EE7" s="176" t="s">
        <v>0</v>
      </c>
      <c r="EF7" s="176" t="s">
        <v>0</v>
      </c>
      <c r="EG7" s="176" t="s">
        <v>0</v>
      </c>
      <c r="EH7" s="176" t="s">
        <v>0</v>
      </c>
      <c r="EI7" s="176" t="s">
        <v>0</v>
      </c>
      <c r="EJ7" s="176" t="s">
        <v>0</v>
      </c>
      <c r="EK7" s="176" t="s">
        <v>0</v>
      </c>
      <c r="EL7" s="176" t="s">
        <v>0</v>
      </c>
      <c r="EM7" s="176" t="s">
        <v>0</v>
      </c>
      <c r="EN7" s="176" t="s">
        <v>0</v>
      </c>
      <c r="EO7" s="176" t="s">
        <v>0</v>
      </c>
      <c r="EP7" s="176" t="s">
        <v>0</v>
      </c>
      <c r="EQ7" s="176" t="s">
        <v>0</v>
      </c>
      <c r="ER7" s="176" t="s">
        <v>0</v>
      </c>
      <c r="ES7" s="176" t="s">
        <v>0</v>
      </c>
      <c r="ET7" s="176" t="s">
        <v>0</v>
      </c>
      <c r="EU7" s="176" t="s">
        <v>0</v>
      </c>
      <c r="EV7" s="176" t="s">
        <v>0</v>
      </c>
      <c r="EW7" s="176" t="s">
        <v>0</v>
      </c>
      <c r="EX7" s="176">
        <v>101</v>
      </c>
      <c r="EY7" s="176">
        <v>106.3</v>
      </c>
      <c r="EZ7" s="242"/>
    </row>
    <row r="8" spans="1:156" ht="30" customHeight="1">
      <c r="A8" s="238"/>
      <c r="B8" s="19" t="str">
        <f>IF('0'!A1=1,"Оптова та роздрібна торгівля; ремонт  автотранспортних засобів і мотоциклів","Wholesale and retail trade; repair of motor vehicles and motorcycles")</f>
        <v>Оптова та роздрібна торгівля; ремонт  автотранспортних засобів і мотоциклів</v>
      </c>
      <c r="C8" s="47">
        <v>96</v>
      </c>
      <c r="D8" s="175">
        <v>101.9</v>
      </c>
      <c r="E8" s="175">
        <v>104.8</v>
      </c>
      <c r="F8" s="175">
        <v>107.5</v>
      </c>
      <c r="G8" s="175">
        <v>93.3</v>
      </c>
      <c r="H8" s="175">
        <v>99.6</v>
      </c>
      <c r="I8" s="175">
        <v>104</v>
      </c>
      <c r="J8" s="175">
        <v>97.4</v>
      </c>
      <c r="K8" s="175">
        <v>98.5</v>
      </c>
      <c r="L8" s="175">
        <v>100.4</v>
      </c>
      <c r="M8" s="175">
        <v>100.1</v>
      </c>
      <c r="N8" s="175">
        <v>110.8</v>
      </c>
      <c r="O8" s="175">
        <v>91</v>
      </c>
      <c r="P8" s="175">
        <v>101.9</v>
      </c>
      <c r="Q8" s="175">
        <v>109.6</v>
      </c>
      <c r="R8" s="175">
        <v>99.5</v>
      </c>
      <c r="S8" s="175">
        <v>95.3</v>
      </c>
      <c r="T8" s="175">
        <v>103.3</v>
      </c>
      <c r="U8" s="175">
        <v>100.2</v>
      </c>
      <c r="V8" s="175">
        <v>99</v>
      </c>
      <c r="W8" s="175">
        <v>102.8</v>
      </c>
      <c r="X8" s="175">
        <v>103.2</v>
      </c>
      <c r="Y8" s="175">
        <v>101</v>
      </c>
      <c r="Z8" s="175">
        <v>115.1</v>
      </c>
      <c r="AA8" s="175">
        <v>92.1</v>
      </c>
      <c r="AB8" s="175">
        <v>110</v>
      </c>
      <c r="AC8" s="175">
        <v>102.6</v>
      </c>
      <c r="AD8" s="175">
        <v>106.4</v>
      </c>
      <c r="AE8" s="175">
        <v>100.3</v>
      </c>
      <c r="AF8" s="175">
        <v>104.3</v>
      </c>
      <c r="AG8" s="175">
        <v>105.5</v>
      </c>
      <c r="AH8" s="175">
        <v>95.4</v>
      </c>
      <c r="AI8" s="175">
        <v>102.6</v>
      </c>
      <c r="AJ8" s="175">
        <v>101.8</v>
      </c>
      <c r="AK8" s="176">
        <v>98.9</v>
      </c>
      <c r="AL8" s="176">
        <v>118.1</v>
      </c>
      <c r="AM8" s="176">
        <v>87.4</v>
      </c>
      <c r="AN8" s="176">
        <v>103.7</v>
      </c>
      <c r="AO8" s="176">
        <v>111</v>
      </c>
      <c r="AP8" s="176">
        <v>97.2</v>
      </c>
      <c r="AQ8" s="176">
        <v>101.4</v>
      </c>
      <c r="AR8" s="176">
        <v>98.4</v>
      </c>
      <c r="AS8" s="176">
        <v>103.3</v>
      </c>
      <c r="AT8" s="176">
        <v>99.9</v>
      </c>
      <c r="AU8" s="176">
        <v>98.5</v>
      </c>
      <c r="AV8" s="176">
        <v>102.4</v>
      </c>
      <c r="AW8" s="176">
        <v>102.6</v>
      </c>
      <c r="AX8" s="176">
        <v>109.1</v>
      </c>
      <c r="AY8" s="176">
        <v>101.1</v>
      </c>
      <c r="AZ8" s="176">
        <v>102.5</v>
      </c>
      <c r="BA8" s="176">
        <v>108.5</v>
      </c>
      <c r="BB8" s="176">
        <v>100.7</v>
      </c>
      <c r="BC8" s="176">
        <v>96.9</v>
      </c>
      <c r="BD8" s="176">
        <v>105.8</v>
      </c>
      <c r="BE8" s="176">
        <v>101.9</v>
      </c>
      <c r="BF8" s="176">
        <v>96.7</v>
      </c>
      <c r="BG8" s="176">
        <v>100.7</v>
      </c>
      <c r="BH8" s="176">
        <v>103.9</v>
      </c>
      <c r="BI8" s="176">
        <v>101.8</v>
      </c>
      <c r="BJ8" s="176">
        <v>111.1</v>
      </c>
      <c r="BK8" s="176">
        <v>94.5</v>
      </c>
      <c r="BL8" s="176">
        <v>100.7</v>
      </c>
      <c r="BM8" s="176">
        <v>107.7</v>
      </c>
      <c r="BN8" s="176">
        <v>101.8</v>
      </c>
      <c r="BO8" s="176">
        <v>96.8</v>
      </c>
      <c r="BP8" s="176">
        <v>103.3</v>
      </c>
      <c r="BQ8" s="176">
        <v>103.7</v>
      </c>
      <c r="BR8" s="176">
        <v>97.6</v>
      </c>
      <c r="BS8" s="176">
        <v>99.9</v>
      </c>
      <c r="BT8" s="176">
        <v>102</v>
      </c>
      <c r="BU8" s="176">
        <v>100</v>
      </c>
      <c r="BV8" s="176">
        <v>113.6</v>
      </c>
      <c r="BW8" s="176">
        <v>87.8</v>
      </c>
      <c r="BX8" s="176">
        <v>100.2</v>
      </c>
      <c r="BY8" s="176">
        <v>109.6</v>
      </c>
      <c r="BZ8" s="176">
        <v>104.4</v>
      </c>
      <c r="CA8" s="176">
        <v>95</v>
      </c>
      <c r="CB8" s="176">
        <v>101.3</v>
      </c>
      <c r="CC8" s="176">
        <v>104.5</v>
      </c>
      <c r="CD8" s="176">
        <v>99.3</v>
      </c>
      <c r="CE8" s="176">
        <v>99.6</v>
      </c>
      <c r="CF8" s="176">
        <v>101.9</v>
      </c>
      <c r="CG8" s="176">
        <v>100.4</v>
      </c>
      <c r="CH8" s="176">
        <v>109.2</v>
      </c>
      <c r="CI8" s="176">
        <v>90</v>
      </c>
      <c r="CJ8" s="176">
        <v>100.4</v>
      </c>
      <c r="CK8" s="176">
        <v>104</v>
      </c>
      <c r="CL8" s="176">
        <v>90.4</v>
      </c>
      <c r="CM8" s="176">
        <v>97.4</v>
      </c>
      <c r="CN8" s="176">
        <v>106.6</v>
      </c>
      <c r="CO8" s="176">
        <v>106.7</v>
      </c>
      <c r="CP8" s="176">
        <v>99.6</v>
      </c>
      <c r="CQ8" s="176">
        <v>100.1</v>
      </c>
      <c r="CR8" s="176">
        <v>101.2</v>
      </c>
      <c r="CS8" s="176">
        <v>99.9</v>
      </c>
      <c r="CT8" s="176">
        <v>110.9</v>
      </c>
      <c r="CU8" s="176">
        <v>92.5</v>
      </c>
      <c r="CV8" s="176">
        <v>102.9</v>
      </c>
      <c r="CW8" s="176">
        <v>113.1</v>
      </c>
      <c r="CX8" s="176">
        <v>91.6</v>
      </c>
      <c r="CY8" s="176">
        <v>103.7</v>
      </c>
      <c r="CZ8" s="176">
        <v>101.3</v>
      </c>
      <c r="DA8" s="176">
        <v>101.2</v>
      </c>
      <c r="DB8" s="176">
        <v>101.3</v>
      </c>
      <c r="DC8" s="176">
        <v>101.1</v>
      </c>
      <c r="DD8" s="176">
        <v>99.4</v>
      </c>
      <c r="DE8" s="176">
        <v>101.7</v>
      </c>
      <c r="DF8" s="176">
        <v>114.1</v>
      </c>
      <c r="DG8" s="176">
        <v>92.8</v>
      </c>
      <c r="DH8" s="176" t="s">
        <v>0</v>
      </c>
      <c r="DI8" s="176" t="s">
        <v>0</v>
      </c>
      <c r="DJ8" s="176" t="s">
        <v>0</v>
      </c>
      <c r="DK8" s="176" t="s">
        <v>0</v>
      </c>
      <c r="DL8" s="176" t="s">
        <v>0</v>
      </c>
      <c r="DM8" s="176" t="s">
        <v>0</v>
      </c>
      <c r="DN8" s="176" t="s">
        <v>0</v>
      </c>
      <c r="DO8" s="176" t="s">
        <v>0</v>
      </c>
      <c r="DP8" s="176" t="s">
        <v>0</v>
      </c>
      <c r="DQ8" s="176" t="s">
        <v>0</v>
      </c>
      <c r="DR8" s="176" t="s">
        <v>0</v>
      </c>
      <c r="DS8" s="176" t="s">
        <v>0</v>
      </c>
      <c r="DT8" s="176" t="s">
        <v>0</v>
      </c>
      <c r="DU8" s="176" t="s">
        <v>0</v>
      </c>
      <c r="DV8" s="176" t="s">
        <v>0</v>
      </c>
      <c r="DW8" s="176" t="s">
        <v>0</v>
      </c>
      <c r="DX8" s="176" t="s">
        <v>0</v>
      </c>
      <c r="DY8" s="176" t="s">
        <v>0</v>
      </c>
      <c r="DZ8" s="176" t="s">
        <v>0</v>
      </c>
      <c r="EA8" s="176" t="s">
        <v>0</v>
      </c>
      <c r="EB8" s="176" t="s">
        <v>0</v>
      </c>
      <c r="EC8" s="176" t="s">
        <v>0</v>
      </c>
      <c r="ED8" s="176" t="s">
        <v>0</v>
      </c>
      <c r="EE8" s="176" t="s">
        <v>0</v>
      </c>
      <c r="EF8" s="176" t="s">
        <v>0</v>
      </c>
      <c r="EG8" s="176" t="s">
        <v>0</v>
      </c>
      <c r="EH8" s="176" t="s">
        <v>0</v>
      </c>
      <c r="EI8" s="176" t="s">
        <v>0</v>
      </c>
      <c r="EJ8" s="176" t="s">
        <v>0</v>
      </c>
      <c r="EK8" s="176" t="s">
        <v>0</v>
      </c>
      <c r="EL8" s="176" t="s">
        <v>0</v>
      </c>
      <c r="EM8" s="176" t="s">
        <v>0</v>
      </c>
      <c r="EN8" s="176" t="s">
        <v>0</v>
      </c>
      <c r="EO8" s="176" t="s">
        <v>0</v>
      </c>
      <c r="EP8" s="176" t="s">
        <v>0</v>
      </c>
      <c r="EQ8" s="176" t="s">
        <v>0</v>
      </c>
      <c r="ER8" s="176" t="s">
        <v>0</v>
      </c>
      <c r="ES8" s="176" t="s">
        <v>0</v>
      </c>
      <c r="ET8" s="176" t="s">
        <v>0</v>
      </c>
      <c r="EU8" s="176" t="s">
        <v>0</v>
      </c>
      <c r="EV8" s="176" t="s">
        <v>0</v>
      </c>
      <c r="EW8" s="176" t="s">
        <v>0</v>
      </c>
      <c r="EX8" s="176">
        <v>99.1</v>
      </c>
      <c r="EY8" s="176">
        <v>100.4</v>
      </c>
      <c r="EZ8" s="242"/>
    </row>
    <row r="9" spans="1:156" ht="30" customHeight="1">
      <c r="A9" s="238"/>
      <c r="B9" s="19" t="str">
        <f>IF('0'!A1=1,"Транспорт, складське господарство,  поштова та кур’єрська діяльність","Transportation and warehousing, postal and courier activities")</f>
        <v>Транспорт, складське господарство,  поштова та кур’єрська діяльність</v>
      </c>
      <c r="C9" s="47">
        <v>88.6</v>
      </c>
      <c r="D9" s="175">
        <v>99.8</v>
      </c>
      <c r="E9" s="175">
        <v>122.8</v>
      </c>
      <c r="F9" s="175">
        <v>90.7</v>
      </c>
      <c r="G9" s="175">
        <v>98.7</v>
      </c>
      <c r="H9" s="175">
        <v>102.6</v>
      </c>
      <c r="I9" s="175">
        <v>101.1</v>
      </c>
      <c r="J9" s="175">
        <v>100.8</v>
      </c>
      <c r="K9" s="175">
        <v>97.1</v>
      </c>
      <c r="L9" s="175">
        <v>101</v>
      </c>
      <c r="M9" s="175">
        <v>97.4</v>
      </c>
      <c r="N9" s="175">
        <v>106.8</v>
      </c>
      <c r="O9" s="175">
        <v>92</v>
      </c>
      <c r="P9" s="175">
        <v>98.8</v>
      </c>
      <c r="Q9" s="175">
        <v>113.1</v>
      </c>
      <c r="R9" s="175">
        <v>98</v>
      </c>
      <c r="S9" s="175">
        <v>97.3</v>
      </c>
      <c r="T9" s="175">
        <v>102.2</v>
      </c>
      <c r="U9" s="175">
        <v>104.4</v>
      </c>
      <c r="V9" s="175">
        <v>95.9</v>
      </c>
      <c r="W9" s="175">
        <v>104.7</v>
      </c>
      <c r="X9" s="175">
        <v>96.5</v>
      </c>
      <c r="Y9" s="175">
        <v>97.7</v>
      </c>
      <c r="Z9" s="175">
        <v>109.1</v>
      </c>
      <c r="AA9" s="175">
        <v>94.9</v>
      </c>
      <c r="AB9" s="175">
        <v>103.4</v>
      </c>
      <c r="AC9" s="175">
        <v>106.9</v>
      </c>
      <c r="AD9" s="175">
        <v>100.8</v>
      </c>
      <c r="AE9" s="175">
        <v>103.1</v>
      </c>
      <c r="AF9" s="175">
        <v>107</v>
      </c>
      <c r="AG9" s="175">
        <v>104.2</v>
      </c>
      <c r="AH9" s="175">
        <v>103</v>
      </c>
      <c r="AI9" s="175">
        <v>102.1</v>
      </c>
      <c r="AJ9" s="175">
        <v>97.4</v>
      </c>
      <c r="AK9" s="176">
        <v>99.9</v>
      </c>
      <c r="AL9" s="176">
        <v>109.4</v>
      </c>
      <c r="AM9" s="176">
        <v>91.4</v>
      </c>
      <c r="AN9" s="176">
        <v>100.6</v>
      </c>
      <c r="AO9" s="176">
        <v>105.1</v>
      </c>
      <c r="AP9" s="176">
        <v>101.3</v>
      </c>
      <c r="AQ9" s="176">
        <v>102</v>
      </c>
      <c r="AR9" s="176">
        <v>104.1</v>
      </c>
      <c r="AS9" s="176">
        <v>106.6</v>
      </c>
      <c r="AT9" s="176">
        <v>100.8</v>
      </c>
      <c r="AU9" s="176">
        <v>107.9</v>
      </c>
      <c r="AV9" s="176">
        <v>93.1</v>
      </c>
      <c r="AW9" s="176">
        <v>99.5</v>
      </c>
      <c r="AX9" s="176">
        <v>112.5</v>
      </c>
      <c r="AY9" s="176">
        <v>94.5</v>
      </c>
      <c r="AZ9" s="176">
        <v>97.1</v>
      </c>
      <c r="BA9" s="176">
        <v>120</v>
      </c>
      <c r="BB9" s="176">
        <v>94.4</v>
      </c>
      <c r="BC9" s="176">
        <v>102.9</v>
      </c>
      <c r="BD9" s="176">
        <v>103.1</v>
      </c>
      <c r="BE9" s="176">
        <v>110.9</v>
      </c>
      <c r="BF9" s="176">
        <v>97.9</v>
      </c>
      <c r="BG9" s="176">
        <v>97.9</v>
      </c>
      <c r="BH9" s="176">
        <v>102</v>
      </c>
      <c r="BI9" s="176">
        <v>97.6</v>
      </c>
      <c r="BJ9" s="176">
        <v>111.2</v>
      </c>
      <c r="BK9" s="176">
        <v>106.3</v>
      </c>
      <c r="BL9" s="176">
        <v>89.6</v>
      </c>
      <c r="BM9" s="176">
        <v>106.2</v>
      </c>
      <c r="BN9" s="176">
        <v>105.3</v>
      </c>
      <c r="BO9" s="176">
        <v>101.2</v>
      </c>
      <c r="BP9" s="176">
        <v>101.8</v>
      </c>
      <c r="BQ9" s="176">
        <v>104.7</v>
      </c>
      <c r="BR9" s="176">
        <v>105.2</v>
      </c>
      <c r="BS9" s="176">
        <v>95.2</v>
      </c>
      <c r="BT9" s="176">
        <v>103.4</v>
      </c>
      <c r="BU9" s="176">
        <v>94</v>
      </c>
      <c r="BV9" s="176">
        <v>107.1</v>
      </c>
      <c r="BW9" s="176">
        <v>102.9</v>
      </c>
      <c r="BX9" s="176">
        <v>96</v>
      </c>
      <c r="BY9" s="176">
        <v>106.2</v>
      </c>
      <c r="BZ9" s="176">
        <v>102</v>
      </c>
      <c r="CA9" s="176">
        <v>101.2</v>
      </c>
      <c r="CB9" s="176">
        <v>100.5</v>
      </c>
      <c r="CC9" s="176">
        <v>107.7</v>
      </c>
      <c r="CD9" s="176">
        <v>97.3</v>
      </c>
      <c r="CE9" s="176">
        <v>97.7</v>
      </c>
      <c r="CF9" s="176">
        <v>101.1</v>
      </c>
      <c r="CG9" s="176">
        <v>102.8</v>
      </c>
      <c r="CH9" s="176">
        <v>100.9</v>
      </c>
      <c r="CI9" s="176">
        <v>99.3</v>
      </c>
      <c r="CJ9" s="176">
        <v>94.9</v>
      </c>
      <c r="CK9" s="176">
        <v>99.3</v>
      </c>
      <c r="CL9" s="176">
        <v>92.3</v>
      </c>
      <c r="CM9" s="176">
        <v>97</v>
      </c>
      <c r="CN9" s="176">
        <v>109.3</v>
      </c>
      <c r="CO9" s="176">
        <v>105.3</v>
      </c>
      <c r="CP9" s="176">
        <v>104.1</v>
      </c>
      <c r="CQ9" s="176">
        <v>98.6</v>
      </c>
      <c r="CR9" s="176">
        <v>101.6</v>
      </c>
      <c r="CS9" s="176">
        <v>95.4</v>
      </c>
      <c r="CT9" s="176">
        <v>116.6</v>
      </c>
      <c r="CU9" s="176">
        <v>87.7</v>
      </c>
      <c r="CV9" s="176">
        <v>93</v>
      </c>
      <c r="CW9" s="176">
        <v>106.9</v>
      </c>
      <c r="CX9" s="176">
        <v>105.3</v>
      </c>
      <c r="CY9" s="176">
        <v>99.7</v>
      </c>
      <c r="CZ9" s="176">
        <v>98.6</v>
      </c>
      <c r="DA9" s="176">
        <v>117.5</v>
      </c>
      <c r="DB9" s="176">
        <v>98.8</v>
      </c>
      <c r="DC9" s="176">
        <v>96.2</v>
      </c>
      <c r="DD9" s="176">
        <v>100.5</v>
      </c>
      <c r="DE9" s="176">
        <v>98.4</v>
      </c>
      <c r="DF9" s="176">
        <v>116.5</v>
      </c>
      <c r="DG9" s="176">
        <v>93.9</v>
      </c>
      <c r="DH9" s="176" t="s">
        <v>0</v>
      </c>
      <c r="DI9" s="176" t="s">
        <v>0</v>
      </c>
      <c r="DJ9" s="176" t="s">
        <v>0</v>
      </c>
      <c r="DK9" s="176" t="s">
        <v>0</v>
      </c>
      <c r="DL9" s="176" t="s">
        <v>0</v>
      </c>
      <c r="DM9" s="176" t="s">
        <v>0</v>
      </c>
      <c r="DN9" s="176" t="s">
        <v>0</v>
      </c>
      <c r="DO9" s="176" t="s">
        <v>0</v>
      </c>
      <c r="DP9" s="176" t="s">
        <v>0</v>
      </c>
      <c r="DQ9" s="176" t="s">
        <v>0</v>
      </c>
      <c r="DR9" s="176" t="s">
        <v>0</v>
      </c>
      <c r="DS9" s="176" t="s">
        <v>0</v>
      </c>
      <c r="DT9" s="176" t="s">
        <v>0</v>
      </c>
      <c r="DU9" s="176" t="s">
        <v>0</v>
      </c>
      <c r="DV9" s="176" t="s">
        <v>0</v>
      </c>
      <c r="DW9" s="176" t="s">
        <v>0</v>
      </c>
      <c r="DX9" s="176" t="s">
        <v>0</v>
      </c>
      <c r="DY9" s="176" t="s">
        <v>0</v>
      </c>
      <c r="DZ9" s="176" t="s">
        <v>0</v>
      </c>
      <c r="EA9" s="176" t="s">
        <v>0</v>
      </c>
      <c r="EB9" s="176" t="s">
        <v>0</v>
      </c>
      <c r="EC9" s="176" t="s">
        <v>0</v>
      </c>
      <c r="ED9" s="176" t="s">
        <v>0</v>
      </c>
      <c r="EE9" s="176" t="s">
        <v>0</v>
      </c>
      <c r="EF9" s="176" t="s">
        <v>0</v>
      </c>
      <c r="EG9" s="176" t="s">
        <v>0</v>
      </c>
      <c r="EH9" s="176" t="s">
        <v>0</v>
      </c>
      <c r="EI9" s="176" t="s">
        <v>0</v>
      </c>
      <c r="EJ9" s="176" t="s">
        <v>0</v>
      </c>
      <c r="EK9" s="176" t="s">
        <v>0</v>
      </c>
      <c r="EL9" s="176" t="s">
        <v>0</v>
      </c>
      <c r="EM9" s="176" t="s">
        <v>0</v>
      </c>
      <c r="EN9" s="176" t="s">
        <v>0</v>
      </c>
      <c r="EO9" s="176" t="s">
        <v>0</v>
      </c>
      <c r="EP9" s="176" t="s">
        <v>0</v>
      </c>
      <c r="EQ9" s="176" t="s">
        <v>0</v>
      </c>
      <c r="ER9" s="176" t="s">
        <v>0</v>
      </c>
      <c r="ES9" s="176" t="s">
        <v>0</v>
      </c>
      <c r="ET9" s="176" t="s">
        <v>0</v>
      </c>
      <c r="EU9" s="176" t="s">
        <v>0</v>
      </c>
      <c r="EV9" s="176" t="s">
        <v>0</v>
      </c>
      <c r="EW9" s="176" t="s">
        <v>0</v>
      </c>
      <c r="EX9" s="176">
        <v>97.8</v>
      </c>
      <c r="EY9" s="176">
        <v>106.7</v>
      </c>
      <c r="EZ9" s="242"/>
    </row>
    <row r="10" spans="1:156" ht="30" customHeight="1">
      <c r="A10" s="238"/>
      <c r="B10" s="19" t="str">
        <f>IF('0'!A1=1,"наземний і трубопровідний транспорт","surface and pipeline transport")</f>
        <v>наземний і трубопровідний транспорт</v>
      </c>
      <c r="C10" s="47">
        <v>96.6</v>
      </c>
      <c r="D10" s="175">
        <v>99.3</v>
      </c>
      <c r="E10" s="175">
        <v>126.1</v>
      </c>
      <c r="F10" s="175">
        <v>84.4</v>
      </c>
      <c r="G10" s="175">
        <v>101.3</v>
      </c>
      <c r="H10" s="175">
        <v>100.2</v>
      </c>
      <c r="I10" s="175">
        <v>103.2</v>
      </c>
      <c r="J10" s="175">
        <v>100</v>
      </c>
      <c r="K10" s="175">
        <v>98.4</v>
      </c>
      <c r="L10" s="175">
        <v>100.3</v>
      </c>
      <c r="M10" s="175">
        <v>96.9</v>
      </c>
      <c r="N10" s="175">
        <v>106.1</v>
      </c>
      <c r="O10" s="175">
        <v>100</v>
      </c>
      <c r="P10" s="175">
        <v>98.3</v>
      </c>
      <c r="Q10" s="175">
        <v>121.2</v>
      </c>
      <c r="R10" s="175">
        <v>89.8</v>
      </c>
      <c r="S10" s="175">
        <v>98.8</v>
      </c>
      <c r="T10" s="175">
        <v>101.6</v>
      </c>
      <c r="U10" s="175">
        <v>101.8</v>
      </c>
      <c r="V10" s="175">
        <v>97.8</v>
      </c>
      <c r="W10" s="175">
        <v>103.5</v>
      </c>
      <c r="X10" s="175">
        <v>97.4</v>
      </c>
      <c r="Y10" s="175">
        <v>97.6</v>
      </c>
      <c r="Z10" s="175">
        <v>106.9</v>
      </c>
      <c r="AA10" s="175">
        <v>94</v>
      </c>
      <c r="AB10" s="175">
        <v>102.7</v>
      </c>
      <c r="AC10" s="175">
        <v>104.6</v>
      </c>
      <c r="AD10" s="175">
        <v>102</v>
      </c>
      <c r="AE10" s="175">
        <v>104.6</v>
      </c>
      <c r="AF10" s="175">
        <v>104.1</v>
      </c>
      <c r="AG10" s="175">
        <v>106.2</v>
      </c>
      <c r="AH10" s="175">
        <v>101.8</v>
      </c>
      <c r="AI10" s="175">
        <v>110.5</v>
      </c>
      <c r="AJ10" s="175">
        <v>92.7</v>
      </c>
      <c r="AK10" s="176">
        <v>99.5</v>
      </c>
      <c r="AL10" s="176">
        <v>104.4</v>
      </c>
      <c r="AM10" s="176">
        <v>95.7</v>
      </c>
      <c r="AN10" s="176">
        <v>101.1</v>
      </c>
      <c r="AO10" s="176">
        <v>103.5</v>
      </c>
      <c r="AP10" s="176">
        <v>103.4</v>
      </c>
      <c r="AQ10" s="176">
        <v>101</v>
      </c>
      <c r="AR10" s="176">
        <v>102.1</v>
      </c>
      <c r="AS10" s="176">
        <v>110.4</v>
      </c>
      <c r="AT10" s="176">
        <v>96.4</v>
      </c>
      <c r="AU10" s="176">
        <v>117.8</v>
      </c>
      <c r="AV10" s="176">
        <v>90</v>
      </c>
      <c r="AW10" s="176">
        <v>96.4</v>
      </c>
      <c r="AX10" s="176">
        <v>106.4</v>
      </c>
      <c r="AY10" s="176">
        <v>105.3</v>
      </c>
      <c r="AZ10" s="176">
        <v>95.1</v>
      </c>
      <c r="BA10" s="176">
        <v>125.7</v>
      </c>
      <c r="BB10" s="176">
        <v>93.2</v>
      </c>
      <c r="BC10" s="176">
        <v>97.3</v>
      </c>
      <c r="BD10" s="176">
        <v>99.6</v>
      </c>
      <c r="BE10" s="176">
        <v>116</v>
      </c>
      <c r="BF10" s="176">
        <v>102.6</v>
      </c>
      <c r="BG10" s="176">
        <v>93.7</v>
      </c>
      <c r="BH10" s="176">
        <v>107</v>
      </c>
      <c r="BI10" s="176">
        <v>94.1</v>
      </c>
      <c r="BJ10" s="176">
        <v>108.1</v>
      </c>
      <c r="BK10" s="176">
        <v>111.5</v>
      </c>
      <c r="BL10" s="176">
        <v>86.4</v>
      </c>
      <c r="BM10" s="176">
        <v>105.8</v>
      </c>
      <c r="BN10" s="176">
        <v>110.4</v>
      </c>
      <c r="BO10" s="176">
        <v>96.7</v>
      </c>
      <c r="BP10" s="176">
        <v>100.4</v>
      </c>
      <c r="BQ10" s="176">
        <v>109.9</v>
      </c>
      <c r="BR10" s="176">
        <v>105.7</v>
      </c>
      <c r="BS10" s="176">
        <v>92.7</v>
      </c>
      <c r="BT10" s="176">
        <v>104.8</v>
      </c>
      <c r="BU10" s="176">
        <v>92</v>
      </c>
      <c r="BV10" s="176">
        <v>105.5</v>
      </c>
      <c r="BW10" s="176">
        <v>102</v>
      </c>
      <c r="BX10" s="176">
        <v>98.3</v>
      </c>
      <c r="BY10" s="176">
        <v>107</v>
      </c>
      <c r="BZ10" s="176">
        <v>105</v>
      </c>
      <c r="CA10" s="176">
        <v>97.6</v>
      </c>
      <c r="CB10" s="176">
        <v>99.3</v>
      </c>
      <c r="CC10" s="176">
        <v>108.1</v>
      </c>
      <c r="CD10" s="176">
        <v>96.6</v>
      </c>
      <c r="CE10" s="176">
        <v>97.5</v>
      </c>
      <c r="CF10" s="176">
        <v>100.5</v>
      </c>
      <c r="CG10" s="176">
        <v>104.2</v>
      </c>
      <c r="CH10" s="176">
        <v>97.8</v>
      </c>
      <c r="CI10" s="176">
        <v>105.7</v>
      </c>
      <c r="CJ10" s="176">
        <v>91.9</v>
      </c>
      <c r="CK10" s="176">
        <v>96.9</v>
      </c>
      <c r="CL10" s="176">
        <v>98.6</v>
      </c>
      <c r="CM10" s="176">
        <v>90.8</v>
      </c>
      <c r="CN10" s="176">
        <v>112.3</v>
      </c>
      <c r="CO10" s="176">
        <v>110.4</v>
      </c>
      <c r="CP10" s="176">
        <v>103.6</v>
      </c>
      <c r="CQ10" s="176">
        <v>99</v>
      </c>
      <c r="CR10" s="176">
        <v>103.6</v>
      </c>
      <c r="CS10" s="176">
        <v>92.5</v>
      </c>
      <c r="CT10" s="176">
        <v>121.2</v>
      </c>
      <c r="CU10" s="176">
        <v>85.7</v>
      </c>
      <c r="CV10" s="176">
        <v>97.2</v>
      </c>
      <c r="CW10" s="176">
        <v>105.5</v>
      </c>
      <c r="CX10" s="176">
        <v>113.5</v>
      </c>
      <c r="CY10" s="176">
        <v>95.6</v>
      </c>
      <c r="CZ10" s="176">
        <v>97.1</v>
      </c>
      <c r="DA10" s="176">
        <v>120.7</v>
      </c>
      <c r="DB10" s="176">
        <v>100.8</v>
      </c>
      <c r="DC10" s="176">
        <v>92.1</v>
      </c>
      <c r="DD10" s="176">
        <v>101.2</v>
      </c>
      <c r="DE10" s="176">
        <v>96.2</v>
      </c>
      <c r="DF10" s="176">
        <v>116.5</v>
      </c>
      <c r="DG10" s="176">
        <v>95</v>
      </c>
      <c r="DH10" s="176" t="s">
        <v>0</v>
      </c>
      <c r="DI10" s="176" t="s">
        <v>0</v>
      </c>
      <c r="DJ10" s="176" t="s">
        <v>0</v>
      </c>
      <c r="DK10" s="176" t="s">
        <v>0</v>
      </c>
      <c r="DL10" s="176" t="s">
        <v>0</v>
      </c>
      <c r="DM10" s="176" t="s">
        <v>0</v>
      </c>
      <c r="DN10" s="176" t="s">
        <v>0</v>
      </c>
      <c r="DO10" s="176" t="s">
        <v>0</v>
      </c>
      <c r="DP10" s="176" t="s">
        <v>0</v>
      </c>
      <c r="DQ10" s="176" t="s">
        <v>0</v>
      </c>
      <c r="DR10" s="176" t="s">
        <v>0</v>
      </c>
      <c r="DS10" s="176" t="s">
        <v>0</v>
      </c>
      <c r="DT10" s="176" t="s">
        <v>0</v>
      </c>
      <c r="DU10" s="176" t="s">
        <v>0</v>
      </c>
      <c r="DV10" s="176" t="s">
        <v>0</v>
      </c>
      <c r="DW10" s="176" t="s">
        <v>0</v>
      </c>
      <c r="DX10" s="176" t="s">
        <v>0</v>
      </c>
      <c r="DY10" s="176" t="s">
        <v>0</v>
      </c>
      <c r="DZ10" s="176" t="s">
        <v>0</v>
      </c>
      <c r="EA10" s="176" t="s">
        <v>0</v>
      </c>
      <c r="EB10" s="176" t="s">
        <v>0</v>
      </c>
      <c r="EC10" s="176" t="s">
        <v>0</v>
      </c>
      <c r="ED10" s="176" t="s">
        <v>0</v>
      </c>
      <c r="EE10" s="176" t="s">
        <v>0</v>
      </c>
      <c r="EF10" s="176" t="s">
        <v>0</v>
      </c>
      <c r="EG10" s="176" t="s">
        <v>0</v>
      </c>
      <c r="EH10" s="176" t="s">
        <v>0</v>
      </c>
      <c r="EI10" s="176" t="s">
        <v>0</v>
      </c>
      <c r="EJ10" s="176" t="s">
        <v>0</v>
      </c>
      <c r="EK10" s="176" t="s">
        <v>0</v>
      </c>
      <c r="EL10" s="176" t="s">
        <v>0</v>
      </c>
      <c r="EM10" s="176" t="s">
        <v>0</v>
      </c>
      <c r="EN10" s="176" t="s">
        <v>0</v>
      </c>
      <c r="EO10" s="176" t="s">
        <v>0</v>
      </c>
      <c r="EP10" s="176" t="s">
        <v>0</v>
      </c>
      <c r="EQ10" s="176" t="s">
        <v>0</v>
      </c>
      <c r="ER10" s="176" t="s">
        <v>0</v>
      </c>
      <c r="ES10" s="176" t="s">
        <v>0</v>
      </c>
      <c r="ET10" s="176" t="s">
        <v>0</v>
      </c>
      <c r="EU10" s="176" t="s">
        <v>0</v>
      </c>
      <c r="EV10" s="176" t="s">
        <v>0</v>
      </c>
      <c r="EW10" s="176" t="s">
        <v>0</v>
      </c>
      <c r="EX10" s="176">
        <v>96.7</v>
      </c>
      <c r="EY10" s="176">
        <v>111.3</v>
      </c>
      <c r="EZ10" s="242"/>
    </row>
    <row r="11" spans="1:156" ht="30" customHeight="1">
      <c r="A11" s="238"/>
      <c r="B11" s="19" t="str">
        <f>IF('0'!A1=1,"водний транспорт","water transport")</f>
        <v>водний транспорт</v>
      </c>
      <c r="C11" s="47">
        <v>100.7</v>
      </c>
      <c r="D11" s="175">
        <v>103.5</v>
      </c>
      <c r="E11" s="175">
        <v>93.8</v>
      </c>
      <c r="F11" s="175">
        <v>106.5</v>
      </c>
      <c r="G11" s="175">
        <v>98.7</v>
      </c>
      <c r="H11" s="175">
        <v>108</v>
      </c>
      <c r="I11" s="175">
        <v>97.4</v>
      </c>
      <c r="J11" s="175">
        <v>99</v>
      </c>
      <c r="K11" s="175">
        <v>106.6</v>
      </c>
      <c r="L11" s="175">
        <v>94</v>
      </c>
      <c r="M11" s="175">
        <v>96.2</v>
      </c>
      <c r="N11" s="175">
        <v>105.7</v>
      </c>
      <c r="O11" s="175">
        <v>94.9</v>
      </c>
      <c r="P11" s="175">
        <v>97.4</v>
      </c>
      <c r="Q11" s="175">
        <v>101.9</v>
      </c>
      <c r="R11" s="175">
        <v>101.4</v>
      </c>
      <c r="S11" s="175">
        <v>105.1</v>
      </c>
      <c r="T11" s="175">
        <v>103.4</v>
      </c>
      <c r="U11" s="175">
        <v>103.2</v>
      </c>
      <c r="V11" s="175">
        <v>99.6</v>
      </c>
      <c r="W11" s="175">
        <v>140.5</v>
      </c>
      <c r="X11" s="175">
        <v>72.099999999999994</v>
      </c>
      <c r="Y11" s="175">
        <v>119.2</v>
      </c>
      <c r="Z11" s="175">
        <v>132.1</v>
      </c>
      <c r="AA11" s="175">
        <v>68.7</v>
      </c>
      <c r="AB11" s="175">
        <v>106.3</v>
      </c>
      <c r="AC11" s="175">
        <v>114.2</v>
      </c>
      <c r="AD11" s="175">
        <v>99.4</v>
      </c>
      <c r="AE11" s="175">
        <v>104</v>
      </c>
      <c r="AF11" s="175">
        <v>111.7</v>
      </c>
      <c r="AG11" s="175">
        <v>95.8</v>
      </c>
      <c r="AH11" s="175">
        <v>104.4</v>
      </c>
      <c r="AI11" s="175">
        <v>87</v>
      </c>
      <c r="AJ11" s="175">
        <v>98.4</v>
      </c>
      <c r="AK11" s="176">
        <v>114.5</v>
      </c>
      <c r="AL11" s="176">
        <v>167.1</v>
      </c>
      <c r="AM11" s="176">
        <v>53.4</v>
      </c>
      <c r="AN11" s="176">
        <v>104.1</v>
      </c>
      <c r="AO11" s="176">
        <v>136.30000000000001</v>
      </c>
      <c r="AP11" s="176">
        <v>94.8</v>
      </c>
      <c r="AQ11" s="176">
        <v>105.8</v>
      </c>
      <c r="AR11" s="176">
        <v>93.9</v>
      </c>
      <c r="AS11" s="176">
        <v>119.2</v>
      </c>
      <c r="AT11" s="176">
        <v>120.7</v>
      </c>
      <c r="AU11" s="176">
        <v>80.400000000000006</v>
      </c>
      <c r="AV11" s="176">
        <v>118.7</v>
      </c>
      <c r="AW11" s="176">
        <v>98.1</v>
      </c>
      <c r="AX11" s="176">
        <v>104</v>
      </c>
      <c r="AY11" s="176">
        <v>60.4</v>
      </c>
      <c r="AZ11" s="176">
        <v>108.5</v>
      </c>
      <c r="BA11" s="176">
        <v>119.5</v>
      </c>
      <c r="BB11" s="176">
        <v>109</v>
      </c>
      <c r="BC11" s="176">
        <v>99</v>
      </c>
      <c r="BD11" s="176">
        <v>117.1</v>
      </c>
      <c r="BE11" s="176">
        <v>97.8</v>
      </c>
      <c r="BF11" s="176">
        <v>95.2</v>
      </c>
      <c r="BG11" s="176">
        <v>103.4</v>
      </c>
      <c r="BH11" s="176">
        <v>100.7</v>
      </c>
      <c r="BI11" s="176">
        <v>101.6</v>
      </c>
      <c r="BJ11" s="176">
        <v>104</v>
      </c>
      <c r="BK11" s="176">
        <v>100.8</v>
      </c>
      <c r="BL11" s="176">
        <v>97</v>
      </c>
      <c r="BM11" s="176">
        <v>107.7</v>
      </c>
      <c r="BN11" s="176">
        <v>104.9</v>
      </c>
      <c r="BO11" s="176">
        <v>104.8</v>
      </c>
      <c r="BP11" s="176">
        <v>123.8</v>
      </c>
      <c r="BQ11" s="176">
        <v>81.8</v>
      </c>
      <c r="BR11" s="176">
        <v>105.3</v>
      </c>
      <c r="BS11" s="176">
        <v>97.2</v>
      </c>
      <c r="BT11" s="176">
        <v>121.2</v>
      </c>
      <c r="BU11" s="176">
        <v>82</v>
      </c>
      <c r="BV11" s="176">
        <v>107.5</v>
      </c>
      <c r="BW11" s="176">
        <v>104.4</v>
      </c>
      <c r="BX11" s="176">
        <v>92.5</v>
      </c>
      <c r="BY11" s="176">
        <v>105.5</v>
      </c>
      <c r="BZ11" s="176">
        <v>104.9</v>
      </c>
      <c r="CA11" s="176">
        <v>105.7</v>
      </c>
      <c r="CB11" s="176">
        <v>114.2</v>
      </c>
      <c r="CC11" s="176">
        <v>96.6</v>
      </c>
      <c r="CD11" s="176">
        <v>107.4</v>
      </c>
      <c r="CE11" s="176">
        <v>91</v>
      </c>
      <c r="CF11" s="176">
        <v>97.6</v>
      </c>
      <c r="CG11" s="176">
        <v>96.4</v>
      </c>
      <c r="CH11" s="176">
        <v>106.9</v>
      </c>
      <c r="CI11" s="176">
        <v>89.1</v>
      </c>
      <c r="CJ11" s="176">
        <v>96.4</v>
      </c>
      <c r="CK11" s="176">
        <v>103.8</v>
      </c>
      <c r="CL11" s="176">
        <v>99.8</v>
      </c>
      <c r="CM11" s="176">
        <v>102</v>
      </c>
      <c r="CN11" s="176">
        <v>98.1</v>
      </c>
      <c r="CO11" s="176">
        <v>112.4</v>
      </c>
      <c r="CP11" s="176">
        <v>91.7</v>
      </c>
      <c r="CQ11" s="176">
        <v>105.6</v>
      </c>
      <c r="CR11" s="176">
        <v>98.2</v>
      </c>
      <c r="CS11" s="176">
        <v>102</v>
      </c>
      <c r="CT11" s="176">
        <v>106.7</v>
      </c>
      <c r="CU11" s="176">
        <v>88.4</v>
      </c>
      <c r="CV11" s="176">
        <v>101</v>
      </c>
      <c r="CW11" s="176">
        <v>113.8</v>
      </c>
      <c r="CX11" s="176">
        <v>108.1</v>
      </c>
      <c r="CY11" s="176">
        <v>98.8</v>
      </c>
      <c r="CZ11" s="176">
        <v>99.1</v>
      </c>
      <c r="DA11" s="176">
        <v>104</v>
      </c>
      <c r="DB11" s="176">
        <v>99.2</v>
      </c>
      <c r="DC11" s="176">
        <v>101.1</v>
      </c>
      <c r="DD11" s="176">
        <v>92</v>
      </c>
      <c r="DE11" s="176">
        <v>101.8</v>
      </c>
      <c r="DF11" s="176">
        <v>108.7</v>
      </c>
      <c r="DG11" s="176">
        <v>88.1</v>
      </c>
      <c r="DH11" s="176" t="s">
        <v>0</v>
      </c>
      <c r="DI11" s="176" t="s">
        <v>0</v>
      </c>
      <c r="DJ11" s="176" t="s">
        <v>0</v>
      </c>
      <c r="DK11" s="176" t="s">
        <v>0</v>
      </c>
      <c r="DL11" s="176" t="s">
        <v>0</v>
      </c>
      <c r="DM11" s="176" t="s">
        <v>0</v>
      </c>
      <c r="DN11" s="176" t="s">
        <v>0</v>
      </c>
      <c r="DO11" s="176" t="s">
        <v>0</v>
      </c>
      <c r="DP11" s="176" t="s">
        <v>0</v>
      </c>
      <c r="DQ11" s="176" t="s">
        <v>0</v>
      </c>
      <c r="DR11" s="176" t="s">
        <v>0</v>
      </c>
      <c r="DS11" s="176" t="s">
        <v>0</v>
      </c>
      <c r="DT11" s="176" t="s">
        <v>0</v>
      </c>
      <c r="DU11" s="176" t="s">
        <v>0</v>
      </c>
      <c r="DV11" s="176" t="s">
        <v>0</v>
      </c>
      <c r="DW11" s="176" t="s">
        <v>0</v>
      </c>
      <c r="DX11" s="176" t="s">
        <v>0</v>
      </c>
      <c r="DY11" s="176" t="s">
        <v>0</v>
      </c>
      <c r="DZ11" s="176" t="s">
        <v>0</v>
      </c>
      <c r="EA11" s="176" t="s">
        <v>0</v>
      </c>
      <c r="EB11" s="176" t="s">
        <v>0</v>
      </c>
      <c r="EC11" s="176" t="s">
        <v>0</v>
      </c>
      <c r="ED11" s="176" t="s">
        <v>0</v>
      </c>
      <c r="EE11" s="176" t="s">
        <v>0</v>
      </c>
      <c r="EF11" s="176" t="s">
        <v>0</v>
      </c>
      <c r="EG11" s="176" t="s">
        <v>0</v>
      </c>
      <c r="EH11" s="176" t="s">
        <v>0</v>
      </c>
      <c r="EI11" s="176" t="s">
        <v>0</v>
      </c>
      <c r="EJ11" s="176" t="s">
        <v>0</v>
      </c>
      <c r="EK11" s="176" t="s">
        <v>0</v>
      </c>
      <c r="EL11" s="176" t="s">
        <v>0</v>
      </c>
      <c r="EM11" s="176" t="s">
        <v>0</v>
      </c>
      <c r="EN11" s="176" t="s">
        <v>0</v>
      </c>
      <c r="EO11" s="176" t="s">
        <v>0</v>
      </c>
      <c r="EP11" s="176" t="s">
        <v>0</v>
      </c>
      <c r="EQ11" s="176" t="s">
        <v>0</v>
      </c>
      <c r="ER11" s="176" t="s">
        <v>0</v>
      </c>
      <c r="ES11" s="176" t="s">
        <v>0</v>
      </c>
      <c r="ET11" s="176" t="s">
        <v>0</v>
      </c>
      <c r="EU11" s="176" t="s">
        <v>0</v>
      </c>
      <c r="EV11" s="176" t="s">
        <v>0</v>
      </c>
      <c r="EW11" s="176" t="s">
        <v>0</v>
      </c>
      <c r="EX11" s="176">
        <v>100.6</v>
      </c>
      <c r="EY11" s="176">
        <v>102.9</v>
      </c>
      <c r="EZ11" s="242"/>
    </row>
    <row r="12" spans="1:156" ht="30" customHeight="1">
      <c r="A12" s="238"/>
      <c r="B12" s="19" t="str">
        <f>IF('0'!A1=1,"авіаційний транспорт","air transport")</f>
        <v>авіаційний транспорт</v>
      </c>
      <c r="C12" s="47">
        <v>105.7</v>
      </c>
      <c r="D12" s="175">
        <v>106.6</v>
      </c>
      <c r="E12" s="175">
        <v>117.8</v>
      </c>
      <c r="F12" s="175">
        <v>83.5</v>
      </c>
      <c r="G12" s="175">
        <v>96.7</v>
      </c>
      <c r="H12" s="175">
        <v>101.5</v>
      </c>
      <c r="I12" s="175">
        <v>98.1</v>
      </c>
      <c r="J12" s="175">
        <v>104.6</v>
      </c>
      <c r="K12" s="175">
        <v>99.9</v>
      </c>
      <c r="L12" s="175">
        <v>92.8</v>
      </c>
      <c r="M12" s="175">
        <v>94.7</v>
      </c>
      <c r="N12" s="175">
        <v>101.4</v>
      </c>
      <c r="O12" s="175">
        <v>94.4</v>
      </c>
      <c r="P12" s="175">
        <v>109.8</v>
      </c>
      <c r="Q12" s="175">
        <v>104.2</v>
      </c>
      <c r="R12" s="175">
        <v>98.3</v>
      </c>
      <c r="S12" s="175">
        <v>104.5</v>
      </c>
      <c r="T12" s="175">
        <v>103</v>
      </c>
      <c r="U12" s="175">
        <v>111.9</v>
      </c>
      <c r="V12" s="175">
        <v>102.4</v>
      </c>
      <c r="W12" s="175">
        <v>96.2</v>
      </c>
      <c r="X12" s="175">
        <v>99</v>
      </c>
      <c r="Y12" s="175">
        <v>98.7</v>
      </c>
      <c r="Z12" s="175">
        <v>111.5</v>
      </c>
      <c r="AA12" s="175">
        <v>97.9</v>
      </c>
      <c r="AB12" s="175">
        <v>118.6</v>
      </c>
      <c r="AC12" s="175">
        <v>114.7</v>
      </c>
      <c r="AD12" s="175">
        <v>96.5</v>
      </c>
      <c r="AE12" s="175">
        <v>103.6</v>
      </c>
      <c r="AF12" s="175">
        <v>100.9</v>
      </c>
      <c r="AG12" s="175">
        <v>100.3</v>
      </c>
      <c r="AH12" s="175">
        <v>100.9</v>
      </c>
      <c r="AI12" s="175">
        <v>102.9</v>
      </c>
      <c r="AJ12" s="175">
        <v>103.9</v>
      </c>
      <c r="AK12" s="176">
        <v>93.1</v>
      </c>
      <c r="AL12" s="176">
        <v>114.2</v>
      </c>
      <c r="AM12" s="176">
        <v>94.8</v>
      </c>
      <c r="AN12" s="176">
        <v>101.8</v>
      </c>
      <c r="AO12" s="176">
        <v>101.1</v>
      </c>
      <c r="AP12" s="176">
        <v>98.6</v>
      </c>
      <c r="AQ12" s="176">
        <v>124.9</v>
      </c>
      <c r="AR12" s="176">
        <v>100.4</v>
      </c>
      <c r="AS12" s="176">
        <v>96.6</v>
      </c>
      <c r="AT12" s="176">
        <v>105</v>
      </c>
      <c r="AU12" s="176">
        <v>98.9</v>
      </c>
      <c r="AV12" s="176">
        <v>104.1</v>
      </c>
      <c r="AW12" s="176">
        <v>94.1</v>
      </c>
      <c r="AX12" s="176">
        <v>106.7</v>
      </c>
      <c r="AY12" s="176">
        <v>99.7</v>
      </c>
      <c r="AZ12" s="176">
        <v>95.8</v>
      </c>
      <c r="BA12" s="176">
        <v>109.6</v>
      </c>
      <c r="BB12" s="176">
        <v>89.1</v>
      </c>
      <c r="BC12" s="176">
        <v>115.4</v>
      </c>
      <c r="BD12" s="176">
        <v>104.8</v>
      </c>
      <c r="BE12" s="176">
        <v>107.8</v>
      </c>
      <c r="BF12" s="176">
        <v>105.8</v>
      </c>
      <c r="BG12" s="176">
        <v>108.6</v>
      </c>
      <c r="BH12" s="176">
        <v>88.2</v>
      </c>
      <c r="BI12" s="176">
        <v>90.2</v>
      </c>
      <c r="BJ12" s="176">
        <v>109.6</v>
      </c>
      <c r="BK12" s="176">
        <v>98.7</v>
      </c>
      <c r="BL12" s="176">
        <v>92.8</v>
      </c>
      <c r="BM12" s="176">
        <v>104</v>
      </c>
      <c r="BN12" s="176">
        <v>108.8</v>
      </c>
      <c r="BO12" s="176">
        <v>95.5</v>
      </c>
      <c r="BP12" s="176">
        <v>104.2</v>
      </c>
      <c r="BQ12" s="176">
        <v>106.5</v>
      </c>
      <c r="BR12" s="176">
        <v>113.2</v>
      </c>
      <c r="BS12" s="176">
        <v>97.4</v>
      </c>
      <c r="BT12" s="176">
        <v>94.7</v>
      </c>
      <c r="BU12" s="176">
        <v>97.1</v>
      </c>
      <c r="BV12" s="176">
        <v>99.7</v>
      </c>
      <c r="BW12" s="176">
        <v>73.599999999999994</v>
      </c>
      <c r="BX12" s="176">
        <v>90.2</v>
      </c>
      <c r="BY12" s="176">
        <v>104.9</v>
      </c>
      <c r="BZ12" s="176">
        <v>102.9</v>
      </c>
      <c r="CA12" s="176">
        <v>106.9</v>
      </c>
      <c r="CB12" s="176">
        <v>93.6</v>
      </c>
      <c r="CC12" s="176">
        <v>112</v>
      </c>
      <c r="CD12" s="176">
        <v>96.9</v>
      </c>
      <c r="CE12" s="176">
        <v>94.4</v>
      </c>
      <c r="CF12" s="176">
        <v>103</v>
      </c>
      <c r="CG12" s="176">
        <v>94.7</v>
      </c>
      <c r="CH12" s="176">
        <v>108</v>
      </c>
      <c r="CI12" s="176">
        <v>91.9</v>
      </c>
      <c r="CJ12" s="176">
        <v>94.3</v>
      </c>
      <c r="CK12" s="176">
        <v>84.4</v>
      </c>
      <c r="CL12" s="176">
        <v>72.2</v>
      </c>
      <c r="CM12" s="176">
        <v>112.8</v>
      </c>
      <c r="CN12" s="176">
        <v>115.1</v>
      </c>
      <c r="CO12" s="176">
        <v>105.9</v>
      </c>
      <c r="CP12" s="176">
        <v>107.4</v>
      </c>
      <c r="CQ12" s="176">
        <v>100.7</v>
      </c>
      <c r="CR12" s="176">
        <v>102.2</v>
      </c>
      <c r="CS12" s="176">
        <v>96.9</v>
      </c>
      <c r="CT12" s="176">
        <v>116</v>
      </c>
      <c r="CU12" s="176">
        <v>86.8</v>
      </c>
      <c r="CV12" s="176">
        <v>97.6</v>
      </c>
      <c r="CW12" s="176">
        <v>111.5</v>
      </c>
      <c r="CX12" s="176">
        <v>101.7</v>
      </c>
      <c r="CY12" s="176">
        <v>109.3</v>
      </c>
      <c r="CZ12" s="176">
        <v>104.4</v>
      </c>
      <c r="DA12" s="176">
        <v>102.3</v>
      </c>
      <c r="DB12" s="176">
        <v>102.3</v>
      </c>
      <c r="DC12" s="176">
        <v>97.3</v>
      </c>
      <c r="DD12" s="176">
        <v>101</v>
      </c>
      <c r="DE12" s="176">
        <v>101.3</v>
      </c>
      <c r="DF12" s="176">
        <v>123.1</v>
      </c>
      <c r="DG12" s="176">
        <v>78.900000000000006</v>
      </c>
      <c r="DH12" s="176" t="s">
        <v>0</v>
      </c>
      <c r="DI12" s="176" t="s">
        <v>0</v>
      </c>
      <c r="DJ12" s="176" t="s">
        <v>0</v>
      </c>
      <c r="DK12" s="176" t="s">
        <v>0</v>
      </c>
      <c r="DL12" s="176" t="s">
        <v>0</v>
      </c>
      <c r="DM12" s="176" t="s">
        <v>0</v>
      </c>
      <c r="DN12" s="176" t="s">
        <v>0</v>
      </c>
      <c r="DO12" s="176" t="s">
        <v>0</v>
      </c>
      <c r="DP12" s="176" t="s">
        <v>0</v>
      </c>
      <c r="DQ12" s="176" t="s">
        <v>0</v>
      </c>
      <c r="DR12" s="176" t="s">
        <v>0</v>
      </c>
      <c r="DS12" s="176" t="s">
        <v>0</v>
      </c>
      <c r="DT12" s="176" t="s">
        <v>0</v>
      </c>
      <c r="DU12" s="176" t="s">
        <v>0</v>
      </c>
      <c r="DV12" s="176" t="s">
        <v>0</v>
      </c>
      <c r="DW12" s="176" t="s">
        <v>0</v>
      </c>
      <c r="DX12" s="176" t="s">
        <v>0</v>
      </c>
      <c r="DY12" s="176" t="s">
        <v>0</v>
      </c>
      <c r="DZ12" s="176" t="s">
        <v>0</v>
      </c>
      <c r="EA12" s="176" t="s">
        <v>0</v>
      </c>
      <c r="EB12" s="176" t="s">
        <v>0</v>
      </c>
      <c r="EC12" s="176" t="s">
        <v>0</v>
      </c>
      <c r="ED12" s="176" t="s">
        <v>0</v>
      </c>
      <c r="EE12" s="176" t="s">
        <v>0</v>
      </c>
      <c r="EF12" s="176" t="s">
        <v>0</v>
      </c>
      <c r="EG12" s="176" t="s">
        <v>0</v>
      </c>
      <c r="EH12" s="176" t="s">
        <v>0</v>
      </c>
      <c r="EI12" s="176" t="s">
        <v>0</v>
      </c>
      <c r="EJ12" s="176" t="s">
        <v>0</v>
      </c>
      <c r="EK12" s="176" t="s">
        <v>0</v>
      </c>
      <c r="EL12" s="176" t="s">
        <v>0</v>
      </c>
      <c r="EM12" s="176" t="s">
        <v>0</v>
      </c>
      <c r="EN12" s="176" t="s">
        <v>0</v>
      </c>
      <c r="EO12" s="176" t="s">
        <v>0</v>
      </c>
      <c r="EP12" s="176" t="s">
        <v>0</v>
      </c>
      <c r="EQ12" s="176" t="s">
        <v>0</v>
      </c>
      <c r="ER12" s="176" t="s">
        <v>0</v>
      </c>
      <c r="ES12" s="176" t="s">
        <v>0</v>
      </c>
      <c r="ET12" s="176" t="s">
        <v>0</v>
      </c>
      <c r="EU12" s="176" t="s">
        <v>0</v>
      </c>
      <c r="EV12" s="176" t="s">
        <v>0</v>
      </c>
      <c r="EW12" s="176" t="s">
        <v>0</v>
      </c>
      <c r="EX12" s="176">
        <v>99.4</v>
      </c>
      <c r="EY12" s="176">
        <v>99</v>
      </c>
      <c r="EZ12" s="242"/>
    </row>
    <row r="13" spans="1:156" ht="30" customHeight="1">
      <c r="A13" s="238"/>
      <c r="B13" s="19" t="str">
        <f>IF('0'!A1=1,"складське господарство та допоміжна діяльність у сфері транспорту","warehousing and support activities for transportation")</f>
        <v>складське господарство та допоміжна діяльність у сфері транспорту</v>
      </c>
      <c r="C13" s="47">
        <v>88.8</v>
      </c>
      <c r="D13" s="175">
        <v>99.8</v>
      </c>
      <c r="E13" s="175">
        <v>124.8</v>
      </c>
      <c r="F13" s="175">
        <v>93.1</v>
      </c>
      <c r="G13" s="175">
        <v>97.3</v>
      </c>
      <c r="H13" s="175">
        <v>104.4</v>
      </c>
      <c r="I13" s="175">
        <v>100.1</v>
      </c>
      <c r="J13" s="175">
        <v>101.2</v>
      </c>
      <c r="K13" s="175">
        <v>96.2</v>
      </c>
      <c r="L13" s="175">
        <v>101.4</v>
      </c>
      <c r="M13" s="175">
        <v>97.5</v>
      </c>
      <c r="N13" s="175">
        <v>108</v>
      </c>
      <c r="O13" s="175">
        <v>89.9</v>
      </c>
      <c r="P13" s="175">
        <v>98.8</v>
      </c>
      <c r="Q13" s="175">
        <v>109.7</v>
      </c>
      <c r="R13" s="175">
        <v>103.8</v>
      </c>
      <c r="S13" s="175">
        <v>95</v>
      </c>
      <c r="T13" s="175">
        <v>102.8</v>
      </c>
      <c r="U13" s="175">
        <v>106.5</v>
      </c>
      <c r="V13" s="175">
        <v>93.8</v>
      </c>
      <c r="W13" s="175">
        <v>106</v>
      </c>
      <c r="X13" s="175">
        <v>94.7</v>
      </c>
      <c r="Y13" s="175">
        <v>98.4</v>
      </c>
      <c r="Z13" s="175">
        <v>110.3</v>
      </c>
      <c r="AA13" s="175">
        <v>95.8</v>
      </c>
      <c r="AB13" s="175">
        <v>102.7</v>
      </c>
      <c r="AC13" s="175">
        <v>108.2</v>
      </c>
      <c r="AD13" s="175">
        <v>100.3</v>
      </c>
      <c r="AE13" s="175">
        <v>102.3</v>
      </c>
      <c r="AF13" s="175">
        <v>109.8</v>
      </c>
      <c r="AG13" s="175">
        <v>103.3</v>
      </c>
      <c r="AH13" s="175">
        <v>104.1</v>
      </c>
      <c r="AI13" s="175">
        <v>97.5</v>
      </c>
      <c r="AJ13" s="175">
        <v>99.5</v>
      </c>
      <c r="AK13" s="176">
        <v>100.3</v>
      </c>
      <c r="AL13" s="176">
        <v>112.1</v>
      </c>
      <c r="AM13" s="176">
        <v>89.3</v>
      </c>
      <c r="AN13" s="176">
        <v>99.9</v>
      </c>
      <c r="AO13" s="176">
        <v>105.9</v>
      </c>
      <c r="AP13" s="176">
        <v>99.6</v>
      </c>
      <c r="AQ13" s="176">
        <v>101</v>
      </c>
      <c r="AR13" s="176">
        <v>106</v>
      </c>
      <c r="AS13" s="176">
        <v>104.4</v>
      </c>
      <c r="AT13" s="176">
        <v>103.2</v>
      </c>
      <c r="AU13" s="176">
        <v>104.1</v>
      </c>
      <c r="AV13" s="176">
        <v>92.7</v>
      </c>
      <c r="AW13" s="176">
        <v>102.7</v>
      </c>
      <c r="AX13" s="176">
        <v>117.5</v>
      </c>
      <c r="AY13" s="176">
        <v>86.8</v>
      </c>
      <c r="AZ13" s="176">
        <v>98.3</v>
      </c>
      <c r="BA13" s="176">
        <v>118.5</v>
      </c>
      <c r="BB13" s="176">
        <v>95.1</v>
      </c>
      <c r="BC13" s="176">
        <v>106.2</v>
      </c>
      <c r="BD13" s="176">
        <v>106</v>
      </c>
      <c r="BE13" s="176">
        <v>108.2</v>
      </c>
      <c r="BF13" s="176">
        <v>92.7</v>
      </c>
      <c r="BG13" s="176">
        <v>98.5</v>
      </c>
      <c r="BH13" s="176">
        <v>100.4</v>
      </c>
      <c r="BI13" s="176">
        <v>99.9</v>
      </c>
      <c r="BJ13" s="176">
        <v>115.6</v>
      </c>
      <c r="BK13" s="176">
        <v>103.2</v>
      </c>
      <c r="BL13" s="176">
        <v>90.2</v>
      </c>
      <c r="BM13" s="176">
        <v>106.5</v>
      </c>
      <c r="BN13" s="176">
        <v>102.3</v>
      </c>
      <c r="BO13" s="176">
        <v>105</v>
      </c>
      <c r="BP13" s="176">
        <v>102.1</v>
      </c>
      <c r="BQ13" s="176">
        <v>102.4</v>
      </c>
      <c r="BR13" s="176">
        <v>103.4</v>
      </c>
      <c r="BS13" s="176">
        <v>97</v>
      </c>
      <c r="BT13" s="176">
        <v>103.3</v>
      </c>
      <c r="BU13" s="176">
        <v>94.5</v>
      </c>
      <c r="BV13" s="176">
        <v>108</v>
      </c>
      <c r="BW13" s="176">
        <v>102.9</v>
      </c>
      <c r="BX13" s="176">
        <v>94.7</v>
      </c>
      <c r="BY13" s="176">
        <v>105.3</v>
      </c>
      <c r="BZ13" s="176">
        <v>100.5</v>
      </c>
      <c r="CA13" s="176">
        <v>103.1</v>
      </c>
      <c r="CB13" s="176">
        <v>101.5</v>
      </c>
      <c r="CC13" s="176">
        <v>107.8</v>
      </c>
      <c r="CD13" s="176">
        <v>97.4</v>
      </c>
      <c r="CE13" s="176">
        <v>97.7</v>
      </c>
      <c r="CF13" s="176">
        <v>101.8</v>
      </c>
      <c r="CG13" s="176">
        <v>103.3</v>
      </c>
      <c r="CH13" s="176">
        <v>101.3</v>
      </c>
      <c r="CI13" s="176">
        <v>96.6</v>
      </c>
      <c r="CJ13" s="176">
        <v>96.5</v>
      </c>
      <c r="CK13" s="176">
        <v>101.4</v>
      </c>
      <c r="CL13" s="176">
        <v>89.4</v>
      </c>
      <c r="CM13" s="176">
        <v>99.6</v>
      </c>
      <c r="CN13" s="176">
        <v>107</v>
      </c>
      <c r="CO13" s="176">
        <v>103.3</v>
      </c>
      <c r="CP13" s="176">
        <v>103.7</v>
      </c>
      <c r="CQ13" s="176">
        <v>99.4</v>
      </c>
      <c r="CR13" s="176">
        <v>100.2</v>
      </c>
      <c r="CS13" s="176">
        <v>96.8</v>
      </c>
      <c r="CT13" s="176">
        <v>113.7</v>
      </c>
      <c r="CU13" s="176">
        <v>88.6</v>
      </c>
      <c r="CV13" s="176">
        <v>98.8</v>
      </c>
      <c r="CW13" s="176">
        <v>106.7</v>
      </c>
      <c r="CX13" s="176">
        <v>101.1</v>
      </c>
      <c r="CY13" s="176">
        <v>101.9</v>
      </c>
      <c r="CZ13" s="176">
        <v>97.8</v>
      </c>
      <c r="DA13" s="176">
        <v>120.5</v>
      </c>
      <c r="DB13" s="176">
        <v>96.7</v>
      </c>
      <c r="DC13" s="176">
        <v>97.8</v>
      </c>
      <c r="DD13" s="176">
        <v>100.5</v>
      </c>
      <c r="DE13" s="176">
        <v>99.7</v>
      </c>
      <c r="DF13" s="176">
        <v>114.9</v>
      </c>
      <c r="DG13" s="176">
        <v>95.1</v>
      </c>
      <c r="DH13" s="176" t="s">
        <v>0</v>
      </c>
      <c r="DI13" s="176" t="s">
        <v>0</v>
      </c>
      <c r="DJ13" s="176" t="s">
        <v>0</v>
      </c>
      <c r="DK13" s="176" t="s">
        <v>0</v>
      </c>
      <c r="DL13" s="176" t="s">
        <v>0</v>
      </c>
      <c r="DM13" s="176" t="s">
        <v>0</v>
      </c>
      <c r="DN13" s="176" t="s">
        <v>0</v>
      </c>
      <c r="DO13" s="176" t="s">
        <v>0</v>
      </c>
      <c r="DP13" s="176" t="s">
        <v>0</v>
      </c>
      <c r="DQ13" s="176" t="s">
        <v>0</v>
      </c>
      <c r="DR13" s="176" t="s">
        <v>0</v>
      </c>
      <c r="DS13" s="176" t="s">
        <v>0</v>
      </c>
      <c r="DT13" s="176" t="s">
        <v>0</v>
      </c>
      <c r="DU13" s="176" t="s">
        <v>0</v>
      </c>
      <c r="DV13" s="176" t="s">
        <v>0</v>
      </c>
      <c r="DW13" s="176" t="s">
        <v>0</v>
      </c>
      <c r="DX13" s="176" t="s">
        <v>0</v>
      </c>
      <c r="DY13" s="176" t="s">
        <v>0</v>
      </c>
      <c r="DZ13" s="176" t="s">
        <v>0</v>
      </c>
      <c r="EA13" s="176" t="s">
        <v>0</v>
      </c>
      <c r="EB13" s="176" t="s">
        <v>0</v>
      </c>
      <c r="EC13" s="176" t="s">
        <v>0</v>
      </c>
      <c r="ED13" s="176" t="s">
        <v>0</v>
      </c>
      <c r="EE13" s="176" t="s">
        <v>0</v>
      </c>
      <c r="EF13" s="176" t="s">
        <v>0</v>
      </c>
      <c r="EG13" s="176" t="s">
        <v>0</v>
      </c>
      <c r="EH13" s="176" t="s">
        <v>0</v>
      </c>
      <c r="EI13" s="176" t="s">
        <v>0</v>
      </c>
      <c r="EJ13" s="176" t="s">
        <v>0</v>
      </c>
      <c r="EK13" s="176" t="s">
        <v>0</v>
      </c>
      <c r="EL13" s="176" t="s">
        <v>0</v>
      </c>
      <c r="EM13" s="176" t="s">
        <v>0</v>
      </c>
      <c r="EN13" s="176" t="s">
        <v>0</v>
      </c>
      <c r="EO13" s="176" t="s">
        <v>0</v>
      </c>
      <c r="EP13" s="176" t="s">
        <v>0</v>
      </c>
      <c r="EQ13" s="176" t="s">
        <v>0</v>
      </c>
      <c r="ER13" s="176" t="s">
        <v>0</v>
      </c>
      <c r="ES13" s="176" t="s">
        <v>0</v>
      </c>
      <c r="ET13" s="176" t="s">
        <v>0</v>
      </c>
      <c r="EU13" s="176" t="s">
        <v>0</v>
      </c>
      <c r="EV13" s="176" t="s">
        <v>0</v>
      </c>
      <c r="EW13" s="176" t="s">
        <v>0</v>
      </c>
      <c r="EX13" s="176">
        <v>98.3</v>
      </c>
      <c r="EY13" s="176">
        <v>104.3</v>
      </c>
      <c r="EZ13" s="242"/>
    </row>
    <row r="14" spans="1:156" ht="30" customHeight="1">
      <c r="A14" s="238"/>
      <c r="B14" s="19" t="str">
        <f>IF('0'!A1=1,"поштова та кур’єрська діяльність","postal and courier activities")</f>
        <v>поштова та кур’єрська діяльність</v>
      </c>
      <c r="C14" s="47" t="s">
        <v>0</v>
      </c>
      <c r="D14" s="175">
        <v>99.3</v>
      </c>
      <c r="E14" s="175">
        <v>100.5</v>
      </c>
      <c r="F14" s="175">
        <v>104.6</v>
      </c>
      <c r="G14" s="175">
        <v>101.8</v>
      </c>
      <c r="H14" s="175">
        <v>97.8</v>
      </c>
      <c r="I14" s="175">
        <v>101.7</v>
      </c>
      <c r="J14" s="175">
        <v>100.9</v>
      </c>
      <c r="K14" s="175">
        <v>96</v>
      </c>
      <c r="L14" s="175">
        <v>105.1</v>
      </c>
      <c r="M14" s="175">
        <v>100.9</v>
      </c>
      <c r="N14" s="175">
        <v>101</v>
      </c>
      <c r="O14" s="175">
        <v>93.4</v>
      </c>
      <c r="P14" s="175">
        <v>97.4</v>
      </c>
      <c r="Q14" s="175">
        <v>101.7</v>
      </c>
      <c r="R14" s="175">
        <v>99.7</v>
      </c>
      <c r="S14" s="175">
        <v>105.5</v>
      </c>
      <c r="T14" s="175">
        <v>99.8</v>
      </c>
      <c r="U14" s="175">
        <v>97.2</v>
      </c>
      <c r="V14" s="175">
        <v>97.6</v>
      </c>
      <c r="W14" s="175">
        <v>100.6</v>
      </c>
      <c r="X14" s="175">
        <v>109.1</v>
      </c>
      <c r="Y14" s="175">
        <v>95.1</v>
      </c>
      <c r="Z14" s="175">
        <v>107.4</v>
      </c>
      <c r="AA14" s="175">
        <v>92.3</v>
      </c>
      <c r="AB14" s="175">
        <v>100.4</v>
      </c>
      <c r="AC14" s="175">
        <v>107</v>
      </c>
      <c r="AD14" s="175">
        <v>102.5</v>
      </c>
      <c r="AE14" s="175">
        <v>100</v>
      </c>
      <c r="AF14" s="175">
        <v>102.2</v>
      </c>
      <c r="AG14" s="175">
        <v>102.9</v>
      </c>
      <c r="AH14" s="175">
        <v>100.7</v>
      </c>
      <c r="AI14" s="175">
        <v>97.5</v>
      </c>
      <c r="AJ14" s="175">
        <v>104.1</v>
      </c>
      <c r="AK14" s="176">
        <v>101.4</v>
      </c>
      <c r="AL14" s="176">
        <v>108.7</v>
      </c>
      <c r="AM14" s="176">
        <v>93.9</v>
      </c>
      <c r="AN14" s="176">
        <v>100.5</v>
      </c>
      <c r="AO14" s="176">
        <v>108.7</v>
      </c>
      <c r="AP14" s="176">
        <v>104.9</v>
      </c>
      <c r="AQ14" s="176">
        <v>99.5</v>
      </c>
      <c r="AR14" s="176">
        <v>103.6</v>
      </c>
      <c r="AS14" s="176">
        <v>102.6</v>
      </c>
      <c r="AT14" s="176">
        <v>102</v>
      </c>
      <c r="AU14" s="176">
        <v>98.4</v>
      </c>
      <c r="AV14" s="176">
        <v>107.9</v>
      </c>
      <c r="AW14" s="176">
        <v>97.8</v>
      </c>
      <c r="AX14" s="176">
        <v>113</v>
      </c>
      <c r="AY14" s="176">
        <v>96.8</v>
      </c>
      <c r="AZ14" s="176">
        <v>101.2</v>
      </c>
      <c r="BA14" s="176">
        <v>103.8</v>
      </c>
      <c r="BB14" s="176">
        <v>99.5</v>
      </c>
      <c r="BC14" s="176">
        <v>108.2</v>
      </c>
      <c r="BD14" s="176">
        <v>96.9</v>
      </c>
      <c r="BE14" s="176">
        <v>103.2</v>
      </c>
      <c r="BF14" s="176">
        <v>104.4</v>
      </c>
      <c r="BG14" s="176">
        <v>109.3</v>
      </c>
      <c r="BH14" s="176">
        <v>96.1</v>
      </c>
      <c r="BI14" s="176">
        <v>110.6</v>
      </c>
      <c r="BJ14" s="176">
        <v>98.3</v>
      </c>
      <c r="BK14" s="176">
        <v>103.2</v>
      </c>
      <c r="BL14" s="176">
        <v>102.1</v>
      </c>
      <c r="BM14" s="176">
        <v>105.9</v>
      </c>
      <c r="BN14" s="176">
        <v>98.8</v>
      </c>
      <c r="BO14" s="176">
        <v>99.1</v>
      </c>
      <c r="BP14" s="176">
        <v>105.6</v>
      </c>
      <c r="BQ14" s="176">
        <v>94</v>
      </c>
      <c r="BR14" s="176">
        <v>111</v>
      </c>
      <c r="BS14" s="176">
        <v>91.3</v>
      </c>
      <c r="BT14" s="176">
        <v>101.3</v>
      </c>
      <c r="BU14" s="176">
        <v>103.2</v>
      </c>
      <c r="BV14" s="176">
        <v>112.8</v>
      </c>
      <c r="BW14" s="176">
        <v>92.8</v>
      </c>
      <c r="BX14" s="176">
        <v>101.1</v>
      </c>
      <c r="BY14" s="176">
        <v>111.8</v>
      </c>
      <c r="BZ14" s="176">
        <v>94.3</v>
      </c>
      <c r="CA14" s="176">
        <v>101.5</v>
      </c>
      <c r="CB14" s="176">
        <v>105.1</v>
      </c>
      <c r="CC14" s="176">
        <v>98.9</v>
      </c>
      <c r="CD14" s="176">
        <v>100.5</v>
      </c>
      <c r="CE14" s="176">
        <v>103.9</v>
      </c>
      <c r="CF14" s="176">
        <v>95.3</v>
      </c>
      <c r="CG14" s="176">
        <v>100</v>
      </c>
      <c r="CH14" s="176">
        <v>109.6</v>
      </c>
      <c r="CI14" s="176">
        <v>95.2</v>
      </c>
      <c r="CJ14" s="176">
        <v>99.4</v>
      </c>
      <c r="CK14" s="176">
        <v>109.6</v>
      </c>
      <c r="CL14" s="176">
        <v>93.7</v>
      </c>
      <c r="CM14" s="176">
        <v>102.6</v>
      </c>
      <c r="CN14" s="176">
        <v>110.9</v>
      </c>
      <c r="CO14" s="176">
        <v>93.7</v>
      </c>
      <c r="CP14" s="176">
        <v>108.9</v>
      </c>
      <c r="CQ14" s="176">
        <v>88.8</v>
      </c>
      <c r="CR14" s="176">
        <v>100.7</v>
      </c>
      <c r="CS14" s="176">
        <v>101.8</v>
      </c>
      <c r="CT14" s="176">
        <v>114.1</v>
      </c>
      <c r="CU14" s="176">
        <v>96.9</v>
      </c>
      <c r="CV14" s="176">
        <v>96.1</v>
      </c>
      <c r="CW14" s="176">
        <v>112.3</v>
      </c>
      <c r="CX14" s="176">
        <v>92.8</v>
      </c>
      <c r="CY14" s="176">
        <v>101.3</v>
      </c>
      <c r="CZ14" s="176">
        <v>110.5</v>
      </c>
      <c r="DA14" s="176">
        <v>90.8</v>
      </c>
      <c r="DB14" s="176">
        <v>100.2</v>
      </c>
      <c r="DC14" s="176">
        <v>111</v>
      </c>
      <c r="DD14" s="176">
        <v>94.9</v>
      </c>
      <c r="DE14" s="176">
        <v>99.4</v>
      </c>
      <c r="DF14" s="176">
        <v>121.3</v>
      </c>
      <c r="DG14" s="176">
        <v>88.2</v>
      </c>
      <c r="DH14" s="176" t="s">
        <v>0</v>
      </c>
      <c r="DI14" s="176" t="s">
        <v>0</v>
      </c>
      <c r="DJ14" s="176" t="s">
        <v>0</v>
      </c>
      <c r="DK14" s="176" t="s">
        <v>0</v>
      </c>
      <c r="DL14" s="176" t="s">
        <v>0</v>
      </c>
      <c r="DM14" s="176" t="s">
        <v>0</v>
      </c>
      <c r="DN14" s="176" t="s">
        <v>0</v>
      </c>
      <c r="DO14" s="176" t="s">
        <v>0</v>
      </c>
      <c r="DP14" s="176" t="s">
        <v>0</v>
      </c>
      <c r="DQ14" s="176" t="s">
        <v>0</v>
      </c>
      <c r="DR14" s="176" t="s">
        <v>0</v>
      </c>
      <c r="DS14" s="176" t="s">
        <v>0</v>
      </c>
      <c r="DT14" s="176" t="s">
        <v>0</v>
      </c>
      <c r="DU14" s="176" t="s">
        <v>0</v>
      </c>
      <c r="DV14" s="176" t="s">
        <v>0</v>
      </c>
      <c r="DW14" s="176" t="s">
        <v>0</v>
      </c>
      <c r="DX14" s="176" t="s">
        <v>0</v>
      </c>
      <c r="DY14" s="176" t="s">
        <v>0</v>
      </c>
      <c r="DZ14" s="176" t="s">
        <v>0</v>
      </c>
      <c r="EA14" s="176" t="s">
        <v>0</v>
      </c>
      <c r="EB14" s="176" t="s">
        <v>0</v>
      </c>
      <c r="EC14" s="176" t="s">
        <v>0</v>
      </c>
      <c r="ED14" s="176" t="s">
        <v>0</v>
      </c>
      <c r="EE14" s="176" t="s">
        <v>0</v>
      </c>
      <c r="EF14" s="176" t="s">
        <v>0</v>
      </c>
      <c r="EG14" s="176" t="s">
        <v>0</v>
      </c>
      <c r="EH14" s="176" t="s">
        <v>0</v>
      </c>
      <c r="EI14" s="176" t="s">
        <v>0</v>
      </c>
      <c r="EJ14" s="176" t="s">
        <v>0</v>
      </c>
      <c r="EK14" s="176" t="s">
        <v>0</v>
      </c>
      <c r="EL14" s="176" t="s">
        <v>0</v>
      </c>
      <c r="EM14" s="176" t="s">
        <v>0</v>
      </c>
      <c r="EN14" s="176" t="s">
        <v>0</v>
      </c>
      <c r="EO14" s="176" t="s">
        <v>0</v>
      </c>
      <c r="EP14" s="176" t="s">
        <v>0</v>
      </c>
      <c r="EQ14" s="176" t="s">
        <v>0</v>
      </c>
      <c r="ER14" s="176" t="s">
        <v>0</v>
      </c>
      <c r="ES14" s="176" t="s">
        <v>0</v>
      </c>
      <c r="ET14" s="176" t="s">
        <v>0</v>
      </c>
      <c r="EU14" s="176" t="s">
        <v>0</v>
      </c>
      <c r="EV14" s="176" t="s">
        <v>0</v>
      </c>
      <c r="EW14" s="176" t="s">
        <v>0</v>
      </c>
      <c r="EX14" s="176">
        <v>95.1</v>
      </c>
      <c r="EY14" s="176">
        <v>100.3</v>
      </c>
      <c r="EZ14" s="242"/>
    </row>
    <row r="15" spans="1:156" ht="30" customHeight="1">
      <c r="A15" s="238"/>
      <c r="B15" s="19" t="str">
        <f>IF('0'!A1=1,"Тимчасове розміщування й  організація харчування","Accommodation and food service activities")</f>
        <v>Тимчасове розміщування й  організація харчування</v>
      </c>
      <c r="C15" s="47">
        <v>90.5</v>
      </c>
      <c r="D15" s="175">
        <v>98.3</v>
      </c>
      <c r="E15" s="175">
        <v>111.3</v>
      </c>
      <c r="F15" s="175">
        <v>95.7</v>
      </c>
      <c r="G15" s="175">
        <v>106.8</v>
      </c>
      <c r="H15" s="175">
        <v>99.6</v>
      </c>
      <c r="I15" s="175">
        <v>97.2</v>
      </c>
      <c r="J15" s="175">
        <v>103.7</v>
      </c>
      <c r="K15" s="175">
        <v>99.6</v>
      </c>
      <c r="L15" s="175">
        <v>101.1</v>
      </c>
      <c r="M15" s="175">
        <v>96.2</v>
      </c>
      <c r="N15" s="175">
        <v>108.8</v>
      </c>
      <c r="O15" s="175">
        <v>88.9</v>
      </c>
      <c r="P15" s="175">
        <v>97.7</v>
      </c>
      <c r="Q15" s="175">
        <v>107.7</v>
      </c>
      <c r="R15" s="175">
        <v>94.1</v>
      </c>
      <c r="S15" s="175">
        <v>102.8</v>
      </c>
      <c r="T15" s="175">
        <v>99.2</v>
      </c>
      <c r="U15" s="175">
        <v>98.4</v>
      </c>
      <c r="V15" s="175">
        <v>104</v>
      </c>
      <c r="W15" s="175">
        <v>101.9</v>
      </c>
      <c r="X15" s="175">
        <v>100.9</v>
      </c>
      <c r="Y15" s="175">
        <v>99.6</v>
      </c>
      <c r="Z15" s="175">
        <v>115</v>
      </c>
      <c r="AA15" s="175">
        <v>90</v>
      </c>
      <c r="AB15" s="175">
        <v>100.7</v>
      </c>
      <c r="AC15" s="175">
        <v>113</v>
      </c>
      <c r="AD15" s="175">
        <v>97.2</v>
      </c>
      <c r="AE15" s="175">
        <v>105</v>
      </c>
      <c r="AF15" s="175">
        <v>100.2</v>
      </c>
      <c r="AG15" s="175">
        <v>100.9</v>
      </c>
      <c r="AH15" s="175">
        <v>102.1</v>
      </c>
      <c r="AI15" s="175">
        <v>104.7</v>
      </c>
      <c r="AJ15" s="175">
        <v>99.4</v>
      </c>
      <c r="AK15" s="176">
        <v>98.8</v>
      </c>
      <c r="AL15" s="176">
        <v>110.2</v>
      </c>
      <c r="AM15" s="176">
        <v>90.8</v>
      </c>
      <c r="AN15" s="176">
        <v>111</v>
      </c>
      <c r="AO15" s="176">
        <v>100</v>
      </c>
      <c r="AP15" s="176">
        <v>101.7</v>
      </c>
      <c r="AQ15" s="176">
        <v>103.6</v>
      </c>
      <c r="AR15" s="176">
        <v>103.4</v>
      </c>
      <c r="AS15" s="176">
        <v>99.7</v>
      </c>
      <c r="AT15" s="176">
        <v>100.4</v>
      </c>
      <c r="AU15" s="176">
        <v>102.3</v>
      </c>
      <c r="AV15" s="176">
        <v>101.6</v>
      </c>
      <c r="AW15" s="176">
        <v>99.1</v>
      </c>
      <c r="AX15" s="176">
        <v>114.6</v>
      </c>
      <c r="AY15" s="176">
        <v>103.9</v>
      </c>
      <c r="AZ15" s="176">
        <v>101.8</v>
      </c>
      <c r="BA15" s="176">
        <v>113.9</v>
      </c>
      <c r="BB15" s="176">
        <v>93.1</v>
      </c>
      <c r="BC15" s="176">
        <v>104.3</v>
      </c>
      <c r="BD15" s="176">
        <v>102.2</v>
      </c>
      <c r="BE15" s="176">
        <v>97.3</v>
      </c>
      <c r="BF15" s="176">
        <v>103.7</v>
      </c>
      <c r="BG15" s="176">
        <v>100.1</v>
      </c>
      <c r="BH15" s="176">
        <v>100.1</v>
      </c>
      <c r="BI15" s="176">
        <v>99</v>
      </c>
      <c r="BJ15" s="176">
        <v>116.2</v>
      </c>
      <c r="BK15" s="176">
        <v>89.8</v>
      </c>
      <c r="BL15" s="176">
        <v>97.2</v>
      </c>
      <c r="BM15" s="176">
        <v>117.6</v>
      </c>
      <c r="BN15" s="176">
        <v>93.4</v>
      </c>
      <c r="BO15" s="176">
        <v>105.8</v>
      </c>
      <c r="BP15" s="176">
        <v>96.7</v>
      </c>
      <c r="BQ15" s="176">
        <v>100.2</v>
      </c>
      <c r="BR15" s="176">
        <v>105.7</v>
      </c>
      <c r="BS15" s="176">
        <v>98.1</v>
      </c>
      <c r="BT15" s="176">
        <v>101.2</v>
      </c>
      <c r="BU15" s="176">
        <v>97.4</v>
      </c>
      <c r="BV15" s="176">
        <v>115.1</v>
      </c>
      <c r="BW15" s="176">
        <v>88.9</v>
      </c>
      <c r="BX15" s="176">
        <v>99.2</v>
      </c>
      <c r="BY15" s="176">
        <v>114.1</v>
      </c>
      <c r="BZ15" s="176">
        <v>95.3</v>
      </c>
      <c r="CA15" s="176">
        <v>103.8</v>
      </c>
      <c r="CB15" s="176">
        <v>101.5</v>
      </c>
      <c r="CC15" s="176">
        <v>99.4</v>
      </c>
      <c r="CD15" s="176">
        <v>102.7</v>
      </c>
      <c r="CE15" s="176">
        <v>96.7</v>
      </c>
      <c r="CF15" s="176">
        <v>103.6</v>
      </c>
      <c r="CG15" s="176">
        <v>96.6</v>
      </c>
      <c r="CH15" s="176">
        <v>107.2</v>
      </c>
      <c r="CI15" s="176">
        <v>101.6</v>
      </c>
      <c r="CJ15" s="176">
        <v>100.2</v>
      </c>
      <c r="CK15" s="176">
        <v>76.2</v>
      </c>
      <c r="CL15" s="176">
        <v>62</v>
      </c>
      <c r="CM15" s="176">
        <v>110</v>
      </c>
      <c r="CN15" s="176">
        <v>135.19999999999999</v>
      </c>
      <c r="CO15" s="176">
        <v>111.7</v>
      </c>
      <c r="CP15" s="176">
        <v>107</v>
      </c>
      <c r="CQ15" s="176">
        <v>105.4</v>
      </c>
      <c r="CR15" s="176">
        <v>106.1</v>
      </c>
      <c r="CS15" s="176">
        <v>91</v>
      </c>
      <c r="CT15" s="176">
        <v>108</v>
      </c>
      <c r="CU15" s="176">
        <v>97.2</v>
      </c>
      <c r="CV15" s="176">
        <v>118.7</v>
      </c>
      <c r="CW15" s="176">
        <v>98.2</v>
      </c>
      <c r="CX15" s="176">
        <v>90.1</v>
      </c>
      <c r="CY15" s="176">
        <v>127.2</v>
      </c>
      <c r="CZ15" s="176">
        <v>100.5</v>
      </c>
      <c r="DA15" s="176">
        <v>99.4</v>
      </c>
      <c r="DB15" s="176">
        <v>110.3</v>
      </c>
      <c r="DC15" s="176">
        <v>92.4</v>
      </c>
      <c r="DD15" s="176">
        <v>97.9</v>
      </c>
      <c r="DE15" s="176">
        <v>99.7</v>
      </c>
      <c r="DF15" s="176">
        <v>110</v>
      </c>
      <c r="DG15" s="176">
        <v>97.4</v>
      </c>
      <c r="DH15" s="176" t="s">
        <v>0</v>
      </c>
      <c r="DI15" s="176" t="s">
        <v>0</v>
      </c>
      <c r="DJ15" s="176" t="s">
        <v>0</v>
      </c>
      <c r="DK15" s="176" t="s">
        <v>0</v>
      </c>
      <c r="DL15" s="176" t="s">
        <v>0</v>
      </c>
      <c r="DM15" s="176" t="s">
        <v>0</v>
      </c>
      <c r="DN15" s="176" t="s">
        <v>0</v>
      </c>
      <c r="DO15" s="176" t="s">
        <v>0</v>
      </c>
      <c r="DP15" s="176" t="s">
        <v>0</v>
      </c>
      <c r="DQ15" s="176" t="s">
        <v>0</v>
      </c>
      <c r="DR15" s="176" t="s">
        <v>0</v>
      </c>
      <c r="DS15" s="176" t="s">
        <v>0</v>
      </c>
      <c r="DT15" s="176" t="s">
        <v>0</v>
      </c>
      <c r="DU15" s="176" t="s">
        <v>0</v>
      </c>
      <c r="DV15" s="176" t="s">
        <v>0</v>
      </c>
      <c r="DW15" s="176" t="s">
        <v>0</v>
      </c>
      <c r="DX15" s="176" t="s">
        <v>0</v>
      </c>
      <c r="DY15" s="176" t="s">
        <v>0</v>
      </c>
      <c r="DZ15" s="176" t="s">
        <v>0</v>
      </c>
      <c r="EA15" s="176" t="s">
        <v>0</v>
      </c>
      <c r="EB15" s="176" t="s">
        <v>0</v>
      </c>
      <c r="EC15" s="176" t="s">
        <v>0</v>
      </c>
      <c r="ED15" s="176" t="s">
        <v>0</v>
      </c>
      <c r="EE15" s="176" t="s">
        <v>0</v>
      </c>
      <c r="EF15" s="176" t="s">
        <v>0</v>
      </c>
      <c r="EG15" s="176" t="s">
        <v>0</v>
      </c>
      <c r="EH15" s="176" t="s">
        <v>0</v>
      </c>
      <c r="EI15" s="176" t="s">
        <v>0</v>
      </c>
      <c r="EJ15" s="176" t="s">
        <v>0</v>
      </c>
      <c r="EK15" s="176" t="s">
        <v>0</v>
      </c>
      <c r="EL15" s="176" t="s">
        <v>0</v>
      </c>
      <c r="EM15" s="176" t="s">
        <v>0</v>
      </c>
      <c r="EN15" s="176" t="s">
        <v>0</v>
      </c>
      <c r="EO15" s="176" t="s">
        <v>0</v>
      </c>
      <c r="EP15" s="176" t="s">
        <v>0</v>
      </c>
      <c r="EQ15" s="176" t="s">
        <v>0</v>
      </c>
      <c r="ER15" s="176" t="s">
        <v>0</v>
      </c>
      <c r="ES15" s="176" t="s">
        <v>0</v>
      </c>
      <c r="ET15" s="176" t="s">
        <v>0</v>
      </c>
      <c r="EU15" s="176" t="s">
        <v>0</v>
      </c>
      <c r="EV15" s="176" t="s">
        <v>0</v>
      </c>
      <c r="EW15" s="176" t="s">
        <v>0</v>
      </c>
      <c r="EX15" s="176">
        <v>96.9</v>
      </c>
      <c r="EY15" s="176">
        <v>99</v>
      </c>
      <c r="EZ15" s="242"/>
    </row>
    <row r="16" spans="1:156" ht="30" customHeight="1">
      <c r="A16" s="238"/>
      <c r="B16" s="19" t="str">
        <f>IF('0'!A1=1,"Інформація та телекомунікації","Information and communication")</f>
        <v>Інформація та телекомунікації</v>
      </c>
      <c r="C16" s="47" t="s">
        <v>0</v>
      </c>
      <c r="D16" s="175">
        <v>103.2</v>
      </c>
      <c r="E16" s="175">
        <v>111.9</v>
      </c>
      <c r="F16" s="175">
        <v>87.4</v>
      </c>
      <c r="G16" s="175">
        <v>106.4</v>
      </c>
      <c r="H16" s="175">
        <v>96.8</v>
      </c>
      <c r="I16" s="175">
        <v>102</v>
      </c>
      <c r="J16" s="175">
        <v>100.3</v>
      </c>
      <c r="K16" s="175">
        <v>99</v>
      </c>
      <c r="L16" s="175">
        <v>98</v>
      </c>
      <c r="M16" s="175">
        <v>104.4</v>
      </c>
      <c r="N16" s="175">
        <v>103.2</v>
      </c>
      <c r="O16" s="175">
        <v>91.6</v>
      </c>
      <c r="P16" s="175">
        <v>106.3</v>
      </c>
      <c r="Q16" s="175">
        <v>101.6</v>
      </c>
      <c r="R16" s="175">
        <v>112.9</v>
      </c>
      <c r="S16" s="175">
        <v>89</v>
      </c>
      <c r="T16" s="175">
        <v>102.8</v>
      </c>
      <c r="U16" s="175">
        <v>98.9</v>
      </c>
      <c r="V16" s="175">
        <v>107.6</v>
      </c>
      <c r="W16" s="175">
        <v>96.7</v>
      </c>
      <c r="X16" s="175">
        <v>99.6</v>
      </c>
      <c r="Y16" s="175">
        <v>108.7</v>
      </c>
      <c r="Z16" s="175">
        <v>105.4</v>
      </c>
      <c r="AA16" s="175">
        <v>100</v>
      </c>
      <c r="AB16" s="175">
        <v>124.7</v>
      </c>
      <c r="AC16" s="175">
        <v>93.6</v>
      </c>
      <c r="AD16" s="175">
        <v>102.3</v>
      </c>
      <c r="AE16" s="175">
        <v>94</v>
      </c>
      <c r="AF16" s="175">
        <v>103.4</v>
      </c>
      <c r="AG16" s="175">
        <v>102.7</v>
      </c>
      <c r="AH16" s="175">
        <v>105.4</v>
      </c>
      <c r="AI16" s="175">
        <v>102.9</v>
      </c>
      <c r="AJ16" s="175">
        <v>96.6</v>
      </c>
      <c r="AK16" s="176">
        <v>103.3</v>
      </c>
      <c r="AL16" s="176">
        <v>104.1</v>
      </c>
      <c r="AM16" s="176">
        <v>102.4</v>
      </c>
      <c r="AN16" s="176">
        <v>119.8</v>
      </c>
      <c r="AO16" s="176">
        <v>96.6</v>
      </c>
      <c r="AP16" s="176">
        <v>100.5</v>
      </c>
      <c r="AQ16" s="176">
        <v>95.4</v>
      </c>
      <c r="AR16" s="176">
        <v>102.8</v>
      </c>
      <c r="AS16" s="176">
        <v>98.5</v>
      </c>
      <c r="AT16" s="176">
        <v>104.3</v>
      </c>
      <c r="AU16" s="176">
        <v>103.8</v>
      </c>
      <c r="AV16" s="176">
        <v>97</v>
      </c>
      <c r="AW16" s="176">
        <v>106.1</v>
      </c>
      <c r="AX16" s="176">
        <v>109.2</v>
      </c>
      <c r="AY16" s="176">
        <v>91.5</v>
      </c>
      <c r="AZ16" s="176">
        <v>108.7</v>
      </c>
      <c r="BA16" s="176">
        <v>108.9</v>
      </c>
      <c r="BB16" s="176">
        <v>101.7</v>
      </c>
      <c r="BC16" s="176">
        <v>93.1</v>
      </c>
      <c r="BD16" s="176">
        <v>100.1</v>
      </c>
      <c r="BE16" s="176">
        <v>103.3</v>
      </c>
      <c r="BF16" s="176">
        <v>102.3</v>
      </c>
      <c r="BG16" s="176">
        <v>101.4</v>
      </c>
      <c r="BH16" s="176">
        <v>103.8</v>
      </c>
      <c r="BI16" s="176">
        <v>102.5</v>
      </c>
      <c r="BJ16" s="176">
        <v>106</v>
      </c>
      <c r="BK16" s="176">
        <v>88.5</v>
      </c>
      <c r="BL16" s="176">
        <v>108.1</v>
      </c>
      <c r="BM16" s="176">
        <v>104.3</v>
      </c>
      <c r="BN16" s="176">
        <v>113.8</v>
      </c>
      <c r="BO16" s="176">
        <v>88.7</v>
      </c>
      <c r="BP16" s="176">
        <v>100.6</v>
      </c>
      <c r="BQ16" s="176">
        <v>100.3</v>
      </c>
      <c r="BR16" s="176">
        <v>103</v>
      </c>
      <c r="BS16" s="176">
        <v>98.8</v>
      </c>
      <c r="BT16" s="176">
        <v>104.5</v>
      </c>
      <c r="BU16" s="176">
        <v>101.5</v>
      </c>
      <c r="BV16" s="176">
        <v>102.3</v>
      </c>
      <c r="BW16" s="176">
        <v>98.8</v>
      </c>
      <c r="BX16" s="176">
        <v>107.3</v>
      </c>
      <c r="BY16" s="176">
        <v>105.3</v>
      </c>
      <c r="BZ16" s="176">
        <v>118.4</v>
      </c>
      <c r="CA16" s="176">
        <v>83.4</v>
      </c>
      <c r="CB16" s="176">
        <v>102.8</v>
      </c>
      <c r="CC16" s="176">
        <v>98.3</v>
      </c>
      <c r="CD16" s="176">
        <v>99.6</v>
      </c>
      <c r="CE16" s="176">
        <v>99.1</v>
      </c>
      <c r="CF16" s="176">
        <v>99.9</v>
      </c>
      <c r="CG16" s="176">
        <v>105.5</v>
      </c>
      <c r="CH16" s="176">
        <v>109.1</v>
      </c>
      <c r="CI16" s="176">
        <v>91.4</v>
      </c>
      <c r="CJ16" s="176">
        <v>104</v>
      </c>
      <c r="CK16" s="176">
        <v>124.9</v>
      </c>
      <c r="CL16" s="176">
        <v>78.599999999999994</v>
      </c>
      <c r="CM16" s="176">
        <v>100.1</v>
      </c>
      <c r="CN16" s="176">
        <v>103.2</v>
      </c>
      <c r="CO16" s="176">
        <v>104.6</v>
      </c>
      <c r="CP16" s="176">
        <v>100.2</v>
      </c>
      <c r="CQ16" s="176">
        <v>101.3</v>
      </c>
      <c r="CR16" s="176">
        <v>99.9</v>
      </c>
      <c r="CS16" s="176">
        <v>105.1</v>
      </c>
      <c r="CT16" s="176">
        <v>107.2</v>
      </c>
      <c r="CU16" s="176">
        <v>97.1</v>
      </c>
      <c r="CV16" s="176">
        <v>104.8</v>
      </c>
      <c r="CW16" s="176">
        <v>110.9</v>
      </c>
      <c r="CX16" s="176">
        <v>106.3</v>
      </c>
      <c r="CY16" s="176">
        <v>93.2</v>
      </c>
      <c r="CZ16" s="176">
        <v>103.7</v>
      </c>
      <c r="DA16" s="176">
        <v>95.2</v>
      </c>
      <c r="DB16" s="176">
        <v>99.5</v>
      </c>
      <c r="DC16" s="176">
        <v>102.5</v>
      </c>
      <c r="DD16" s="176">
        <v>99.1</v>
      </c>
      <c r="DE16" s="176">
        <v>107.7</v>
      </c>
      <c r="DF16" s="176">
        <v>110.4</v>
      </c>
      <c r="DG16" s="176">
        <v>90.8</v>
      </c>
      <c r="DH16" s="176" t="s">
        <v>0</v>
      </c>
      <c r="DI16" s="176" t="s">
        <v>0</v>
      </c>
      <c r="DJ16" s="176" t="s">
        <v>0</v>
      </c>
      <c r="DK16" s="176" t="s">
        <v>0</v>
      </c>
      <c r="DL16" s="176" t="s">
        <v>0</v>
      </c>
      <c r="DM16" s="176" t="s">
        <v>0</v>
      </c>
      <c r="DN16" s="176" t="s">
        <v>0</v>
      </c>
      <c r="DO16" s="176" t="s">
        <v>0</v>
      </c>
      <c r="DP16" s="176" t="s">
        <v>0</v>
      </c>
      <c r="DQ16" s="176" t="s">
        <v>0</v>
      </c>
      <c r="DR16" s="176" t="s">
        <v>0</v>
      </c>
      <c r="DS16" s="176" t="s">
        <v>0</v>
      </c>
      <c r="DT16" s="176" t="s">
        <v>0</v>
      </c>
      <c r="DU16" s="176" t="s">
        <v>0</v>
      </c>
      <c r="DV16" s="176" t="s">
        <v>0</v>
      </c>
      <c r="DW16" s="176" t="s">
        <v>0</v>
      </c>
      <c r="DX16" s="176" t="s">
        <v>0</v>
      </c>
      <c r="DY16" s="176" t="s">
        <v>0</v>
      </c>
      <c r="DZ16" s="176" t="s">
        <v>0</v>
      </c>
      <c r="EA16" s="176" t="s">
        <v>0</v>
      </c>
      <c r="EB16" s="176" t="s">
        <v>0</v>
      </c>
      <c r="EC16" s="176" t="s">
        <v>0</v>
      </c>
      <c r="ED16" s="176" t="s">
        <v>0</v>
      </c>
      <c r="EE16" s="176" t="s">
        <v>0</v>
      </c>
      <c r="EF16" s="176" t="s">
        <v>0</v>
      </c>
      <c r="EG16" s="176" t="s">
        <v>0</v>
      </c>
      <c r="EH16" s="176" t="s">
        <v>0</v>
      </c>
      <c r="EI16" s="176" t="s">
        <v>0</v>
      </c>
      <c r="EJ16" s="176" t="s">
        <v>0</v>
      </c>
      <c r="EK16" s="176" t="s">
        <v>0</v>
      </c>
      <c r="EL16" s="176" t="s">
        <v>0</v>
      </c>
      <c r="EM16" s="176" t="s">
        <v>0</v>
      </c>
      <c r="EN16" s="176" t="s">
        <v>0</v>
      </c>
      <c r="EO16" s="176" t="s">
        <v>0</v>
      </c>
      <c r="EP16" s="176" t="s">
        <v>0</v>
      </c>
      <c r="EQ16" s="176" t="s">
        <v>0</v>
      </c>
      <c r="ER16" s="176" t="s">
        <v>0</v>
      </c>
      <c r="ES16" s="176" t="s">
        <v>0</v>
      </c>
      <c r="ET16" s="176" t="s">
        <v>0</v>
      </c>
      <c r="EU16" s="176" t="s">
        <v>0</v>
      </c>
      <c r="EV16" s="176" t="s">
        <v>0</v>
      </c>
      <c r="EW16" s="176" t="s">
        <v>0</v>
      </c>
      <c r="EX16" s="176">
        <v>97</v>
      </c>
      <c r="EY16" s="176">
        <v>98.6</v>
      </c>
      <c r="EZ16" s="242"/>
    </row>
    <row r="17" spans="1:156" ht="30" customHeight="1">
      <c r="A17" s="238"/>
      <c r="B17" s="19" t="str">
        <f>IF('0'!A1=1,"Фінансова та страхова діяльність","Financial and insurance activities")</f>
        <v>Фінансова та страхова діяльність</v>
      </c>
      <c r="C17" s="47">
        <v>92.9</v>
      </c>
      <c r="D17" s="175">
        <v>101.5</v>
      </c>
      <c r="E17" s="175">
        <v>107.3</v>
      </c>
      <c r="F17" s="175">
        <v>98.2</v>
      </c>
      <c r="G17" s="175">
        <v>103.4</v>
      </c>
      <c r="H17" s="175">
        <v>93.3</v>
      </c>
      <c r="I17" s="175">
        <v>105.6</v>
      </c>
      <c r="J17" s="175">
        <v>97.5</v>
      </c>
      <c r="K17" s="175">
        <v>96</v>
      </c>
      <c r="L17" s="175">
        <v>103.2</v>
      </c>
      <c r="M17" s="175">
        <v>100.3</v>
      </c>
      <c r="N17" s="175">
        <v>106.9</v>
      </c>
      <c r="O17" s="175">
        <v>96</v>
      </c>
      <c r="P17" s="175">
        <v>98</v>
      </c>
      <c r="Q17" s="175">
        <v>115.8</v>
      </c>
      <c r="R17" s="175">
        <v>93.7</v>
      </c>
      <c r="S17" s="175">
        <v>105</v>
      </c>
      <c r="T17" s="175">
        <v>93.3</v>
      </c>
      <c r="U17" s="175">
        <v>109.8</v>
      </c>
      <c r="V17" s="175">
        <v>93.3</v>
      </c>
      <c r="W17" s="175">
        <v>96.7</v>
      </c>
      <c r="X17" s="175">
        <v>105.8</v>
      </c>
      <c r="Y17" s="175">
        <v>102</v>
      </c>
      <c r="Z17" s="175">
        <v>113.5</v>
      </c>
      <c r="AA17" s="175">
        <v>88</v>
      </c>
      <c r="AB17" s="175">
        <v>110.6</v>
      </c>
      <c r="AC17" s="175">
        <v>100.7</v>
      </c>
      <c r="AD17" s="175">
        <v>120.8</v>
      </c>
      <c r="AE17" s="175">
        <v>83.5</v>
      </c>
      <c r="AF17" s="175">
        <v>107.2</v>
      </c>
      <c r="AG17" s="175">
        <v>105.2</v>
      </c>
      <c r="AH17" s="175">
        <v>94.8</v>
      </c>
      <c r="AI17" s="175">
        <v>97.6</v>
      </c>
      <c r="AJ17" s="175">
        <v>106.3</v>
      </c>
      <c r="AK17" s="176">
        <v>100.6</v>
      </c>
      <c r="AL17" s="176">
        <v>109.9</v>
      </c>
      <c r="AM17" s="176">
        <v>90.7</v>
      </c>
      <c r="AN17" s="176">
        <v>110</v>
      </c>
      <c r="AO17" s="176">
        <v>103.5</v>
      </c>
      <c r="AP17" s="176">
        <v>100.1</v>
      </c>
      <c r="AQ17" s="176">
        <v>99.2</v>
      </c>
      <c r="AR17" s="176">
        <v>98.3</v>
      </c>
      <c r="AS17" s="176">
        <v>104</v>
      </c>
      <c r="AT17" s="176">
        <v>104.6</v>
      </c>
      <c r="AU17" s="176">
        <v>91.7</v>
      </c>
      <c r="AV17" s="176">
        <v>105.5</v>
      </c>
      <c r="AW17" s="176">
        <v>98.8</v>
      </c>
      <c r="AX17" s="176">
        <v>112.8</v>
      </c>
      <c r="AY17" s="176">
        <v>94.7</v>
      </c>
      <c r="AZ17" s="176">
        <v>99</v>
      </c>
      <c r="BA17" s="176">
        <v>123.6</v>
      </c>
      <c r="BB17" s="176">
        <v>96.7</v>
      </c>
      <c r="BC17" s="176">
        <v>95.4</v>
      </c>
      <c r="BD17" s="176">
        <v>98.8</v>
      </c>
      <c r="BE17" s="176">
        <v>109.3</v>
      </c>
      <c r="BF17" s="176">
        <v>96.3</v>
      </c>
      <c r="BG17" s="176">
        <v>99.1</v>
      </c>
      <c r="BH17" s="176">
        <v>102.8</v>
      </c>
      <c r="BI17" s="176">
        <v>99.3</v>
      </c>
      <c r="BJ17" s="176">
        <v>113.2</v>
      </c>
      <c r="BK17" s="176">
        <v>102</v>
      </c>
      <c r="BL17" s="176">
        <v>94.8</v>
      </c>
      <c r="BM17" s="176">
        <v>122.6</v>
      </c>
      <c r="BN17" s="176">
        <v>88.3</v>
      </c>
      <c r="BO17" s="176">
        <v>100.3</v>
      </c>
      <c r="BP17" s="176">
        <v>100.1</v>
      </c>
      <c r="BQ17" s="176">
        <v>104.9</v>
      </c>
      <c r="BR17" s="176">
        <v>98.9</v>
      </c>
      <c r="BS17" s="176">
        <v>98.3</v>
      </c>
      <c r="BT17" s="176">
        <v>104.2</v>
      </c>
      <c r="BU17" s="176">
        <v>99.1</v>
      </c>
      <c r="BV17" s="176">
        <v>109.8</v>
      </c>
      <c r="BW17" s="176">
        <v>94.3</v>
      </c>
      <c r="BX17" s="176">
        <v>106.6</v>
      </c>
      <c r="BY17" s="176">
        <v>112.4</v>
      </c>
      <c r="BZ17" s="176">
        <v>97</v>
      </c>
      <c r="CA17" s="176">
        <v>95.2</v>
      </c>
      <c r="CB17" s="176">
        <v>95.9</v>
      </c>
      <c r="CC17" s="176">
        <v>107.5</v>
      </c>
      <c r="CD17" s="176">
        <v>95.8</v>
      </c>
      <c r="CE17" s="176">
        <v>96.1</v>
      </c>
      <c r="CF17" s="176">
        <v>109.2</v>
      </c>
      <c r="CG17" s="176">
        <v>98.2</v>
      </c>
      <c r="CH17" s="176">
        <v>115.5</v>
      </c>
      <c r="CI17" s="176">
        <v>90.5</v>
      </c>
      <c r="CJ17" s="176">
        <v>107.6</v>
      </c>
      <c r="CK17" s="176">
        <v>101</v>
      </c>
      <c r="CL17" s="176">
        <v>92.8</v>
      </c>
      <c r="CM17" s="176">
        <v>93</v>
      </c>
      <c r="CN17" s="176">
        <v>102.6</v>
      </c>
      <c r="CO17" s="176">
        <v>105.3</v>
      </c>
      <c r="CP17" s="176">
        <v>96.8</v>
      </c>
      <c r="CQ17" s="176">
        <v>98.1</v>
      </c>
      <c r="CR17" s="176">
        <v>106.1</v>
      </c>
      <c r="CS17" s="176">
        <v>97</v>
      </c>
      <c r="CT17" s="176">
        <v>114.8</v>
      </c>
      <c r="CU17" s="176">
        <v>105.5</v>
      </c>
      <c r="CV17" s="176">
        <v>92.6</v>
      </c>
      <c r="CW17" s="176">
        <v>108.8</v>
      </c>
      <c r="CX17" s="176">
        <v>97</v>
      </c>
      <c r="CY17" s="176">
        <v>93.2</v>
      </c>
      <c r="CZ17" s="176">
        <v>103.3</v>
      </c>
      <c r="DA17" s="176">
        <v>107.9</v>
      </c>
      <c r="DB17" s="176">
        <v>96.1</v>
      </c>
      <c r="DC17" s="176">
        <v>95.8</v>
      </c>
      <c r="DD17" s="176">
        <v>104.9</v>
      </c>
      <c r="DE17" s="176">
        <v>99.1</v>
      </c>
      <c r="DF17" s="176">
        <v>133.5</v>
      </c>
      <c r="DG17" s="176">
        <v>79.7</v>
      </c>
      <c r="DH17" s="176" t="s">
        <v>0</v>
      </c>
      <c r="DI17" s="176" t="s">
        <v>0</v>
      </c>
      <c r="DJ17" s="176" t="s">
        <v>0</v>
      </c>
      <c r="DK17" s="176" t="s">
        <v>0</v>
      </c>
      <c r="DL17" s="176" t="s">
        <v>0</v>
      </c>
      <c r="DM17" s="176" t="s">
        <v>0</v>
      </c>
      <c r="DN17" s="176" t="s">
        <v>0</v>
      </c>
      <c r="DO17" s="176" t="s">
        <v>0</v>
      </c>
      <c r="DP17" s="176" t="s">
        <v>0</v>
      </c>
      <c r="DQ17" s="176" t="s">
        <v>0</v>
      </c>
      <c r="DR17" s="176" t="s">
        <v>0</v>
      </c>
      <c r="DS17" s="176" t="s">
        <v>0</v>
      </c>
      <c r="DT17" s="176" t="s">
        <v>0</v>
      </c>
      <c r="DU17" s="176" t="s">
        <v>0</v>
      </c>
      <c r="DV17" s="176" t="s">
        <v>0</v>
      </c>
      <c r="DW17" s="176" t="s">
        <v>0</v>
      </c>
      <c r="DX17" s="176" t="s">
        <v>0</v>
      </c>
      <c r="DY17" s="176" t="s">
        <v>0</v>
      </c>
      <c r="DZ17" s="176" t="s">
        <v>0</v>
      </c>
      <c r="EA17" s="176" t="s">
        <v>0</v>
      </c>
      <c r="EB17" s="176" t="s">
        <v>0</v>
      </c>
      <c r="EC17" s="176" t="s">
        <v>0</v>
      </c>
      <c r="ED17" s="176" t="s">
        <v>0</v>
      </c>
      <c r="EE17" s="176" t="s">
        <v>0</v>
      </c>
      <c r="EF17" s="176" t="s">
        <v>0</v>
      </c>
      <c r="EG17" s="176" t="s">
        <v>0</v>
      </c>
      <c r="EH17" s="176" t="s">
        <v>0</v>
      </c>
      <c r="EI17" s="176" t="s">
        <v>0</v>
      </c>
      <c r="EJ17" s="176" t="s">
        <v>0</v>
      </c>
      <c r="EK17" s="176" t="s">
        <v>0</v>
      </c>
      <c r="EL17" s="176" t="s">
        <v>0</v>
      </c>
      <c r="EM17" s="176" t="s">
        <v>0</v>
      </c>
      <c r="EN17" s="176" t="s">
        <v>0</v>
      </c>
      <c r="EO17" s="176" t="s">
        <v>0</v>
      </c>
      <c r="EP17" s="176" t="s">
        <v>0</v>
      </c>
      <c r="EQ17" s="176" t="s">
        <v>0</v>
      </c>
      <c r="ER17" s="176" t="s">
        <v>0</v>
      </c>
      <c r="ES17" s="176" t="s">
        <v>0</v>
      </c>
      <c r="ET17" s="176" t="s">
        <v>0</v>
      </c>
      <c r="EU17" s="176" t="s">
        <v>0</v>
      </c>
      <c r="EV17" s="176" t="s">
        <v>0</v>
      </c>
      <c r="EW17" s="176" t="s">
        <v>0</v>
      </c>
      <c r="EX17" s="176">
        <v>93.3</v>
      </c>
      <c r="EY17" s="176">
        <v>97</v>
      </c>
      <c r="EZ17" s="242"/>
    </row>
    <row r="18" spans="1:156" ht="30" customHeight="1">
      <c r="A18" s="238"/>
      <c r="B18" s="19" t="str">
        <f>IF('0'!A1=1,"Операції з нерухомим майном","Real estate activities")</f>
        <v>Операції з нерухомим майном</v>
      </c>
      <c r="C18" s="47" t="s">
        <v>0</v>
      </c>
      <c r="D18" s="175">
        <v>99.3</v>
      </c>
      <c r="E18" s="175">
        <v>108.3</v>
      </c>
      <c r="F18" s="175">
        <v>96.3</v>
      </c>
      <c r="G18" s="175">
        <v>102.3</v>
      </c>
      <c r="H18" s="175">
        <v>101.3</v>
      </c>
      <c r="I18" s="175">
        <v>101.5</v>
      </c>
      <c r="J18" s="175">
        <v>97.3</v>
      </c>
      <c r="K18" s="175">
        <v>100.7</v>
      </c>
      <c r="L18" s="175">
        <v>97.9</v>
      </c>
      <c r="M18" s="175">
        <v>99.2</v>
      </c>
      <c r="N18" s="175">
        <v>115.5</v>
      </c>
      <c r="O18" s="175">
        <v>90.8</v>
      </c>
      <c r="P18" s="175">
        <v>101</v>
      </c>
      <c r="Q18" s="175">
        <v>103.5</v>
      </c>
      <c r="R18" s="175">
        <v>105.7</v>
      </c>
      <c r="S18" s="175">
        <v>109.5</v>
      </c>
      <c r="T18" s="175">
        <v>86.1</v>
      </c>
      <c r="U18" s="175">
        <v>98.8</v>
      </c>
      <c r="V18" s="175">
        <v>99.6</v>
      </c>
      <c r="W18" s="175">
        <v>101.6</v>
      </c>
      <c r="X18" s="175">
        <v>103.3</v>
      </c>
      <c r="Y18" s="175">
        <v>100.4</v>
      </c>
      <c r="Z18" s="175">
        <v>109.7</v>
      </c>
      <c r="AA18" s="175">
        <v>93.8</v>
      </c>
      <c r="AB18" s="175">
        <v>106.1</v>
      </c>
      <c r="AC18" s="175">
        <v>107.2</v>
      </c>
      <c r="AD18" s="175">
        <v>102.1</v>
      </c>
      <c r="AE18" s="175">
        <v>110.4</v>
      </c>
      <c r="AF18" s="175">
        <v>89.8</v>
      </c>
      <c r="AG18" s="175">
        <v>102.7</v>
      </c>
      <c r="AH18" s="175">
        <v>95.2</v>
      </c>
      <c r="AI18" s="175">
        <v>99.1</v>
      </c>
      <c r="AJ18" s="175">
        <v>102.6</v>
      </c>
      <c r="AK18" s="176">
        <v>100</v>
      </c>
      <c r="AL18" s="176">
        <v>117.8</v>
      </c>
      <c r="AM18" s="176">
        <v>96.9</v>
      </c>
      <c r="AN18" s="176">
        <v>100.1</v>
      </c>
      <c r="AO18" s="176">
        <v>113.2</v>
      </c>
      <c r="AP18" s="176">
        <v>97.5</v>
      </c>
      <c r="AQ18" s="176">
        <v>99.9</v>
      </c>
      <c r="AR18" s="176">
        <v>124.8</v>
      </c>
      <c r="AS18" s="176">
        <v>85.2</v>
      </c>
      <c r="AT18" s="176">
        <v>96.4</v>
      </c>
      <c r="AU18" s="176">
        <v>102.3</v>
      </c>
      <c r="AV18" s="176">
        <v>96.8</v>
      </c>
      <c r="AW18" s="176">
        <v>101.3</v>
      </c>
      <c r="AX18" s="176">
        <v>118.9</v>
      </c>
      <c r="AY18" s="176">
        <v>92.2</v>
      </c>
      <c r="AZ18" s="176">
        <v>101.1</v>
      </c>
      <c r="BA18" s="176">
        <v>107.7</v>
      </c>
      <c r="BB18" s="176">
        <v>100.6</v>
      </c>
      <c r="BC18" s="176">
        <v>102.4</v>
      </c>
      <c r="BD18" s="176">
        <v>102.4</v>
      </c>
      <c r="BE18" s="176">
        <v>99</v>
      </c>
      <c r="BF18" s="176">
        <v>103.7</v>
      </c>
      <c r="BG18" s="176">
        <v>98</v>
      </c>
      <c r="BH18" s="176">
        <v>101.9</v>
      </c>
      <c r="BI18" s="176">
        <v>99.8</v>
      </c>
      <c r="BJ18" s="176">
        <v>113.5</v>
      </c>
      <c r="BK18" s="176">
        <v>92.5</v>
      </c>
      <c r="BL18" s="176">
        <v>100.4</v>
      </c>
      <c r="BM18" s="176">
        <v>105.3</v>
      </c>
      <c r="BN18" s="176">
        <v>102.7</v>
      </c>
      <c r="BO18" s="176">
        <v>100.7</v>
      </c>
      <c r="BP18" s="176">
        <v>101.3</v>
      </c>
      <c r="BQ18" s="176">
        <v>120.9</v>
      </c>
      <c r="BR18" s="176">
        <v>87</v>
      </c>
      <c r="BS18" s="176">
        <v>96.6</v>
      </c>
      <c r="BT18" s="176">
        <v>101.4</v>
      </c>
      <c r="BU18" s="176">
        <v>100.7</v>
      </c>
      <c r="BV18" s="176">
        <v>114.7</v>
      </c>
      <c r="BW18" s="176">
        <v>91.1</v>
      </c>
      <c r="BX18" s="176">
        <v>101.4</v>
      </c>
      <c r="BY18" s="176">
        <v>105.8</v>
      </c>
      <c r="BZ18" s="176">
        <v>98.2</v>
      </c>
      <c r="CA18" s="176">
        <v>104.8</v>
      </c>
      <c r="CB18" s="176">
        <v>103.7</v>
      </c>
      <c r="CC18" s="176">
        <v>99.6</v>
      </c>
      <c r="CD18" s="176">
        <v>98.6</v>
      </c>
      <c r="CE18" s="176">
        <v>98.3</v>
      </c>
      <c r="CF18" s="176">
        <v>102.5</v>
      </c>
      <c r="CG18" s="176">
        <v>100.1</v>
      </c>
      <c r="CH18" s="176">
        <v>114.5</v>
      </c>
      <c r="CI18" s="176">
        <v>89.5</v>
      </c>
      <c r="CJ18" s="176">
        <v>101.9</v>
      </c>
      <c r="CK18" s="176">
        <v>92.1</v>
      </c>
      <c r="CL18" s="176">
        <v>84</v>
      </c>
      <c r="CM18" s="176">
        <v>115.7</v>
      </c>
      <c r="CN18" s="176">
        <v>106.6</v>
      </c>
      <c r="CO18" s="176">
        <v>106</v>
      </c>
      <c r="CP18" s="176">
        <v>99.5</v>
      </c>
      <c r="CQ18" s="176">
        <v>100.6</v>
      </c>
      <c r="CR18" s="176">
        <v>100.6</v>
      </c>
      <c r="CS18" s="176">
        <v>98.7</v>
      </c>
      <c r="CT18" s="176">
        <v>112.6</v>
      </c>
      <c r="CU18" s="176">
        <v>92.8</v>
      </c>
      <c r="CV18" s="176">
        <v>107.2</v>
      </c>
      <c r="CW18" s="176">
        <v>99.8</v>
      </c>
      <c r="CX18" s="176">
        <v>104.9</v>
      </c>
      <c r="CY18" s="176">
        <v>102.6</v>
      </c>
      <c r="CZ18" s="176">
        <v>100.6</v>
      </c>
      <c r="DA18" s="176">
        <v>102.5</v>
      </c>
      <c r="DB18" s="176">
        <v>99.1</v>
      </c>
      <c r="DC18" s="176">
        <v>99.9</v>
      </c>
      <c r="DD18" s="176">
        <v>98.5</v>
      </c>
      <c r="DE18" s="176">
        <v>100.8</v>
      </c>
      <c r="DF18" s="176">
        <v>119.2</v>
      </c>
      <c r="DG18" s="176">
        <v>96.3</v>
      </c>
      <c r="DH18" s="176" t="s">
        <v>0</v>
      </c>
      <c r="DI18" s="176" t="s">
        <v>0</v>
      </c>
      <c r="DJ18" s="176" t="s">
        <v>0</v>
      </c>
      <c r="DK18" s="176" t="s">
        <v>0</v>
      </c>
      <c r="DL18" s="176" t="s">
        <v>0</v>
      </c>
      <c r="DM18" s="176" t="s">
        <v>0</v>
      </c>
      <c r="DN18" s="176" t="s">
        <v>0</v>
      </c>
      <c r="DO18" s="176" t="s">
        <v>0</v>
      </c>
      <c r="DP18" s="176" t="s">
        <v>0</v>
      </c>
      <c r="DQ18" s="176" t="s">
        <v>0</v>
      </c>
      <c r="DR18" s="176" t="s">
        <v>0</v>
      </c>
      <c r="DS18" s="176" t="s">
        <v>0</v>
      </c>
      <c r="DT18" s="176" t="s">
        <v>0</v>
      </c>
      <c r="DU18" s="176" t="s">
        <v>0</v>
      </c>
      <c r="DV18" s="176" t="s">
        <v>0</v>
      </c>
      <c r="DW18" s="176" t="s">
        <v>0</v>
      </c>
      <c r="DX18" s="176" t="s">
        <v>0</v>
      </c>
      <c r="DY18" s="176" t="s">
        <v>0</v>
      </c>
      <c r="DZ18" s="176" t="s">
        <v>0</v>
      </c>
      <c r="EA18" s="176" t="s">
        <v>0</v>
      </c>
      <c r="EB18" s="176" t="s">
        <v>0</v>
      </c>
      <c r="EC18" s="176" t="s">
        <v>0</v>
      </c>
      <c r="ED18" s="176" t="s">
        <v>0</v>
      </c>
      <c r="EE18" s="176" t="s">
        <v>0</v>
      </c>
      <c r="EF18" s="176" t="s">
        <v>0</v>
      </c>
      <c r="EG18" s="176" t="s">
        <v>0</v>
      </c>
      <c r="EH18" s="176" t="s">
        <v>0</v>
      </c>
      <c r="EI18" s="176" t="s">
        <v>0</v>
      </c>
      <c r="EJ18" s="176" t="s">
        <v>0</v>
      </c>
      <c r="EK18" s="176" t="s">
        <v>0</v>
      </c>
      <c r="EL18" s="176" t="s">
        <v>0</v>
      </c>
      <c r="EM18" s="176" t="s">
        <v>0</v>
      </c>
      <c r="EN18" s="176" t="s">
        <v>0</v>
      </c>
      <c r="EO18" s="176" t="s">
        <v>0</v>
      </c>
      <c r="EP18" s="176" t="s">
        <v>0</v>
      </c>
      <c r="EQ18" s="176" t="s">
        <v>0</v>
      </c>
      <c r="ER18" s="176" t="s">
        <v>0</v>
      </c>
      <c r="ES18" s="176" t="s">
        <v>0</v>
      </c>
      <c r="ET18" s="176" t="s">
        <v>0</v>
      </c>
      <c r="EU18" s="176" t="s">
        <v>0</v>
      </c>
      <c r="EV18" s="176" t="s">
        <v>0</v>
      </c>
      <c r="EW18" s="176" t="s">
        <v>0</v>
      </c>
      <c r="EX18" s="176">
        <v>100.3</v>
      </c>
      <c r="EY18" s="176">
        <v>99.8</v>
      </c>
      <c r="EZ18" s="242"/>
    </row>
    <row r="19" spans="1:156" ht="30" customHeight="1">
      <c r="A19" s="238"/>
      <c r="B19" s="19" t="str">
        <f>IF('0'!A1=1,"Професійна, наукова та технічна  діяльність","Professional, scientific and technical activities")</f>
        <v>Професійна, наукова та технічна  діяльність</v>
      </c>
      <c r="C19" s="47" t="s">
        <v>0</v>
      </c>
      <c r="D19" s="175">
        <v>103.5</v>
      </c>
      <c r="E19" s="175">
        <v>110</v>
      </c>
      <c r="F19" s="175">
        <v>98.9</v>
      </c>
      <c r="G19" s="175">
        <v>95.9</v>
      </c>
      <c r="H19" s="175">
        <v>104</v>
      </c>
      <c r="I19" s="175">
        <v>102.4</v>
      </c>
      <c r="J19" s="175">
        <v>97.2</v>
      </c>
      <c r="K19" s="175">
        <v>101.5</v>
      </c>
      <c r="L19" s="175">
        <v>99.1</v>
      </c>
      <c r="M19" s="175">
        <v>101.9</v>
      </c>
      <c r="N19" s="175">
        <v>115.3</v>
      </c>
      <c r="O19" s="175">
        <v>86.2</v>
      </c>
      <c r="P19" s="175">
        <v>109.8</v>
      </c>
      <c r="Q19" s="175">
        <v>102.1</v>
      </c>
      <c r="R19" s="175">
        <v>101.9</v>
      </c>
      <c r="S19" s="175">
        <v>94.1</v>
      </c>
      <c r="T19" s="175">
        <v>106.1</v>
      </c>
      <c r="U19" s="175">
        <v>96.9</v>
      </c>
      <c r="V19" s="175">
        <v>99.1</v>
      </c>
      <c r="W19" s="175">
        <v>108.1</v>
      </c>
      <c r="X19" s="175">
        <v>97.9</v>
      </c>
      <c r="Y19" s="175">
        <v>102.8</v>
      </c>
      <c r="Z19" s="175">
        <v>118</v>
      </c>
      <c r="AA19" s="175">
        <v>86.3</v>
      </c>
      <c r="AB19" s="175">
        <v>109.6</v>
      </c>
      <c r="AC19" s="175">
        <v>106.5</v>
      </c>
      <c r="AD19" s="175">
        <v>104.2</v>
      </c>
      <c r="AE19" s="175">
        <v>94</v>
      </c>
      <c r="AF19" s="175">
        <v>104.8</v>
      </c>
      <c r="AG19" s="175">
        <v>102.7</v>
      </c>
      <c r="AH19" s="175">
        <v>95.1</v>
      </c>
      <c r="AI19" s="175">
        <v>103.1</v>
      </c>
      <c r="AJ19" s="175">
        <v>103</v>
      </c>
      <c r="AK19" s="176">
        <v>101.8</v>
      </c>
      <c r="AL19" s="176">
        <v>119.4</v>
      </c>
      <c r="AM19" s="176">
        <v>76.599999999999994</v>
      </c>
      <c r="AN19" s="176">
        <v>112</v>
      </c>
      <c r="AO19" s="176">
        <v>106.4</v>
      </c>
      <c r="AP19" s="176">
        <v>97.3</v>
      </c>
      <c r="AQ19" s="176">
        <v>96.2</v>
      </c>
      <c r="AR19" s="176">
        <v>107.5</v>
      </c>
      <c r="AS19" s="176">
        <v>99.9</v>
      </c>
      <c r="AT19" s="176">
        <v>99.8</v>
      </c>
      <c r="AU19" s="176">
        <v>104.5</v>
      </c>
      <c r="AV19" s="176">
        <v>113.3</v>
      </c>
      <c r="AW19" s="176">
        <v>88.5</v>
      </c>
      <c r="AX19" s="176">
        <v>132.1</v>
      </c>
      <c r="AY19" s="176">
        <v>76.599999999999994</v>
      </c>
      <c r="AZ19" s="176">
        <v>114</v>
      </c>
      <c r="BA19" s="176">
        <v>103.9</v>
      </c>
      <c r="BB19" s="176">
        <v>98.5</v>
      </c>
      <c r="BC19" s="176">
        <v>100.9</v>
      </c>
      <c r="BD19" s="176">
        <v>103.2</v>
      </c>
      <c r="BE19" s="176">
        <v>101.3</v>
      </c>
      <c r="BF19" s="176">
        <v>99.1</v>
      </c>
      <c r="BG19" s="176">
        <v>107.3</v>
      </c>
      <c r="BH19" s="176">
        <v>94.7</v>
      </c>
      <c r="BI19" s="176">
        <v>102.1</v>
      </c>
      <c r="BJ19" s="176">
        <v>122.2</v>
      </c>
      <c r="BK19" s="176">
        <v>81.400000000000006</v>
      </c>
      <c r="BL19" s="176">
        <v>101.9</v>
      </c>
      <c r="BM19" s="176">
        <v>107.7</v>
      </c>
      <c r="BN19" s="176">
        <v>100.6</v>
      </c>
      <c r="BO19" s="176">
        <v>117.2</v>
      </c>
      <c r="BP19" s="176">
        <v>87.5</v>
      </c>
      <c r="BQ19" s="176">
        <v>103.9</v>
      </c>
      <c r="BR19" s="176">
        <v>97.5</v>
      </c>
      <c r="BS19" s="176">
        <v>106.3</v>
      </c>
      <c r="BT19" s="176">
        <v>99.9</v>
      </c>
      <c r="BU19" s="176">
        <v>99.8</v>
      </c>
      <c r="BV19" s="176">
        <v>123.4</v>
      </c>
      <c r="BW19" s="176">
        <v>80.3</v>
      </c>
      <c r="BX19" s="176">
        <v>116</v>
      </c>
      <c r="BY19" s="176">
        <v>111.8</v>
      </c>
      <c r="BZ19" s="176">
        <v>89.3</v>
      </c>
      <c r="CA19" s="176">
        <v>94.9</v>
      </c>
      <c r="CB19" s="176">
        <v>103</v>
      </c>
      <c r="CC19" s="176">
        <v>101.5</v>
      </c>
      <c r="CD19" s="176">
        <v>98.6</v>
      </c>
      <c r="CE19" s="176">
        <v>104.4</v>
      </c>
      <c r="CF19" s="176">
        <v>98.6</v>
      </c>
      <c r="CG19" s="176">
        <v>98.6</v>
      </c>
      <c r="CH19" s="176">
        <v>122.4</v>
      </c>
      <c r="CI19" s="176">
        <v>84.4</v>
      </c>
      <c r="CJ19" s="176">
        <v>106.4</v>
      </c>
      <c r="CK19" s="176">
        <v>117.8</v>
      </c>
      <c r="CL19" s="176">
        <v>79.8</v>
      </c>
      <c r="CM19" s="176">
        <v>105.5</v>
      </c>
      <c r="CN19" s="176">
        <v>101.1</v>
      </c>
      <c r="CO19" s="176">
        <v>100</v>
      </c>
      <c r="CP19" s="176">
        <v>98.5</v>
      </c>
      <c r="CQ19" s="176">
        <v>110.1</v>
      </c>
      <c r="CR19" s="176">
        <v>98.2</v>
      </c>
      <c r="CS19" s="176">
        <v>99.4</v>
      </c>
      <c r="CT19" s="176">
        <v>134.1</v>
      </c>
      <c r="CU19" s="176">
        <v>74.2</v>
      </c>
      <c r="CV19" s="176">
        <v>105.7</v>
      </c>
      <c r="CW19" s="176">
        <v>106.9</v>
      </c>
      <c r="CX19" s="176">
        <v>116.6</v>
      </c>
      <c r="CY19" s="176">
        <v>81.099999999999994</v>
      </c>
      <c r="CZ19" s="176">
        <v>107.4</v>
      </c>
      <c r="DA19" s="176">
        <v>100.8</v>
      </c>
      <c r="DB19" s="176">
        <v>99.8</v>
      </c>
      <c r="DC19" s="176">
        <v>101.8</v>
      </c>
      <c r="DD19" s="176">
        <v>97.6</v>
      </c>
      <c r="DE19" s="176">
        <v>100.4</v>
      </c>
      <c r="DF19" s="176">
        <v>129.9</v>
      </c>
      <c r="DG19" s="176">
        <v>80.400000000000006</v>
      </c>
      <c r="DH19" s="176" t="s">
        <v>0</v>
      </c>
      <c r="DI19" s="176" t="s">
        <v>0</v>
      </c>
      <c r="DJ19" s="176" t="s">
        <v>0</v>
      </c>
      <c r="DK19" s="176" t="s">
        <v>0</v>
      </c>
      <c r="DL19" s="176" t="s">
        <v>0</v>
      </c>
      <c r="DM19" s="176" t="s">
        <v>0</v>
      </c>
      <c r="DN19" s="176" t="s">
        <v>0</v>
      </c>
      <c r="DO19" s="176" t="s">
        <v>0</v>
      </c>
      <c r="DP19" s="176" t="s">
        <v>0</v>
      </c>
      <c r="DQ19" s="176" t="s">
        <v>0</v>
      </c>
      <c r="DR19" s="176" t="s">
        <v>0</v>
      </c>
      <c r="DS19" s="176" t="s">
        <v>0</v>
      </c>
      <c r="DT19" s="176" t="s">
        <v>0</v>
      </c>
      <c r="DU19" s="176" t="s">
        <v>0</v>
      </c>
      <c r="DV19" s="176" t="s">
        <v>0</v>
      </c>
      <c r="DW19" s="176" t="s">
        <v>0</v>
      </c>
      <c r="DX19" s="176" t="s">
        <v>0</v>
      </c>
      <c r="DY19" s="176" t="s">
        <v>0</v>
      </c>
      <c r="DZ19" s="176" t="s">
        <v>0</v>
      </c>
      <c r="EA19" s="176" t="s">
        <v>0</v>
      </c>
      <c r="EB19" s="176" t="s">
        <v>0</v>
      </c>
      <c r="EC19" s="176" t="s">
        <v>0</v>
      </c>
      <c r="ED19" s="176" t="s">
        <v>0</v>
      </c>
      <c r="EE19" s="176" t="s">
        <v>0</v>
      </c>
      <c r="EF19" s="176" t="s">
        <v>0</v>
      </c>
      <c r="EG19" s="176" t="s">
        <v>0</v>
      </c>
      <c r="EH19" s="176" t="s">
        <v>0</v>
      </c>
      <c r="EI19" s="176" t="s">
        <v>0</v>
      </c>
      <c r="EJ19" s="176" t="s">
        <v>0</v>
      </c>
      <c r="EK19" s="176" t="s">
        <v>0</v>
      </c>
      <c r="EL19" s="176" t="s">
        <v>0</v>
      </c>
      <c r="EM19" s="176" t="s">
        <v>0</v>
      </c>
      <c r="EN19" s="176" t="s">
        <v>0</v>
      </c>
      <c r="EO19" s="176" t="s">
        <v>0</v>
      </c>
      <c r="EP19" s="176" t="s">
        <v>0</v>
      </c>
      <c r="EQ19" s="176" t="s">
        <v>0</v>
      </c>
      <c r="ER19" s="176" t="s">
        <v>0</v>
      </c>
      <c r="ES19" s="176" t="s">
        <v>0</v>
      </c>
      <c r="ET19" s="176" t="s">
        <v>0</v>
      </c>
      <c r="EU19" s="176" t="s">
        <v>0</v>
      </c>
      <c r="EV19" s="176" t="s">
        <v>0</v>
      </c>
      <c r="EW19" s="176" t="s">
        <v>0</v>
      </c>
      <c r="EX19" s="176">
        <v>99.5</v>
      </c>
      <c r="EY19" s="176">
        <v>103.7</v>
      </c>
      <c r="EZ19" s="242"/>
    </row>
    <row r="20" spans="1:156" ht="30" customHeight="1">
      <c r="A20" s="238"/>
      <c r="B20" s="19" t="str">
        <f>IF('0'!A1=1,"з неї наукові дослідження та розробки","of which scientific research and development")</f>
        <v>з неї наукові дослідження та розробки</v>
      </c>
      <c r="C20" s="47">
        <v>84.6</v>
      </c>
      <c r="D20" s="175">
        <v>103.2</v>
      </c>
      <c r="E20" s="175">
        <v>104</v>
      </c>
      <c r="F20" s="175">
        <v>101</v>
      </c>
      <c r="G20" s="175">
        <v>100.8</v>
      </c>
      <c r="H20" s="175">
        <v>106.3</v>
      </c>
      <c r="I20" s="175">
        <v>103.7</v>
      </c>
      <c r="J20" s="175">
        <v>93.6</v>
      </c>
      <c r="K20" s="175">
        <v>104.8</v>
      </c>
      <c r="L20" s="175">
        <v>98.3</v>
      </c>
      <c r="M20" s="175">
        <v>101.7</v>
      </c>
      <c r="N20" s="175">
        <v>119</v>
      </c>
      <c r="O20" s="175">
        <v>73.5</v>
      </c>
      <c r="P20" s="175">
        <v>103.3</v>
      </c>
      <c r="Q20" s="175">
        <v>106.7</v>
      </c>
      <c r="R20" s="175">
        <v>98.4</v>
      </c>
      <c r="S20" s="175">
        <v>101.2</v>
      </c>
      <c r="T20" s="175">
        <v>107.5</v>
      </c>
      <c r="U20" s="175">
        <v>100.9</v>
      </c>
      <c r="V20" s="175">
        <v>94</v>
      </c>
      <c r="W20" s="175">
        <v>105.7</v>
      </c>
      <c r="X20" s="175">
        <v>101.3</v>
      </c>
      <c r="Y20" s="175">
        <v>102.7</v>
      </c>
      <c r="Z20" s="175">
        <v>123.7</v>
      </c>
      <c r="AA20" s="175">
        <v>70.900000000000006</v>
      </c>
      <c r="AB20" s="175">
        <v>103.2</v>
      </c>
      <c r="AC20" s="175">
        <v>108</v>
      </c>
      <c r="AD20" s="175">
        <v>103.6</v>
      </c>
      <c r="AE20" s="175">
        <v>108.9</v>
      </c>
      <c r="AF20" s="175">
        <v>98.8</v>
      </c>
      <c r="AG20" s="175">
        <v>104.6</v>
      </c>
      <c r="AH20" s="175">
        <v>94.7</v>
      </c>
      <c r="AI20" s="175">
        <v>105.4</v>
      </c>
      <c r="AJ20" s="175">
        <v>108.9</v>
      </c>
      <c r="AK20" s="176">
        <v>99.8</v>
      </c>
      <c r="AL20" s="176">
        <v>116.3</v>
      </c>
      <c r="AM20" s="176">
        <v>75.2</v>
      </c>
      <c r="AN20" s="176">
        <v>111.5</v>
      </c>
      <c r="AO20" s="176">
        <v>104.6</v>
      </c>
      <c r="AP20" s="176">
        <v>98.7</v>
      </c>
      <c r="AQ20" s="176">
        <v>104.4</v>
      </c>
      <c r="AR20" s="176">
        <v>104.2</v>
      </c>
      <c r="AS20" s="176">
        <v>102.9</v>
      </c>
      <c r="AT20" s="176">
        <v>97.2</v>
      </c>
      <c r="AU20" s="176">
        <v>103.7</v>
      </c>
      <c r="AV20" s="176">
        <v>97.8</v>
      </c>
      <c r="AW20" s="176">
        <v>103.5</v>
      </c>
      <c r="AX20" s="176">
        <v>129.19999999999999</v>
      </c>
      <c r="AY20" s="176">
        <v>81.8</v>
      </c>
      <c r="AZ20" s="176">
        <v>105.4</v>
      </c>
      <c r="BA20" s="176">
        <v>110.1</v>
      </c>
      <c r="BB20" s="176">
        <v>96.4</v>
      </c>
      <c r="BC20" s="176">
        <v>103.1</v>
      </c>
      <c r="BD20" s="176">
        <v>102.8</v>
      </c>
      <c r="BE20" s="176">
        <v>104.3</v>
      </c>
      <c r="BF20" s="176">
        <v>97.4</v>
      </c>
      <c r="BG20" s="176">
        <v>103.8</v>
      </c>
      <c r="BH20" s="176">
        <v>98.2</v>
      </c>
      <c r="BI20" s="176">
        <v>106.9</v>
      </c>
      <c r="BJ20" s="176">
        <v>122.5</v>
      </c>
      <c r="BK20" s="176">
        <v>75</v>
      </c>
      <c r="BL20" s="176">
        <v>107.5</v>
      </c>
      <c r="BM20" s="176">
        <v>110.2</v>
      </c>
      <c r="BN20" s="176">
        <v>99</v>
      </c>
      <c r="BO20" s="176">
        <v>102.4</v>
      </c>
      <c r="BP20" s="176">
        <v>102.3</v>
      </c>
      <c r="BQ20" s="176">
        <v>103.4</v>
      </c>
      <c r="BR20" s="176">
        <v>98.4</v>
      </c>
      <c r="BS20" s="176">
        <v>101.6</v>
      </c>
      <c r="BT20" s="176">
        <v>106.8</v>
      </c>
      <c r="BU20" s="176">
        <v>101.2</v>
      </c>
      <c r="BV20" s="176">
        <v>121.4</v>
      </c>
      <c r="BW20" s="176">
        <v>75.2</v>
      </c>
      <c r="BX20" s="176">
        <v>99.2</v>
      </c>
      <c r="BY20" s="176">
        <v>110.8</v>
      </c>
      <c r="BZ20" s="176">
        <v>98.8</v>
      </c>
      <c r="CA20" s="176">
        <v>101.5</v>
      </c>
      <c r="CB20" s="176">
        <v>104.1</v>
      </c>
      <c r="CC20" s="176">
        <v>102.5</v>
      </c>
      <c r="CD20" s="176">
        <v>95</v>
      </c>
      <c r="CE20" s="176">
        <v>102.9</v>
      </c>
      <c r="CF20" s="176">
        <v>101.2</v>
      </c>
      <c r="CG20" s="176">
        <v>101.2</v>
      </c>
      <c r="CH20" s="176">
        <v>120.7</v>
      </c>
      <c r="CI20" s="176">
        <v>77.3</v>
      </c>
      <c r="CJ20" s="176">
        <v>104.2</v>
      </c>
      <c r="CK20" s="176">
        <v>109.8</v>
      </c>
      <c r="CL20" s="176">
        <v>86.6</v>
      </c>
      <c r="CM20" s="176">
        <v>105.4</v>
      </c>
      <c r="CN20" s="176">
        <v>107.2</v>
      </c>
      <c r="CO20" s="176">
        <v>101.1</v>
      </c>
      <c r="CP20" s="176">
        <v>97.5</v>
      </c>
      <c r="CQ20" s="176">
        <v>113.4</v>
      </c>
      <c r="CR20" s="176">
        <v>96.8</v>
      </c>
      <c r="CS20" s="176">
        <v>103.4</v>
      </c>
      <c r="CT20" s="176">
        <v>115.9</v>
      </c>
      <c r="CU20" s="176">
        <v>81.599999999999994</v>
      </c>
      <c r="CV20" s="176">
        <v>101.1</v>
      </c>
      <c r="CW20" s="176">
        <v>107.5</v>
      </c>
      <c r="CX20" s="176">
        <v>98.9</v>
      </c>
      <c r="CY20" s="176">
        <v>99.2</v>
      </c>
      <c r="CZ20" s="176">
        <v>107.3</v>
      </c>
      <c r="DA20" s="176">
        <v>101.2</v>
      </c>
      <c r="DB20" s="176">
        <v>100.7</v>
      </c>
      <c r="DC20" s="176">
        <v>101.4</v>
      </c>
      <c r="DD20" s="176">
        <v>94.1</v>
      </c>
      <c r="DE20" s="176">
        <v>106.5</v>
      </c>
      <c r="DF20" s="176">
        <v>125.7</v>
      </c>
      <c r="DG20" s="176">
        <v>74.599999999999994</v>
      </c>
      <c r="DH20" s="176" t="s">
        <v>0</v>
      </c>
      <c r="DI20" s="176" t="s">
        <v>0</v>
      </c>
      <c r="DJ20" s="176" t="s">
        <v>0</v>
      </c>
      <c r="DK20" s="176" t="s">
        <v>0</v>
      </c>
      <c r="DL20" s="176" t="s">
        <v>0</v>
      </c>
      <c r="DM20" s="176" t="s">
        <v>0</v>
      </c>
      <c r="DN20" s="176" t="s">
        <v>0</v>
      </c>
      <c r="DO20" s="176" t="s">
        <v>0</v>
      </c>
      <c r="DP20" s="176" t="s">
        <v>0</v>
      </c>
      <c r="DQ20" s="176" t="s">
        <v>0</v>
      </c>
      <c r="DR20" s="176" t="s">
        <v>0</v>
      </c>
      <c r="DS20" s="176" t="s">
        <v>0</v>
      </c>
      <c r="DT20" s="176" t="s">
        <v>0</v>
      </c>
      <c r="DU20" s="176" t="s">
        <v>0</v>
      </c>
      <c r="DV20" s="176" t="s">
        <v>0</v>
      </c>
      <c r="DW20" s="176" t="s">
        <v>0</v>
      </c>
      <c r="DX20" s="176" t="s">
        <v>0</v>
      </c>
      <c r="DY20" s="176" t="s">
        <v>0</v>
      </c>
      <c r="DZ20" s="176" t="s">
        <v>0</v>
      </c>
      <c r="EA20" s="176" t="s">
        <v>0</v>
      </c>
      <c r="EB20" s="176" t="s">
        <v>0</v>
      </c>
      <c r="EC20" s="176" t="s">
        <v>0</v>
      </c>
      <c r="ED20" s="176" t="s">
        <v>0</v>
      </c>
      <c r="EE20" s="176" t="s">
        <v>0</v>
      </c>
      <c r="EF20" s="176" t="s">
        <v>0</v>
      </c>
      <c r="EG20" s="176" t="s">
        <v>0</v>
      </c>
      <c r="EH20" s="176" t="s">
        <v>0</v>
      </c>
      <c r="EI20" s="176" t="s">
        <v>0</v>
      </c>
      <c r="EJ20" s="176" t="s">
        <v>0</v>
      </c>
      <c r="EK20" s="176" t="s">
        <v>0</v>
      </c>
      <c r="EL20" s="176" t="s">
        <v>0</v>
      </c>
      <c r="EM20" s="176" t="s">
        <v>0</v>
      </c>
      <c r="EN20" s="176" t="s">
        <v>0</v>
      </c>
      <c r="EO20" s="176" t="s">
        <v>0</v>
      </c>
      <c r="EP20" s="176" t="s">
        <v>0</v>
      </c>
      <c r="EQ20" s="176" t="s">
        <v>0</v>
      </c>
      <c r="ER20" s="176" t="s">
        <v>0</v>
      </c>
      <c r="ES20" s="176" t="s">
        <v>0</v>
      </c>
      <c r="ET20" s="176" t="s">
        <v>0</v>
      </c>
      <c r="EU20" s="176" t="s">
        <v>0</v>
      </c>
      <c r="EV20" s="176" t="s">
        <v>0</v>
      </c>
      <c r="EW20" s="176" t="s">
        <v>0</v>
      </c>
      <c r="EX20" s="176">
        <v>97.5</v>
      </c>
      <c r="EY20" s="176">
        <v>104.8</v>
      </c>
      <c r="EZ20" s="242"/>
    </row>
    <row r="21" spans="1:156" ht="30" customHeight="1">
      <c r="A21" s="238"/>
      <c r="B21" s="19" t="str">
        <f>IF('0'!A1=1,"Діяльність у сфері адміністративного  та допоміжного обслуговування","Administrative and support service activities")</f>
        <v>Діяльність у сфері адміністративного  та допоміжного обслуговування</v>
      </c>
      <c r="C21" s="47" t="s">
        <v>0</v>
      </c>
      <c r="D21" s="175">
        <v>98.2</v>
      </c>
      <c r="E21" s="175">
        <v>106.2</v>
      </c>
      <c r="F21" s="175">
        <v>99.7</v>
      </c>
      <c r="G21" s="175">
        <v>103.3</v>
      </c>
      <c r="H21" s="175">
        <v>100.4</v>
      </c>
      <c r="I21" s="175">
        <v>103.1</v>
      </c>
      <c r="J21" s="175">
        <v>97.5</v>
      </c>
      <c r="K21" s="175">
        <v>98.7</v>
      </c>
      <c r="L21" s="175">
        <v>100.6</v>
      </c>
      <c r="M21" s="175">
        <v>98.9</v>
      </c>
      <c r="N21" s="175">
        <v>110.2</v>
      </c>
      <c r="O21" s="175">
        <v>89</v>
      </c>
      <c r="P21" s="175">
        <v>99.7</v>
      </c>
      <c r="Q21" s="175">
        <v>102.6</v>
      </c>
      <c r="R21" s="175">
        <v>100.9</v>
      </c>
      <c r="S21" s="175">
        <v>100.7</v>
      </c>
      <c r="T21" s="175">
        <v>100.7</v>
      </c>
      <c r="U21" s="175">
        <v>98.4</v>
      </c>
      <c r="V21" s="175">
        <v>100.5</v>
      </c>
      <c r="W21" s="175">
        <v>102.9</v>
      </c>
      <c r="X21" s="175">
        <v>102.7</v>
      </c>
      <c r="Y21" s="175">
        <v>99.7</v>
      </c>
      <c r="Z21" s="175">
        <v>109.2</v>
      </c>
      <c r="AA21" s="175">
        <v>89</v>
      </c>
      <c r="AB21" s="175">
        <v>108.3</v>
      </c>
      <c r="AC21" s="175">
        <v>104.6</v>
      </c>
      <c r="AD21" s="175">
        <v>103.6</v>
      </c>
      <c r="AE21" s="175">
        <v>98.3</v>
      </c>
      <c r="AF21" s="175">
        <v>103.8</v>
      </c>
      <c r="AG21" s="175">
        <v>102.1</v>
      </c>
      <c r="AH21" s="175">
        <v>99.5</v>
      </c>
      <c r="AI21" s="175">
        <v>103.1</v>
      </c>
      <c r="AJ21" s="175">
        <v>101.8</v>
      </c>
      <c r="AK21" s="176">
        <v>99.5</v>
      </c>
      <c r="AL21" s="176">
        <v>106.1</v>
      </c>
      <c r="AM21" s="176">
        <v>99.9</v>
      </c>
      <c r="AN21" s="176">
        <v>103.4</v>
      </c>
      <c r="AO21" s="176">
        <v>104.5</v>
      </c>
      <c r="AP21" s="176">
        <v>100</v>
      </c>
      <c r="AQ21" s="176">
        <v>101.6</v>
      </c>
      <c r="AR21" s="176">
        <v>102</v>
      </c>
      <c r="AS21" s="176">
        <v>102.7</v>
      </c>
      <c r="AT21" s="176">
        <v>100.5</v>
      </c>
      <c r="AU21" s="176">
        <v>101.2</v>
      </c>
      <c r="AV21" s="176">
        <v>100.3</v>
      </c>
      <c r="AW21" s="176">
        <v>101.6</v>
      </c>
      <c r="AX21" s="176">
        <v>114.3</v>
      </c>
      <c r="AY21" s="176">
        <v>104</v>
      </c>
      <c r="AZ21" s="176">
        <v>101.3</v>
      </c>
      <c r="BA21" s="176">
        <v>105.9</v>
      </c>
      <c r="BB21" s="176">
        <v>99.9</v>
      </c>
      <c r="BC21" s="176">
        <v>101.5</v>
      </c>
      <c r="BD21" s="176">
        <v>102.7</v>
      </c>
      <c r="BE21" s="176">
        <v>101.5</v>
      </c>
      <c r="BF21" s="176">
        <v>100.9</v>
      </c>
      <c r="BG21" s="176">
        <v>100.2</v>
      </c>
      <c r="BH21" s="176">
        <v>101.2</v>
      </c>
      <c r="BI21" s="176">
        <v>100.8</v>
      </c>
      <c r="BJ21" s="176">
        <v>111.2</v>
      </c>
      <c r="BK21" s="176">
        <v>98.7</v>
      </c>
      <c r="BL21" s="176">
        <v>102.7</v>
      </c>
      <c r="BM21" s="176">
        <v>105.2</v>
      </c>
      <c r="BN21" s="176">
        <v>98.4</v>
      </c>
      <c r="BO21" s="176">
        <v>103.1</v>
      </c>
      <c r="BP21" s="176">
        <v>101.9</v>
      </c>
      <c r="BQ21" s="176">
        <v>104.1</v>
      </c>
      <c r="BR21" s="176">
        <v>99.9</v>
      </c>
      <c r="BS21" s="176">
        <v>100.6</v>
      </c>
      <c r="BT21" s="176">
        <v>101.4</v>
      </c>
      <c r="BU21" s="176">
        <v>100.5</v>
      </c>
      <c r="BV21" s="176">
        <v>108.8</v>
      </c>
      <c r="BW21" s="176">
        <v>94</v>
      </c>
      <c r="BX21" s="176">
        <v>101.4</v>
      </c>
      <c r="BY21" s="176">
        <v>105.8</v>
      </c>
      <c r="BZ21" s="176">
        <v>100.1</v>
      </c>
      <c r="CA21" s="176">
        <v>101</v>
      </c>
      <c r="CB21" s="176">
        <v>100.5</v>
      </c>
      <c r="CC21" s="176">
        <v>108.4</v>
      </c>
      <c r="CD21" s="176">
        <v>95.1</v>
      </c>
      <c r="CE21" s="176">
        <v>99.7</v>
      </c>
      <c r="CF21" s="176">
        <v>106.9</v>
      </c>
      <c r="CG21" s="176">
        <v>94.2</v>
      </c>
      <c r="CH21" s="176">
        <v>115.4</v>
      </c>
      <c r="CI21" s="176">
        <v>91.1</v>
      </c>
      <c r="CJ21" s="176">
        <v>99.7</v>
      </c>
      <c r="CK21" s="176">
        <v>113</v>
      </c>
      <c r="CL21" s="176">
        <v>88.7</v>
      </c>
      <c r="CM21" s="176">
        <v>98.4</v>
      </c>
      <c r="CN21" s="176">
        <v>103.5</v>
      </c>
      <c r="CO21" s="176">
        <v>104.9</v>
      </c>
      <c r="CP21" s="176">
        <v>101.6</v>
      </c>
      <c r="CQ21" s="176">
        <v>99</v>
      </c>
      <c r="CR21" s="176">
        <v>102.2</v>
      </c>
      <c r="CS21" s="176">
        <v>99.6</v>
      </c>
      <c r="CT21" s="176">
        <v>115.2</v>
      </c>
      <c r="CU21" s="176">
        <v>88.3</v>
      </c>
      <c r="CV21" s="176">
        <v>104.6</v>
      </c>
      <c r="CW21" s="176">
        <v>105.4</v>
      </c>
      <c r="CX21" s="176">
        <v>97.3</v>
      </c>
      <c r="CY21" s="176">
        <v>100.4</v>
      </c>
      <c r="CZ21" s="176">
        <v>102.9</v>
      </c>
      <c r="DA21" s="176">
        <v>102.3</v>
      </c>
      <c r="DB21" s="176">
        <v>100.6</v>
      </c>
      <c r="DC21" s="176">
        <v>99.6</v>
      </c>
      <c r="DD21" s="176">
        <v>101.1</v>
      </c>
      <c r="DE21" s="176">
        <v>100.3</v>
      </c>
      <c r="DF21" s="176">
        <v>117.1</v>
      </c>
      <c r="DG21" s="176">
        <v>93.6</v>
      </c>
      <c r="DH21" s="176" t="s">
        <v>0</v>
      </c>
      <c r="DI21" s="176" t="s">
        <v>0</v>
      </c>
      <c r="DJ21" s="176" t="s">
        <v>0</v>
      </c>
      <c r="DK21" s="176" t="s">
        <v>0</v>
      </c>
      <c r="DL21" s="176" t="s">
        <v>0</v>
      </c>
      <c r="DM21" s="176" t="s">
        <v>0</v>
      </c>
      <c r="DN21" s="176" t="s">
        <v>0</v>
      </c>
      <c r="DO21" s="176" t="s">
        <v>0</v>
      </c>
      <c r="DP21" s="176" t="s">
        <v>0</v>
      </c>
      <c r="DQ21" s="176" t="s">
        <v>0</v>
      </c>
      <c r="DR21" s="176" t="s">
        <v>0</v>
      </c>
      <c r="DS21" s="176" t="s">
        <v>0</v>
      </c>
      <c r="DT21" s="176" t="s">
        <v>0</v>
      </c>
      <c r="DU21" s="176" t="s">
        <v>0</v>
      </c>
      <c r="DV21" s="176" t="s">
        <v>0</v>
      </c>
      <c r="DW21" s="176" t="s">
        <v>0</v>
      </c>
      <c r="DX21" s="176" t="s">
        <v>0</v>
      </c>
      <c r="DY21" s="176" t="s">
        <v>0</v>
      </c>
      <c r="DZ21" s="176" t="s">
        <v>0</v>
      </c>
      <c r="EA21" s="176" t="s">
        <v>0</v>
      </c>
      <c r="EB21" s="176" t="s">
        <v>0</v>
      </c>
      <c r="EC21" s="176" t="s">
        <v>0</v>
      </c>
      <c r="ED21" s="176" t="s">
        <v>0</v>
      </c>
      <c r="EE21" s="176" t="s">
        <v>0</v>
      </c>
      <c r="EF21" s="176" t="s">
        <v>0</v>
      </c>
      <c r="EG21" s="176" t="s">
        <v>0</v>
      </c>
      <c r="EH21" s="176" t="s">
        <v>0</v>
      </c>
      <c r="EI21" s="176" t="s">
        <v>0</v>
      </c>
      <c r="EJ21" s="176" t="s">
        <v>0</v>
      </c>
      <c r="EK21" s="176" t="s">
        <v>0</v>
      </c>
      <c r="EL21" s="176" t="s">
        <v>0</v>
      </c>
      <c r="EM21" s="176" t="s">
        <v>0</v>
      </c>
      <c r="EN21" s="176" t="s">
        <v>0</v>
      </c>
      <c r="EO21" s="176" t="s">
        <v>0</v>
      </c>
      <c r="EP21" s="176" t="s">
        <v>0</v>
      </c>
      <c r="EQ21" s="176" t="s">
        <v>0</v>
      </c>
      <c r="ER21" s="176" t="s">
        <v>0</v>
      </c>
      <c r="ES21" s="176" t="s">
        <v>0</v>
      </c>
      <c r="ET21" s="176" t="s">
        <v>0</v>
      </c>
      <c r="EU21" s="176" t="s">
        <v>0</v>
      </c>
      <c r="EV21" s="176" t="s">
        <v>0</v>
      </c>
      <c r="EW21" s="176" t="s">
        <v>0</v>
      </c>
      <c r="EX21" s="176">
        <v>98.7</v>
      </c>
      <c r="EY21" s="176">
        <v>102</v>
      </c>
      <c r="EZ21" s="242"/>
    </row>
    <row r="22" spans="1:156" ht="30" customHeight="1">
      <c r="A22" s="238"/>
      <c r="B22" s="19" t="str">
        <f>IF('0'!A1=1,"Державне управління й оборона; обов’язкове соціальне страхування","Public administration and defence; compulsory social security")</f>
        <v>Державне управління й оборона; обов’язкове соціальне страхування</v>
      </c>
      <c r="C22" s="47">
        <v>69.5</v>
      </c>
      <c r="D22" s="175">
        <v>103.3</v>
      </c>
      <c r="E22" s="175">
        <v>105.3</v>
      </c>
      <c r="F22" s="175">
        <v>102.1</v>
      </c>
      <c r="G22" s="175">
        <v>104.3</v>
      </c>
      <c r="H22" s="175">
        <v>109.5</v>
      </c>
      <c r="I22" s="175">
        <v>104.5</v>
      </c>
      <c r="J22" s="175">
        <v>103.3</v>
      </c>
      <c r="K22" s="175">
        <v>85.8</v>
      </c>
      <c r="L22" s="175">
        <v>103.2</v>
      </c>
      <c r="M22" s="175">
        <v>106.6</v>
      </c>
      <c r="N22" s="175">
        <v>119.2</v>
      </c>
      <c r="O22" s="175">
        <v>67.2</v>
      </c>
      <c r="P22" s="175">
        <v>106.5</v>
      </c>
      <c r="Q22" s="175">
        <v>108.5</v>
      </c>
      <c r="R22" s="175">
        <v>100</v>
      </c>
      <c r="S22" s="175">
        <v>101.7</v>
      </c>
      <c r="T22" s="175">
        <v>109.7</v>
      </c>
      <c r="U22" s="175">
        <v>100.1</v>
      </c>
      <c r="V22" s="175">
        <v>92.9</v>
      </c>
      <c r="W22" s="175">
        <v>95.7</v>
      </c>
      <c r="X22" s="175">
        <v>104.8</v>
      </c>
      <c r="Y22" s="175">
        <v>104</v>
      </c>
      <c r="Z22" s="175">
        <v>124.2</v>
      </c>
      <c r="AA22" s="175">
        <v>65.8</v>
      </c>
      <c r="AB22" s="175">
        <v>107.1</v>
      </c>
      <c r="AC22" s="175">
        <v>108.9</v>
      </c>
      <c r="AD22" s="175">
        <v>103.4</v>
      </c>
      <c r="AE22" s="175">
        <v>107.1</v>
      </c>
      <c r="AF22" s="175">
        <v>109.9</v>
      </c>
      <c r="AG22" s="175">
        <v>102.3</v>
      </c>
      <c r="AH22" s="175">
        <v>95.8</v>
      </c>
      <c r="AI22" s="175">
        <v>95.8</v>
      </c>
      <c r="AJ22" s="175">
        <v>112.3</v>
      </c>
      <c r="AK22" s="176">
        <v>107.4</v>
      </c>
      <c r="AL22" s="176">
        <v>121.9</v>
      </c>
      <c r="AM22" s="176">
        <v>67.3</v>
      </c>
      <c r="AN22" s="176">
        <v>110.9</v>
      </c>
      <c r="AO22" s="176">
        <v>108.5</v>
      </c>
      <c r="AP22" s="176">
        <v>103.5</v>
      </c>
      <c r="AQ22" s="176">
        <v>100.3</v>
      </c>
      <c r="AR22" s="176">
        <v>116.3</v>
      </c>
      <c r="AS22" s="176">
        <v>103.1</v>
      </c>
      <c r="AT22" s="176">
        <v>96.7</v>
      </c>
      <c r="AU22" s="176">
        <v>94.6</v>
      </c>
      <c r="AV22" s="176">
        <v>104</v>
      </c>
      <c r="AW22" s="176">
        <v>118.3</v>
      </c>
      <c r="AX22" s="176">
        <v>127.8</v>
      </c>
      <c r="AY22" s="176">
        <v>70</v>
      </c>
      <c r="AZ22" s="176">
        <v>111.5</v>
      </c>
      <c r="BA22" s="176">
        <v>108</v>
      </c>
      <c r="BB22" s="176">
        <v>101.2</v>
      </c>
      <c r="BC22" s="176">
        <v>105.3</v>
      </c>
      <c r="BD22" s="176">
        <v>117.8</v>
      </c>
      <c r="BE22" s="176">
        <v>102.6</v>
      </c>
      <c r="BF22" s="176">
        <v>98.9</v>
      </c>
      <c r="BG22" s="176">
        <v>100.4</v>
      </c>
      <c r="BH22" s="176">
        <v>104.8</v>
      </c>
      <c r="BI22" s="176">
        <v>105.2</v>
      </c>
      <c r="BJ22" s="176">
        <v>132.6</v>
      </c>
      <c r="BK22" s="176">
        <v>64.7</v>
      </c>
      <c r="BL22" s="176">
        <v>114.1</v>
      </c>
      <c r="BM22" s="176">
        <v>102.7</v>
      </c>
      <c r="BN22" s="176">
        <v>102.9</v>
      </c>
      <c r="BO22" s="176">
        <v>107.8</v>
      </c>
      <c r="BP22" s="176">
        <v>110.8</v>
      </c>
      <c r="BQ22" s="176">
        <v>104.7</v>
      </c>
      <c r="BR22" s="176">
        <v>97.8</v>
      </c>
      <c r="BS22" s="176">
        <v>94.3</v>
      </c>
      <c r="BT22" s="176">
        <v>100.8</v>
      </c>
      <c r="BU22" s="176">
        <v>102.6</v>
      </c>
      <c r="BV22" s="176">
        <v>127.9</v>
      </c>
      <c r="BW22" s="176">
        <v>66.8</v>
      </c>
      <c r="BX22" s="176">
        <v>108</v>
      </c>
      <c r="BY22" s="176">
        <v>105</v>
      </c>
      <c r="BZ22" s="176">
        <v>102.3</v>
      </c>
      <c r="CA22" s="176">
        <v>104</v>
      </c>
      <c r="CB22" s="176">
        <v>109.1</v>
      </c>
      <c r="CC22" s="176">
        <v>107.8</v>
      </c>
      <c r="CD22" s="176">
        <v>99.2</v>
      </c>
      <c r="CE22" s="176">
        <v>93.7</v>
      </c>
      <c r="CF22" s="176">
        <v>99.4</v>
      </c>
      <c r="CG22" s="176">
        <v>103.5</v>
      </c>
      <c r="CH22" s="176">
        <v>130.69999999999999</v>
      </c>
      <c r="CI22" s="176">
        <v>68</v>
      </c>
      <c r="CJ22" s="176">
        <v>105.1</v>
      </c>
      <c r="CK22" s="176">
        <v>103.9</v>
      </c>
      <c r="CL22" s="176">
        <v>99.5</v>
      </c>
      <c r="CM22" s="176">
        <v>98.8</v>
      </c>
      <c r="CN22" s="176">
        <v>110.3</v>
      </c>
      <c r="CO22" s="176">
        <v>107.6</v>
      </c>
      <c r="CP22" s="176">
        <v>95.3</v>
      </c>
      <c r="CQ22" s="176">
        <v>99.2</v>
      </c>
      <c r="CR22" s="176">
        <v>98.6</v>
      </c>
      <c r="CS22" s="176">
        <v>105.4</v>
      </c>
      <c r="CT22" s="176">
        <v>130.69999999999999</v>
      </c>
      <c r="CU22" s="176">
        <v>67.3</v>
      </c>
      <c r="CV22" s="176">
        <v>106.9</v>
      </c>
      <c r="CW22" s="176">
        <v>103.6</v>
      </c>
      <c r="CX22" s="176">
        <v>103.7</v>
      </c>
      <c r="CY22" s="176">
        <v>104.8</v>
      </c>
      <c r="CZ22" s="176">
        <v>110.8</v>
      </c>
      <c r="DA22" s="176">
        <v>104.6</v>
      </c>
      <c r="DB22" s="176">
        <v>102</v>
      </c>
      <c r="DC22" s="176">
        <v>88.8</v>
      </c>
      <c r="DD22" s="176">
        <v>98.6</v>
      </c>
      <c r="DE22" s="176">
        <v>107.2</v>
      </c>
      <c r="DF22" s="176">
        <v>135.19999999999999</v>
      </c>
      <c r="DG22" s="176">
        <v>64.8</v>
      </c>
      <c r="DH22" s="176" t="s">
        <v>0</v>
      </c>
      <c r="DI22" s="176" t="s">
        <v>0</v>
      </c>
      <c r="DJ22" s="176" t="s">
        <v>0</v>
      </c>
      <c r="DK22" s="176" t="s">
        <v>0</v>
      </c>
      <c r="DL22" s="176" t="s">
        <v>0</v>
      </c>
      <c r="DM22" s="176" t="s">
        <v>0</v>
      </c>
      <c r="DN22" s="176" t="s">
        <v>0</v>
      </c>
      <c r="DO22" s="176" t="s">
        <v>0</v>
      </c>
      <c r="DP22" s="176" t="s">
        <v>0</v>
      </c>
      <c r="DQ22" s="176" t="s">
        <v>0</v>
      </c>
      <c r="DR22" s="176" t="s">
        <v>0</v>
      </c>
      <c r="DS22" s="176" t="s">
        <v>0</v>
      </c>
      <c r="DT22" s="176" t="s">
        <v>0</v>
      </c>
      <c r="DU22" s="176" t="s">
        <v>0</v>
      </c>
      <c r="DV22" s="176" t="s">
        <v>0</v>
      </c>
      <c r="DW22" s="176" t="s">
        <v>0</v>
      </c>
      <c r="DX22" s="176" t="s">
        <v>0</v>
      </c>
      <c r="DY22" s="176" t="s">
        <v>0</v>
      </c>
      <c r="DZ22" s="176" t="s">
        <v>0</v>
      </c>
      <c r="EA22" s="176" t="s">
        <v>0</v>
      </c>
      <c r="EB22" s="176" t="s">
        <v>0</v>
      </c>
      <c r="EC22" s="176" t="s">
        <v>0</v>
      </c>
      <c r="ED22" s="176" t="s">
        <v>0</v>
      </c>
      <c r="EE22" s="176" t="s">
        <v>0</v>
      </c>
      <c r="EF22" s="176" t="s">
        <v>0</v>
      </c>
      <c r="EG22" s="176" t="s">
        <v>0</v>
      </c>
      <c r="EH22" s="176" t="s">
        <v>0</v>
      </c>
      <c r="EI22" s="176" t="s">
        <v>0</v>
      </c>
      <c r="EJ22" s="176" t="s">
        <v>0</v>
      </c>
      <c r="EK22" s="176" t="s">
        <v>0</v>
      </c>
      <c r="EL22" s="176" t="s">
        <v>0</v>
      </c>
      <c r="EM22" s="176" t="s">
        <v>0</v>
      </c>
      <c r="EN22" s="176" t="s">
        <v>0</v>
      </c>
      <c r="EO22" s="176" t="s">
        <v>0</v>
      </c>
      <c r="EP22" s="176" t="s">
        <v>0</v>
      </c>
      <c r="EQ22" s="176" t="s">
        <v>0</v>
      </c>
      <c r="ER22" s="176" t="s">
        <v>0</v>
      </c>
      <c r="ES22" s="176" t="s">
        <v>0</v>
      </c>
      <c r="ET22" s="176" t="s">
        <v>0</v>
      </c>
      <c r="EU22" s="176" t="s">
        <v>0</v>
      </c>
      <c r="EV22" s="176" t="s">
        <v>0</v>
      </c>
      <c r="EW22" s="176" t="s">
        <v>0</v>
      </c>
      <c r="EX22" s="176">
        <v>103.6</v>
      </c>
      <c r="EY22" s="176">
        <v>93.6</v>
      </c>
      <c r="EZ22" s="242"/>
    </row>
    <row r="23" spans="1:156" ht="30" customHeight="1">
      <c r="A23" s="238"/>
      <c r="B23" s="19" t="str">
        <f>IF('0'!A1=1,"Освіта","Education")</f>
        <v>Освіта</v>
      </c>
      <c r="C23" s="47">
        <v>88.7</v>
      </c>
      <c r="D23" s="175">
        <v>101.7</v>
      </c>
      <c r="E23" s="175">
        <v>101</v>
      </c>
      <c r="F23" s="175">
        <v>104.2</v>
      </c>
      <c r="G23" s="175">
        <v>103</v>
      </c>
      <c r="H23" s="175">
        <v>120.3</v>
      </c>
      <c r="I23" s="175">
        <v>91.5</v>
      </c>
      <c r="J23" s="175">
        <v>85.3</v>
      </c>
      <c r="K23" s="175">
        <v>107.4</v>
      </c>
      <c r="L23" s="175">
        <v>95.8</v>
      </c>
      <c r="M23" s="175">
        <v>99.4</v>
      </c>
      <c r="N23" s="175">
        <v>112.2</v>
      </c>
      <c r="O23" s="175">
        <v>84.8</v>
      </c>
      <c r="P23" s="175">
        <v>102.3</v>
      </c>
      <c r="Q23" s="175">
        <v>102.6</v>
      </c>
      <c r="R23" s="175">
        <v>99.8</v>
      </c>
      <c r="S23" s="175">
        <v>105.1</v>
      </c>
      <c r="T23" s="175">
        <v>123.8</v>
      </c>
      <c r="U23" s="175">
        <v>86.6</v>
      </c>
      <c r="V23" s="175">
        <v>86.5</v>
      </c>
      <c r="W23" s="175">
        <v>109.4</v>
      </c>
      <c r="X23" s="175">
        <v>97.8</v>
      </c>
      <c r="Y23" s="175">
        <v>100.3</v>
      </c>
      <c r="Z23" s="175">
        <v>113.1</v>
      </c>
      <c r="AA23" s="175">
        <v>83</v>
      </c>
      <c r="AB23" s="175">
        <v>104.4</v>
      </c>
      <c r="AC23" s="175">
        <v>102.8</v>
      </c>
      <c r="AD23" s="175">
        <v>102.4</v>
      </c>
      <c r="AE23" s="175">
        <v>105</v>
      </c>
      <c r="AF23" s="175">
        <v>124.2</v>
      </c>
      <c r="AG23" s="175">
        <v>89.1</v>
      </c>
      <c r="AH23" s="175">
        <v>85.7</v>
      </c>
      <c r="AI23" s="175">
        <v>114.4</v>
      </c>
      <c r="AJ23" s="175">
        <v>111.9</v>
      </c>
      <c r="AK23" s="176">
        <v>96</v>
      </c>
      <c r="AL23" s="176">
        <v>121</v>
      </c>
      <c r="AM23" s="176">
        <v>76.7</v>
      </c>
      <c r="AN23" s="176">
        <v>103.3</v>
      </c>
      <c r="AO23" s="176">
        <v>102.1</v>
      </c>
      <c r="AP23" s="176">
        <v>100.2</v>
      </c>
      <c r="AQ23" s="176">
        <v>111.7</v>
      </c>
      <c r="AR23" s="176">
        <v>125.4</v>
      </c>
      <c r="AS23" s="176">
        <v>86.9</v>
      </c>
      <c r="AT23" s="176">
        <v>84.6</v>
      </c>
      <c r="AU23" s="176">
        <v>113.3</v>
      </c>
      <c r="AV23" s="176">
        <v>93.6</v>
      </c>
      <c r="AW23" s="176">
        <v>101.4</v>
      </c>
      <c r="AX23" s="176">
        <v>132.6</v>
      </c>
      <c r="AY23" s="176">
        <v>103</v>
      </c>
      <c r="AZ23" s="176">
        <v>105.1</v>
      </c>
      <c r="BA23" s="176">
        <v>101.9</v>
      </c>
      <c r="BB23" s="176">
        <v>99.2</v>
      </c>
      <c r="BC23" s="176">
        <v>106.1</v>
      </c>
      <c r="BD23" s="176">
        <v>124.8</v>
      </c>
      <c r="BE23" s="176">
        <v>83.4</v>
      </c>
      <c r="BF23" s="176">
        <v>86.8</v>
      </c>
      <c r="BG23" s="176">
        <v>119.7</v>
      </c>
      <c r="BH23" s="176">
        <v>93.4</v>
      </c>
      <c r="BI23" s="176">
        <v>101.3</v>
      </c>
      <c r="BJ23" s="176">
        <v>122.3</v>
      </c>
      <c r="BK23" s="176">
        <v>84.2</v>
      </c>
      <c r="BL23" s="176">
        <v>109.2</v>
      </c>
      <c r="BM23" s="176">
        <v>100.2</v>
      </c>
      <c r="BN23" s="176">
        <v>99.3</v>
      </c>
      <c r="BO23" s="176">
        <v>106.1</v>
      </c>
      <c r="BP23" s="176">
        <v>122.9</v>
      </c>
      <c r="BQ23" s="176">
        <v>85.1</v>
      </c>
      <c r="BR23" s="176">
        <v>88.5</v>
      </c>
      <c r="BS23" s="176">
        <v>111.4</v>
      </c>
      <c r="BT23" s="176">
        <v>97.9</v>
      </c>
      <c r="BU23" s="176">
        <v>98.7</v>
      </c>
      <c r="BV23" s="176">
        <v>120.5</v>
      </c>
      <c r="BW23" s="176">
        <v>84.9</v>
      </c>
      <c r="BX23" s="176">
        <v>105.1</v>
      </c>
      <c r="BY23" s="176">
        <v>102.1</v>
      </c>
      <c r="BZ23" s="176">
        <v>99.3</v>
      </c>
      <c r="CA23" s="176">
        <v>106.2</v>
      </c>
      <c r="CB23" s="176">
        <v>121.2</v>
      </c>
      <c r="CC23" s="176">
        <v>86.7</v>
      </c>
      <c r="CD23" s="176">
        <v>87.1</v>
      </c>
      <c r="CE23" s="176">
        <v>114.8</v>
      </c>
      <c r="CF23" s="176">
        <v>96.2</v>
      </c>
      <c r="CG23" s="176">
        <v>99.6</v>
      </c>
      <c r="CH23" s="176">
        <v>119.9</v>
      </c>
      <c r="CI23" s="176">
        <v>84.2</v>
      </c>
      <c r="CJ23" s="176">
        <v>103.8</v>
      </c>
      <c r="CK23" s="176">
        <v>100.4</v>
      </c>
      <c r="CL23" s="176">
        <v>97.7</v>
      </c>
      <c r="CM23" s="176">
        <v>104.7</v>
      </c>
      <c r="CN23" s="176">
        <v>123.9</v>
      </c>
      <c r="CO23" s="176">
        <v>86.5</v>
      </c>
      <c r="CP23" s="176">
        <v>88.1</v>
      </c>
      <c r="CQ23" s="176">
        <v>124</v>
      </c>
      <c r="CR23" s="176">
        <v>93.8</v>
      </c>
      <c r="CS23" s="176">
        <v>98.3</v>
      </c>
      <c r="CT23" s="176">
        <v>123.7</v>
      </c>
      <c r="CU23" s="176">
        <v>88.6</v>
      </c>
      <c r="CV23" s="176">
        <v>103.7</v>
      </c>
      <c r="CW23" s="176">
        <v>99.4</v>
      </c>
      <c r="CX23" s="176">
        <v>99.1</v>
      </c>
      <c r="CY23" s="176">
        <v>106.6</v>
      </c>
      <c r="CZ23" s="176">
        <v>122.3</v>
      </c>
      <c r="DA23" s="176">
        <v>84</v>
      </c>
      <c r="DB23" s="176">
        <v>88</v>
      </c>
      <c r="DC23" s="176">
        <v>117.8</v>
      </c>
      <c r="DD23" s="176">
        <v>93.5</v>
      </c>
      <c r="DE23" s="176">
        <v>101.5</v>
      </c>
      <c r="DF23" s="176">
        <v>127.5</v>
      </c>
      <c r="DG23" s="176">
        <v>76.900000000000006</v>
      </c>
      <c r="DH23" s="176" t="s">
        <v>0</v>
      </c>
      <c r="DI23" s="176" t="s">
        <v>0</v>
      </c>
      <c r="DJ23" s="176" t="s">
        <v>0</v>
      </c>
      <c r="DK23" s="176" t="s">
        <v>0</v>
      </c>
      <c r="DL23" s="176" t="s">
        <v>0</v>
      </c>
      <c r="DM23" s="176" t="s">
        <v>0</v>
      </c>
      <c r="DN23" s="176" t="s">
        <v>0</v>
      </c>
      <c r="DO23" s="176" t="s">
        <v>0</v>
      </c>
      <c r="DP23" s="176" t="s">
        <v>0</v>
      </c>
      <c r="DQ23" s="176" t="s">
        <v>0</v>
      </c>
      <c r="DR23" s="176" t="s">
        <v>0</v>
      </c>
      <c r="DS23" s="176" t="s">
        <v>0</v>
      </c>
      <c r="DT23" s="176" t="s">
        <v>0</v>
      </c>
      <c r="DU23" s="176" t="s">
        <v>0</v>
      </c>
      <c r="DV23" s="176" t="s">
        <v>0</v>
      </c>
      <c r="DW23" s="176" t="s">
        <v>0</v>
      </c>
      <c r="DX23" s="176" t="s">
        <v>0</v>
      </c>
      <c r="DY23" s="176" t="s">
        <v>0</v>
      </c>
      <c r="DZ23" s="176" t="s">
        <v>0</v>
      </c>
      <c r="EA23" s="176" t="s">
        <v>0</v>
      </c>
      <c r="EB23" s="176" t="s">
        <v>0</v>
      </c>
      <c r="EC23" s="176" t="s">
        <v>0</v>
      </c>
      <c r="ED23" s="176" t="s">
        <v>0</v>
      </c>
      <c r="EE23" s="176" t="s">
        <v>0</v>
      </c>
      <c r="EF23" s="176" t="s">
        <v>0</v>
      </c>
      <c r="EG23" s="176" t="s">
        <v>0</v>
      </c>
      <c r="EH23" s="176" t="s">
        <v>0</v>
      </c>
      <c r="EI23" s="176" t="s">
        <v>0</v>
      </c>
      <c r="EJ23" s="176" t="s">
        <v>0</v>
      </c>
      <c r="EK23" s="176" t="s">
        <v>0</v>
      </c>
      <c r="EL23" s="176" t="s">
        <v>0</v>
      </c>
      <c r="EM23" s="176" t="s">
        <v>0</v>
      </c>
      <c r="EN23" s="176" t="s">
        <v>0</v>
      </c>
      <c r="EO23" s="176" t="s">
        <v>0</v>
      </c>
      <c r="EP23" s="176" t="s">
        <v>0</v>
      </c>
      <c r="EQ23" s="176" t="s">
        <v>0</v>
      </c>
      <c r="ER23" s="176" t="s">
        <v>0</v>
      </c>
      <c r="ES23" s="176" t="s">
        <v>0</v>
      </c>
      <c r="ET23" s="176" t="s">
        <v>0</v>
      </c>
      <c r="EU23" s="176" t="s">
        <v>0</v>
      </c>
      <c r="EV23" s="176" t="s">
        <v>0</v>
      </c>
      <c r="EW23" s="176" t="s">
        <v>0</v>
      </c>
      <c r="EX23" s="176">
        <v>90</v>
      </c>
      <c r="EY23" s="176">
        <v>117.1</v>
      </c>
      <c r="EZ23" s="242"/>
    </row>
    <row r="24" spans="1:156" ht="30" customHeight="1">
      <c r="A24" s="238"/>
      <c r="B24" s="19" t="str">
        <f>IF('0'!A1=1,"Охорона здоров’я та надання  соціальної допомоги","Human health and social work activities")</f>
        <v>Охорона здоров’я та надання  соціальної допомоги</v>
      </c>
      <c r="C24" s="47">
        <v>83</v>
      </c>
      <c r="D24" s="175">
        <v>99.8</v>
      </c>
      <c r="E24" s="175">
        <v>104.1</v>
      </c>
      <c r="F24" s="175">
        <v>102.3</v>
      </c>
      <c r="G24" s="175">
        <v>105.1</v>
      </c>
      <c r="H24" s="175">
        <v>106.3</v>
      </c>
      <c r="I24" s="175">
        <v>98.4</v>
      </c>
      <c r="J24" s="175">
        <v>96.6</v>
      </c>
      <c r="K24" s="175">
        <v>96.3</v>
      </c>
      <c r="L24" s="175">
        <v>99.1</v>
      </c>
      <c r="M24" s="175">
        <v>100.6</v>
      </c>
      <c r="N24" s="175">
        <v>115.9</v>
      </c>
      <c r="O24" s="175">
        <v>82.8</v>
      </c>
      <c r="P24" s="175">
        <v>100.1</v>
      </c>
      <c r="Q24" s="175">
        <v>105.7</v>
      </c>
      <c r="R24" s="175">
        <v>99.2</v>
      </c>
      <c r="S24" s="175">
        <v>104.3</v>
      </c>
      <c r="T24" s="175">
        <v>107.2</v>
      </c>
      <c r="U24" s="175">
        <v>96.6</v>
      </c>
      <c r="V24" s="175">
        <v>94.5</v>
      </c>
      <c r="W24" s="175">
        <v>100</v>
      </c>
      <c r="X24" s="175">
        <v>99.9</v>
      </c>
      <c r="Y24" s="175">
        <v>102.6</v>
      </c>
      <c r="Z24" s="175">
        <v>112.6</v>
      </c>
      <c r="AA24" s="175">
        <v>84.3</v>
      </c>
      <c r="AB24" s="175">
        <v>101.6</v>
      </c>
      <c r="AC24" s="175">
        <v>104.5</v>
      </c>
      <c r="AD24" s="175">
        <v>102.1</v>
      </c>
      <c r="AE24" s="175">
        <v>106.7</v>
      </c>
      <c r="AF24" s="175">
        <v>104.9</v>
      </c>
      <c r="AG24" s="175">
        <v>99.8</v>
      </c>
      <c r="AH24" s="175">
        <v>98.1</v>
      </c>
      <c r="AI24" s="175">
        <v>100.3</v>
      </c>
      <c r="AJ24" s="175">
        <v>116.8</v>
      </c>
      <c r="AK24" s="176">
        <v>97.1</v>
      </c>
      <c r="AL24" s="176">
        <v>127.4</v>
      </c>
      <c r="AM24" s="176">
        <v>71.8</v>
      </c>
      <c r="AN24" s="176">
        <v>101.2</v>
      </c>
      <c r="AO24" s="176">
        <v>104.5</v>
      </c>
      <c r="AP24" s="176">
        <v>100.9</v>
      </c>
      <c r="AQ24" s="176">
        <v>110.7</v>
      </c>
      <c r="AR24" s="176">
        <v>107.3</v>
      </c>
      <c r="AS24" s="176">
        <v>98.6</v>
      </c>
      <c r="AT24" s="176">
        <v>96.3</v>
      </c>
      <c r="AU24" s="176">
        <v>97</v>
      </c>
      <c r="AV24" s="176">
        <v>102.2</v>
      </c>
      <c r="AW24" s="176">
        <v>99.7</v>
      </c>
      <c r="AX24" s="176">
        <v>135</v>
      </c>
      <c r="AY24" s="176">
        <v>95.3</v>
      </c>
      <c r="AZ24" s="176">
        <v>102.1</v>
      </c>
      <c r="BA24" s="176">
        <v>103.8</v>
      </c>
      <c r="BB24" s="176">
        <v>101</v>
      </c>
      <c r="BC24" s="176">
        <v>103.8</v>
      </c>
      <c r="BD24" s="176">
        <v>108.2</v>
      </c>
      <c r="BE24" s="176">
        <v>97.1</v>
      </c>
      <c r="BF24" s="176">
        <v>96.4</v>
      </c>
      <c r="BG24" s="176">
        <v>98.2</v>
      </c>
      <c r="BH24" s="176">
        <v>102.8</v>
      </c>
      <c r="BI24" s="176">
        <v>101.9</v>
      </c>
      <c r="BJ24" s="176">
        <v>120.8</v>
      </c>
      <c r="BK24" s="176">
        <v>84.7</v>
      </c>
      <c r="BL24" s="176">
        <v>101.4</v>
      </c>
      <c r="BM24" s="176">
        <v>104.6</v>
      </c>
      <c r="BN24" s="176">
        <v>100.1</v>
      </c>
      <c r="BO24" s="176">
        <v>103.8</v>
      </c>
      <c r="BP24" s="176">
        <v>107.8</v>
      </c>
      <c r="BQ24" s="176">
        <v>97.1</v>
      </c>
      <c r="BR24" s="176">
        <v>96.9</v>
      </c>
      <c r="BS24" s="176">
        <v>98.3</v>
      </c>
      <c r="BT24" s="176">
        <v>102.3</v>
      </c>
      <c r="BU24" s="176">
        <v>102.3</v>
      </c>
      <c r="BV24" s="176">
        <v>122.4</v>
      </c>
      <c r="BW24" s="176">
        <v>84.5</v>
      </c>
      <c r="BX24" s="176">
        <v>102.8</v>
      </c>
      <c r="BY24" s="176">
        <v>105.9</v>
      </c>
      <c r="BZ24" s="176">
        <v>99.9</v>
      </c>
      <c r="CA24" s="176">
        <v>102.6</v>
      </c>
      <c r="CB24" s="176">
        <v>109.1</v>
      </c>
      <c r="CC24" s="176">
        <v>96.3</v>
      </c>
      <c r="CD24" s="176">
        <v>97.3</v>
      </c>
      <c r="CE24" s="176">
        <v>97.9</v>
      </c>
      <c r="CF24" s="176">
        <v>101.2</v>
      </c>
      <c r="CG24" s="176">
        <v>100.3</v>
      </c>
      <c r="CH24" s="176">
        <v>121.2</v>
      </c>
      <c r="CI24" s="176">
        <v>85.8</v>
      </c>
      <c r="CJ24" s="176">
        <v>102.4</v>
      </c>
      <c r="CK24" s="176">
        <v>107.8</v>
      </c>
      <c r="CL24" s="176">
        <v>87.3</v>
      </c>
      <c r="CM24" s="176">
        <v>108.7</v>
      </c>
      <c r="CN24" s="176">
        <v>115.7</v>
      </c>
      <c r="CO24" s="176">
        <v>96.8</v>
      </c>
      <c r="CP24" s="176">
        <v>99.2</v>
      </c>
      <c r="CQ24" s="176">
        <v>105.2</v>
      </c>
      <c r="CR24" s="176">
        <v>120.7</v>
      </c>
      <c r="CS24" s="176">
        <v>96.7</v>
      </c>
      <c r="CT24" s="176">
        <v>123.1</v>
      </c>
      <c r="CU24" s="176">
        <v>82.4</v>
      </c>
      <c r="CV24" s="176">
        <v>113.9</v>
      </c>
      <c r="CW24" s="176">
        <v>111.7</v>
      </c>
      <c r="CX24" s="176">
        <v>95.8</v>
      </c>
      <c r="CY24" s="176">
        <v>98.2</v>
      </c>
      <c r="CZ24" s="176">
        <v>104.9</v>
      </c>
      <c r="DA24" s="176">
        <v>92.4</v>
      </c>
      <c r="DB24" s="176">
        <v>97.5</v>
      </c>
      <c r="DC24" s="176">
        <v>97.1</v>
      </c>
      <c r="DD24" s="176">
        <v>105.4</v>
      </c>
      <c r="DE24" s="176">
        <v>104.7</v>
      </c>
      <c r="DF24" s="176">
        <v>127</v>
      </c>
      <c r="DG24" s="176">
        <v>89.3</v>
      </c>
      <c r="DH24" s="176" t="s">
        <v>0</v>
      </c>
      <c r="DI24" s="176" t="s">
        <v>0</v>
      </c>
      <c r="DJ24" s="176" t="s">
        <v>0</v>
      </c>
      <c r="DK24" s="176" t="s">
        <v>0</v>
      </c>
      <c r="DL24" s="176" t="s">
        <v>0</v>
      </c>
      <c r="DM24" s="176" t="s">
        <v>0</v>
      </c>
      <c r="DN24" s="176" t="s">
        <v>0</v>
      </c>
      <c r="DO24" s="176" t="s">
        <v>0</v>
      </c>
      <c r="DP24" s="176" t="s">
        <v>0</v>
      </c>
      <c r="DQ24" s="176" t="s">
        <v>0</v>
      </c>
      <c r="DR24" s="176" t="s">
        <v>0</v>
      </c>
      <c r="DS24" s="176" t="s">
        <v>0</v>
      </c>
      <c r="DT24" s="176" t="s">
        <v>0</v>
      </c>
      <c r="DU24" s="176" t="s">
        <v>0</v>
      </c>
      <c r="DV24" s="176" t="s">
        <v>0</v>
      </c>
      <c r="DW24" s="176" t="s">
        <v>0</v>
      </c>
      <c r="DX24" s="176" t="s">
        <v>0</v>
      </c>
      <c r="DY24" s="176" t="s">
        <v>0</v>
      </c>
      <c r="DZ24" s="176" t="s">
        <v>0</v>
      </c>
      <c r="EA24" s="176" t="s">
        <v>0</v>
      </c>
      <c r="EB24" s="176" t="s">
        <v>0</v>
      </c>
      <c r="EC24" s="176" t="s">
        <v>0</v>
      </c>
      <c r="ED24" s="176" t="s">
        <v>0</v>
      </c>
      <c r="EE24" s="176" t="s">
        <v>0</v>
      </c>
      <c r="EF24" s="176" t="s">
        <v>0</v>
      </c>
      <c r="EG24" s="176" t="s">
        <v>0</v>
      </c>
      <c r="EH24" s="176" t="s">
        <v>0</v>
      </c>
      <c r="EI24" s="176" t="s">
        <v>0</v>
      </c>
      <c r="EJ24" s="176" t="s">
        <v>0</v>
      </c>
      <c r="EK24" s="176" t="s">
        <v>0</v>
      </c>
      <c r="EL24" s="176" t="s">
        <v>0</v>
      </c>
      <c r="EM24" s="176" t="s">
        <v>0</v>
      </c>
      <c r="EN24" s="176" t="s">
        <v>0</v>
      </c>
      <c r="EO24" s="176" t="s">
        <v>0</v>
      </c>
      <c r="EP24" s="176" t="s">
        <v>0</v>
      </c>
      <c r="EQ24" s="176" t="s">
        <v>0</v>
      </c>
      <c r="ER24" s="176" t="s">
        <v>0</v>
      </c>
      <c r="ES24" s="176" t="s">
        <v>0</v>
      </c>
      <c r="ET24" s="176" t="s">
        <v>0</v>
      </c>
      <c r="EU24" s="176" t="s">
        <v>0</v>
      </c>
      <c r="EV24" s="176" t="s">
        <v>0</v>
      </c>
      <c r="EW24" s="176" t="s">
        <v>0</v>
      </c>
      <c r="EX24" s="176">
        <v>93.1</v>
      </c>
      <c r="EY24" s="176">
        <v>98.4</v>
      </c>
      <c r="EZ24" s="242"/>
    </row>
    <row r="25" spans="1:156" ht="30" customHeight="1">
      <c r="A25" s="238"/>
      <c r="B25" s="19" t="str">
        <f>IF('0'!A1=1,"з них охорона здоров’я  ","of which human health")</f>
        <v xml:space="preserve">з них охорона здоров’я  </v>
      </c>
      <c r="C25" s="47">
        <v>83.9</v>
      </c>
      <c r="D25" s="175">
        <v>99.7</v>
      </c>
      <c r="E25" s="175">
        <v>104.1</v>
      </c>
      <c r="F25" s="175">
        <v>102.5</v>
      </c>
      <c r="G25" s="175">
        <v>105.4</v>
      </c>
      <c r="H25" s="175">
        <v>106.5</v>
      </c>
      <c r="I25" s="175">
        <v>98.3</v>
      </c>
      <c r="J25" s="175">
        <v>96.6</v>
      </c>
      <c r="K25" s="175">
        <v>95.8</v>
      </c>
      <c r="L25" s="175">
        <v>98.8</v>
      </c>
      <c r="M25" s="175">
        <v>101</v>
      </c>
      <c r="N25" s="175">
        <v>115.7</v>
      </c>
      <c r="O25" s="175">
        <v>83.1</v>
      </c>
      <c r="P25" s="175">
        <v>99.8</v>
      </c>
      <c r="Q25" s="175">
        <v>105.8</v>
      </c>
      <c r="R25" s="175">
        <v>99.4</v>
      </c>
      <c r="S25" s="175">
        <v>104.3</v>
      </c>
      <c r="T25" s="175">
        <v>107.4</v>
      </c>
      <c r="U25" s="175">
        <v>96.8</v>
      </c>
      <c r="V25" s="175">
        <v>94.3</v>
      </c>
      <c r="W25" s="175">
        <v>99.4</v>
      </c>
      <c r="X25" s="175">
        <v>99.4</v>
      </c>
      <c r="Y25" s="175">
        <v>103</v>
      </c>
      <c r="Z25" s="175">
        <v>112.2</v>
      </c>
      <c r="AA25" s="175">
        <v>84.7</v>
      </c>
      <c r="AB25" s="175">
        <v>101.4</v>
      </c>
      <c r="AC25" s="175">
        <v>104.6</v>
      </c>
      <c r="AD25" s="175">
        <v>101.8</v>
      </c>
      <c r="AE25" s="175">
        <v>106.9</v>
      </c>
      <c r="AF25" s="175">
        <v>105</v>
      </c>
      <c r="AG25" s="175">
        <v>99.9</v>
      </c>
      <c r="AH25" s="175">
        <v>98.2</v>
      </c>
      <c r="AI25" s="175">
        <v>100.1</v>
      </c>
      <c r="AJ25" s="175">
        <v>116.7</v>
      </c>
      <c r="AK25" s="176">
        <v>97.1</v>
      </c>
      <c r="AL25" s="176">
        <v>128.69999999999999</v>
      </c>
      <c r="AM25" s="176">
        <v>71.400000000000006</v>
      </c>
      <c r="AN25" s="176">
        <v>101</v>
      </c>
      <c r="AO25" s="176">
        <v>104.4</v>
      </c>
      <c r="AP25" s="176">
        <v>100.9</v>
      </c>
      <c r="AQ25" s="176">
        <v>111.2</v>
      </c>
      <c r="AR25" s="176">
        <v>107.6</v>
      </c>
      <c r="AS25" s="176">
        <v>98.6</v>
      </c>
      <c r="AT25" s="176">
        <v>96</v>
      </c>
      <c r="AU25" s="176">
        <v>96.7</v>
      </c>
      <c r="AV25" s="176">
        <v>102</v>
      </c>
      <c r="AW25" s="176">
        <v>100</v>
      </c>
      <c r="AX25" s="176">
        <v>135.6</v>
      </c>
      <c r="AY25" s="176">
        <v>95</v>
      </c>
      <c r="AZ25" s="176">
        <v>102.1</v>
      </c>
      <c r="BA25" s="176">
        <v>103.8</v>
      </c>
      <c r="BB25" s="176">
        <v>101.2</v>
      </c>
      <c r="BC25" s="176">
        <v>103.7</v>
      </c>
      <c r="BD25" s="176">
        <v>108.6</v>
      </c>
      <c r="BE25" s="176">
        <v>96.9</v>
      </c>
      <c r="BF25" s="176">
        <v>96.2</v>
      </c>
      <c r="BG25" s="176">
        <v>98</v>
      </c>
      <c r="BH25" s="176">
        <v>102.2</v>
      </c>
      <c r="BI25" s="176">
        <v>102.5</v>
      </c>
      <c r="BJ25" s="176">
        <v>120.7</v>
      </c>
      <c r="BK25" s="176">
        <v>84.7</v>
      </c>
      <c r="BL25" s="176">
        <v>101.2</v>
      </c>
      <c r="BM25" s="176">
        <v>104.6</v>
      </c>
      <c r="BN25" s="176">
        <v>100.4</v>
      </c>
      <c r="BO25" s="176">
        <v>103.8</v>
      </c>
      <c r="BP25" s="176">
        <v>108</v>
      </c>
      <c r="BQ25" s="176">
        <v>97</v>
      </c>
      <c r="BR25" s="176">
        <v>96.7</v>
      </c>
      <c r="BS25" s="176">
        <v>98.4</v>
      </c>
      <c r="BT25" s="176">
        <v>101.7</v>
      </c>
      <c r="BU25" s="176">
        <v>102.9</v>
      </c>
      <c r="BV25" s="176">
        <v>123</v>
      </c>
      <c r="BW25" s="176">
        <v>84.4</v>
      </c>
      <c r="BX25" s="176">
        <v>102.5</v>
      </c>
      <c r="BY25" s="176">
        <v>106</v>
      </c>
      <c r="BZ25" s="176">
        <v>99.8</v>
      </c>
      <c r="CA25" s="176">
        <v>102.7</v>
      </c>
      <c r="CB25" s="176">
        <v>109.4</v>
      </c>
      <c r="CC25" s="176">
        <v>96</v>
      </c>
      <c r="CD25" s="176">
        <v>97.1</v>
      </c>
      <c r="CE25" s="176">
        <v>97.9</v>
      </c>
      <c r="CF25" s="176">
        <v>100.6</v>
      </c>
      <c r="CG25" s="176">
        <v>100.7</v>
      </c>
      <c r="CH25" s="176">
        <v>121.7</v>
      </c>
      <c r="CI25" s="176">
        <v>85.7</v>
      </c>
      <c r="CJ25" s="176">
        <v>102.4</v>
      </c>
      <c r="CK25" s="176">
        <v>108</v>
      </c>
      <c r="CL25" s="176">
        <v>85.9</v>
      </c>
      <c r="CM25" s="176">
        <v>109.7</v>
      </c>
      <c r="CN25" s="176">
        <v>116.7</v>
      </c>
      <c r="CO25" s="176">
        <v>96.7</v>
      </c>
      <c r="CP25" s="176">
        <v>99.1</v>
      </c>
      <c r="CQ25" s="176">
        <v>105.3</v>
      </c>
      <c r="CR25" s="176">
        <v>122.6</v>
      </c>
      <c r="CS25" s="176">
        <v>96.8</v>
      </c>
      <c r="CT25" s="176">
        <v>122.9</v>
      </c>
      <c r="CU25" s="176">
        <v>81.7</v>
      </c>
      <c r="CV25" s="176">
        <v>103.8</v>
      </c>
      <c r="CW25" s="176">
        <v>112.2</v>
      </c>
      <c r="CX25" s="176">
        <v>95.4</v>
      </c>
      <c r="CY25" s="176">
        <v>97.9</v>
      </c>
      <c r="CZ25" s="176">
        <v>105</v>
      </c>
      <c r="DA25" s="176">
        <v>92</v>
      </c>
      <c r="DB25" s="176">
        <v>97.3</v>
      </c>
      <c r="DC25" s="176">
        <v>97.1</v>
      </c>
      <c r="DD25" s="176">
        <v>105.5</v>
      </c>
      <c r="DE25" s="176">
        <v>105.3</v>
      </c>
      <c r="DF25" s="176">
        <v>127.4</v>
      </c>
      <c r="DG25" s="176">
        <v>90</v>
      </c>
      <c r="DH25" s="176" t="s">
        <v>0</v>
      </c>
      <c r="DI25" s="176" t="s">
        <v>0</v>
      </c>
      <c r="DJ25" s="176" t="s">
        <v>0</v>
      </c>
      <c r="DK25" s="176" t="s">
        <v>0</v>
      </c>
      <c r="DL25" s="176" t="s">
        <v>0</v>
      </c>
      <c r="DM25" s="176" t="s">
        <v>0</v>
      </c>
      <c r="DN25" s="176" t="s">
        <v>0</v>
      </c>
      <c r="DO25" s="176" t="s">
        <v>0</v>
      </c>
      <c r="DP25" s="176" t="s">
        <v>0</v>
      </c>
      <c r="DQ25" s="176" t="s">
        <v>0</v>
      </c>
      <c r="DR25" s="176" t="s">
        <v>0</v>
      </c>
      <c r="DS25" s="176" t="s">
        <v>0</v>
      </c>
      <c r="DT25" s="176" t="s">
        <v>0</v>
      </c>
      <c r="DU25" s="176" t="s">
        <v>0</v>
      </c>
      <c r="DV25" s="176" t="s">
        <v>0</v>
      </c>
      <c r="DW25" s="176" t="s">
        <v>0</v>
      </c>
      <c r="DX25" s="176" t="s">
        <v>0</v>
      </c>
      <c r="DY25" s="176" t="s">
        <v>0</v>
      </c>
      <c r="DZ25" s="176" t="s">
        <v>0</v>
      </c>
      <c r="EA25" s="176" t="s">
        <v>0</v>
      </c>
      <c r="EB25" s="176" t="s">
        <v>0</v>
      </c>
      <c r="EC25" s="176" t="s">
        <v>0</v>
      </c>
      <c r="ED25" s="176" t="s">
        <v>0</v>
      </c>
      <c r="EE25" s="176" t="s">
        <v>0</v>
      </c>
      <c r="EF25" s="176" t="s">
        <v>0</v>
      </c>
      <c r="EG25" s="176" t="s">
        <v>0</v>
      </c>
      <c r="EH25" s="176" t="s">
        <v>0</v>
      </c>
      <c r="EI25" s="176" t="s">
        <v>0</v>
      </c>
      <c r="EJ25" s="176" t="s">
        <v>0</v>
      </c>
      <c r="EK25" s="176" t="s">
        <v>0</v>
      </c>
      <c r="EL25" s="176" t="s">
        <v>0</v>
      </c>
      <c r="EM25" s="176" t="s">
        <v>0</v>
      </c>
      <c r="EN25" s="176" t="s">
        <v>0</v>
      </c>
      <c r="EO25" s="176" t="s">
        <v>0</v>
      </c>
      <c r="EP25" s="176" t="s">
        <v>0</v>
      </c>
      <c r="EQ25" s="176" t="s">
        <v>0</v>
      </c>
      <c r="ER25" s="176" t="s">
        <v>0</v>
      </c>
      <c r="ES25" s="176" t="s">
        <v>0</v>
      </c>
      <c r="ET25" s="176" t="s">
        <v>0</v>
      </c>
      <c r="EU25" s="176" t="s">
        <v>0</v>
      </c>
      <c r="EV25" s="176" t="s">
        <v>0</v>
      </c>
      <c r="EW25" s="176" t="s">
        <v>0</v>
      </c>
      <c r="EX25" s="176">
        <v>92.4</v>
      </c>
      <c r="EY25" s="176">
        <v>98.3</v>
      </c>
      <c r="EZ25" s="242"/>
    </row>
    <row r="26" spans="1:156" ht="30" customHeight="1">
      <c r="A26" s="238"/>
      <c r="B26" s="19" t="str">
        <f>IF('0'!A1=1,"Мистецтво, спорт, розваги та відпочинок","Arts, sport, entertainment and recreation")</f>
        <v>Мистецтво, спорт, розваги та відпочинок</v>
      </c>
      <c r="C26" s="47">
        <v>89.2</v>
      </c>
      <c r="D26" s="175">
        <v>99.1</v>
      </c>
      <c r="E26" s="175">
        <v>102.4</v>
      </c>
      <c r="F26" s="175">
        <v>101.1</v>
      </c>
      <c r="G26" s="175">
        <v>104.3</v>
      </c>
      <c r="H26" s="175">
        <v>104.8</v>
      </c>
      <c r="I26" s="175">
        <v>100.7</v>
      </c>
      <c r="J26" s="175">
        <v>92</v>
      </c>
      <c r="K26" s="175">
        <v>105.6</v>
      </c>
      <c r="L26" s="175">
        <v>97.8</v>
      </c>
      <c r="M26" s="175">
        <v>100.7</v>
      </c>
      <c r="N26" s="175">
        <v>112.2</v>
      </c>
      <c r="O26" s="175">
        <v>86.2</v>
      </c>
      <c r="P26" s="175">
        <v>102.4</v>
      </c>
      <c r="Q26" s="175">
        <v>105</v>
      </c>
      <c r="R26" s="175">
        <v>107</v>
      </c>
      <c r="S26" s="175">
        <v>95.5</v>
      </c>
      <c r="T26" s="175">
        <v>106.8</v>
      </c>
      <c r="U26" s="175">
        <v>83.5</v>
      </c>
      <c r="V26" s="175">
        <v>105.5</v>
      </c>
      <c r="W26" s="175">
        <v>102.2</v>
      </c>
      <c r="X26" s="175">
        <v>100.5</v>
      </c>
      <c r="Y26" s="175">
        <v>106</v>
      </c>
      <c r="Z26" s="175">
        <v>117.5</v>
      </c>
      <c r="AA26" s="175">
        <v>83.9</v>
      </c>
      <c r="AB26" s="175">
        <v>116.9</v>
      </c>
      <c r="AC26" s="175">
        <v>90.3</v>
      </c>
      <c r="AD26" s="175">
        <v>103.2</v>
      </c>
      <c r="AE26" s="175">
        <v>96.7</v>
      </c>
      <c r="AF26" s="175">
        <v>108.1</v>
      </c>
      <c r="AG26" s="175">
        <v>99</v>
      </c>
      <c r="AH26" s="175">
        <v>95.1</v>
      </c>
      <c r="AI26" s="175">
        <v>103</v>
      </c>
      <c r="AJ26" s="175">
        <v>107.5</v>
      </c>
      <c r="AK26" s="176">
        <v>106.6</v>
      </c>
      <c r="AL26" s="176">
        <v>114.4</v>
      </c>
      <c r="AM26" s="176">
        <v>83.2</v>
      </c>
      <c r="AN26" s="176">
        <v>98.4</v>
      </c>
      <c r="AO26" s="176">
        <v>119.8</v>
      </c>
      <c r="AP26" s="176">
        <v>105.8</v>
      </c>
      <c r="AQ26" s="176">
        <v>87</v>
      </c>
      <c r="AR26" s="176">
        <v>106.6</v>
      </c>
      <c r="AS26" s="176">
        <v>90.6</v>
      </c>
      <c r="AT26" s="176">
        <v>98.9</v>
      </c>
      <c r="AU26" s="176">
        <v>100.9</v>
      </c>
      <c r="AV26" s="176">
        <v>100.6</v>
      </c>
      <c r="AW26" s="176">
        <v>102.4</v>
      </c>
      <c r="AX26" s="176">
        <v>128</v>
      </c>
      <c r="AY26" s="176">
        <v>89.2</v>
      </c>
      <c r="AZ26" s="176">
        <v>102.3</v>
      </c>
      <c r="BA26" s="176">
        <v>112.7</v>
      </c>
      <c r="BB26" s="176">
        <v>93.1</v>
      </c>
      <c r="BC26" s="176">
        <v>132.1</v>
      </c>
      <c r="BD26" s="176">
        <v>89</v>
      </c>
      <c r="BE26" s="176">
        <v>98.6</v>
      </c>
      <c r="BF26" s="176">
        <v>92.5</v>
      </c>
      <c r="BG26" s="176">
        <v>107.2</v>
      </c>
      <c r="BH26" s="176">
        <v>96.2</v>
      </c>
      <c r="BI26" s="176">
        <v>101.9</v>
      </c>
      <c r="BJ26" s="176">
        <v>139.5</v>
      </c>
      <c r="BK26" s="176">
        <v>72.3</v>
      </c>
      <c r="BL26" s="176">
        <v>102.1</v>
      </c>
      <c r="BM26" s="176">
        <v>105</v>
      </c>
      <c r="BN26" s="176">
        <v>99.4</v>
      </c>
      <c r="BO26" s="176">
        <v>125.8</v>
      </c>
      <c r="BP26" s="176">
        <v>89.8</v>
      </c>
      <c r="BQ26" s="176">
        <v>96.5</v>
      </c>
      <c r="BR26" s="176">
        <v>94.3</v>
      </c>
      <c r="BS26" s="176">
        <v>106.6</v>
      </c>
      <c r="BT26" s="176">
        <v>96.1</v>
      </c>
      <c r="BU26" s="176">
        <v>104</v>
      </c>
      <c r="BV26" s="176">
        <v>118.8</v>
      </c>
      <c r="BW26" s="176">
        <v>83.6</v>
      </c>
      <c r="BX26" s="176">
        <v>99</v>
      </c>
      <c r="BY26" s="176">
        <v>108.3</v>
      </c>
      <c r="BZ26" s="176">
        <v>99.2</v>
      </c>
      <c r="CA26" s="176">
        <v>102.9</v>
      </c>
      <c r="CB26" s="176">
        <v>125.8</v>
      </c>
      <c r="CC26" s="176">
        <v>86</v>
      </c>
      <c r="CD26" s="176">
        <v>88.6</v>
      </c>
      <c r="CE26" s="176">
        <v>112</v>
      </c>
      <c r="CF26" s="176">
        <v>94.2</v>
      </c>
      <c r="CG26" s="176">
        <v>101.4</v>
      </c>
      <c r="CH26" s="176">
        <v>120.2</v>
      </c>
      <c r="CI26" s="176">
        <v>80.599999999999994</v>
      </c>
      <c r="CJ26" s="176">
        <v>105</v>
      </c>
      <c r="CK26" s="176">
        <v>100.4</v>
      </c>
      <c r="CL26" s="176">
        <v>91.4</v>
      </c>
      <c r="CM26" s="176">
        <v>102.1</v>
      </c>
      <c r="CN26" s="176">
        <v>116.3</v>
      </c>
      <c r="CO26" s="176">
        <v>108.2</v>
      </c>
      <c r="CP26" s="176">
        <v>93.2</v>
      </c>
      <c r="CQ26" s="176">
        <v>102</v>
      </c>
      <c r="CR26" s="176">
        <v>117.3</v>
      </c>
      <c r="CS26" s="176">
        <v>89.1</v>
      </c>
      <c r="CT26" s="176">
        <v>124.2</v>
      </c>
      <c r="CU26" s="176">
        <v>82.3</v>
      </c>
      <c r="CV26" s="176">
        <v>99.9</v>
      </c>
      <c r="CW26" s="176">
        <v>98.7</v>
      </c>
      <c r="CX26" s="176">
        <v>94.2</v>
      </c>
      <c r="CY26" s="176">
        <v>109.1</v>
      </c>
      <c r="CZ26" s="176">
        <v>110</v>
      </c>
      <c r="DA26" s="176">
        <v>99.1</v>
      </c>
      <c r="DB26" s="176">
        <v>95</v>
      </c>
      <c r="DC26" s="176">
        <v>105.9</v>
      </c>
      <c r="DD26" s="176">
        <v>94.3</v>
      </c>
      <c r="DE26" s="176">
        <v>103</v>
      </c>
      <c r="DF26" s="176">
        <v>120.5</v>
      </c>
      <c r="DG26" s="176">
        <v>77.3</v>
      </c>
      <c r="DH26" s="176" t="s">
        <v>0</v>
      </c>
      <c r="DI26" s="176" t="s">
        <v>0</v>
      </c>
      <c r="DJ26" s="176" t="s">
        <v>0</v>
      </c>
      <c r="DK26" s="176" t="s">
        <v>0</v>
      </c>
      <c r="DL26" s="176" t="s">
        <v>0</v>
      </c>
      <c r="DM26" s="176" t="s">
        <v>0</v>
      </c>
      <c r="DN26" s="176" t="s">
        <v>0</v>
      </c>
      <c r="DO26" s="176" t="s">
        <v>0</v>
      </c>
      <c r="DP26" s="176" t="s">
        <v>0</v>
      </c>
      <c r="DQ26" s="176" t="s">
        <v>0</v>
      </c>
      <c r="DR26" s="176" t="s">
        <v>0</v>
      </c>
      <c r="DS26" s="176" t="s">
        <v>0</v>
      </c>
      <c r="DT26" s="176" t="s">
        <v>0</v>
      </c>
      <c r="DU26" s="176" t="s">
        <v>0</v>
      </c>
      <c r="DV26" s="176" t="s">
        <v>0</v>
      </c>
      <c r="DW26" s="176" t="s">
        <v>0</v>
      </c>
      <c r="DX26" s="176" t="s">
        <v>0</v>
      </c>
      <c r="DY26" s="176" t="s">
        <v>0</v>
      </c>
      <c r="DZ26" s="176" t="s">
        <v>0</v>
      </c>
      <c r="EA26" s="176" t="s">
        <v>0</v>
      </c>
      <c r="EB26" s="176" t="s">
        <v>0</v>
      </c>
      <c r="EC26" s="176" t="s">
        <v>0</v>
      </c>
      <c r="ED26" s="176" t="s">
        <v>0</v>
      </c>
      <c r="EE26" s="176" t="s">
        <v>0</v>
      </c>
      <c r="EF26" s="176" t="s">
        <v>0</v>
      </c>
      <c r="EG26" s="176" t="s">
        <v>0</v>
      </c>
      <c r="EH26" s="176" t="s">
        <v>0</v>
      </c>
      <c r="EI26" s="176" t="s">
        <v>0</v>
      </c>
      <c r="EJ26" s="176" t="s">
        <v>0</v>
      </c>
      <c r="EK26" s="176" t="s">
        <v>0</v>
      </c>
      <c r="EL26" s="176" t="s">
        <v>0</v>
      </c>
      <c r="EM26" s="176" t="s">
        <v>0</v>
      </c>
      <c r="EN26" s="176" t="s">
        <v>0</v>
      </c>
      <c r="EO26" s="176" t="s">
        <v>0</v>
      </c>
      <c r="EP26" s="176" t="s">
        <v>0</v>
      </c>
      <c r="EQ26" s="176" t="s">
        <v>0</v>
      </c>
      <c r="ER26" s="176" t="s">
        <v>0</v>
      </c>
      <c r="ES26" s="176" t="s">
        <v>0</v>
      </c>
      <c r="ET26" s="176" t="s">
        <v>0</v>
      </c>
      <c r="EU26" s="176" t="s">
        <v>0</v>
      </c>
      <c r="EV26" s="176" t="s">
        <v>0</v>
      </c>
      <c r="EW26" s="176" t="s">
        <v>0</v>
      </c>
      <c r="EX26" s="176">
        <v>102</v>
      </c>
      <c r="EY26" s="176">
        <v>104.4</v>
      </c>
      <c r="EZ26" s="242"/>
    </row>
    <row r="27" spans="1:156" ht="30" customHeight="1">
      <c r="A27" s="238"/>
      <c r="B27" s="19" t="str">
        <f>IF('0'!A1=1,"діяльність у сфері творчості, мистецтва та розваг","arts, entertainment and recreation activities")</f>
        <v>діяльність у сфері творчості, мистецтва та розваг</v>
      </c>
      <c r="C27" s="47" t="s">
        <v>0</v>
      </c>
      <c r="D27" s="175">
        <v>100.4</v>
      </c>
      <c r="E27" s="175">
        <v>102.5</v>
      </c>
      <c r="F27" s="175">
        <v>100.2</v>
      </c>
      <c r="G27" s="175">
        <v>103.4</v>
      </c>
      <c r="H27" s="175">
        <v>111.3</v>
      </c>
      <c r="I27" s="175">
        <v>97.3</v>
      </c>
      <c r="J27" s="175">
        <v>88.1</v>
      </c>
      <c r="K27" s="175">
        <v>107.6</v>
      </c>
      <c r="L27" s="175">
        <v>97.1</v>
      </c>
      <c r="M27" s="175">
        <v>101.2</v>
      </c>
      <c r="N27" s="175">
        <v>115.8</v>
      </c>
      <c r="O27" s="175">
        <v>79.599999999999994</v>
      </c>
      <c r="P27" s="175">
        <v>99.2</v>
      </c>
      <c r="Q27" s="175">
        <v>102.7</v>
      </c>
      <c r="R27" s="175">
        <v>99.6</v>
      </c>
      <c r="S27" s="175">
        <v>103.4</v>
      </c>
      <c r="T27" s="175">
        <v>112.2</v>
      </c>
      <c r="U27" s="175">
        <v>95.8</v>
      </c>
      <c r="V27" s="175">
        <v>87.1</v>
      </c>
      <c r="W27" s="175">
        <v>106.7</v>
      </c>
      <c r="X27" s="175">
        <v>98.2</v>
      </c>
      <c r="Y27" s="175">
        <v>102.8</v>
      </c>
      <c r="Z27" s="175">
        <v>117.1</v>
      </c>
      <c r="AA27" s="175">
        <v>79.2</v>
      </c>
      <c r="AB27" s="175">
        <v>102.7</v>
      </c>
      <c r="AC27" s="175">
        <v>102.4</v>
      </c>
      <c r="AD27" s="175">
        <v>103</v>
      </c>
      <c r="AE27" s="175">
        <v>103.6</v>
      </c>
      <c r="AF27" s="175">
        <v>111.6</v>
      </c>
      <c r="AG27" s="175">
        <v>100.3</v>
      </c>
      <c r="AH27" s="175">
        <v>86</v>
      </c>
      <c r="AI27" s="175">
        <v>109.4</v>
      </c>
      <c r="AJ27" s="175">
        <v>110.5</v>
      </c>
      <c r="AK27" s="176">
        <v>104.6</v>
      </c>
      <c r="AL27" s="176">
        <v>119.9</v>
      </c>
      <c r="AM27" s="176">
        <v>77.3</v>
      </c>
      <c r="AN27" s="176">
        <v>102.1</v>
      </c>
      <c r="AO27" s="176">
        <v>102.1</v>
      </c>
      <c r="AP27" s="176">
        <v>99.7</v>
      </c>
      <c r="AQ27" s="176">
        <v>107.2</v>
      </c>
      <c r="AR27" s="176">
        <v>111.2</v>
      </c>
      <c r="AS27" s="176">
        <v>98.7</v>
      </c>
      <c r="AT27" s="176">
        <v>87.3</v>
      </c>
      <c r="AU27" s="176">
        <v>107.7</v>
      </c>
      <c r="AV27" s="176">
        <v>100.6</v>
      </c>
      <c r="AW27" s="176">
        <v>105.2</v>
      </c>
      <c r="AX27" s="176">
        <v>125.7</v>
      </c>
      <c r="AY27" s="176">
        <v>94.9</v>
      </c>
      <c r="AZ27" s="176">
        <v>103.6</v>
      </c>
      <c r="BA27" s="176">
        <v>115.9</v>
      </c>
      <c r="BB27" s="176">
        <v>91.4</v>
      </c>
      <c r="BC27" s="176">
        <v>103</v>
      </c>
      <c r="BD27" s="176">
        <v>112</v>
      </c>
      <c r="BE27" s="176">
        <v>97.3</v>
      </c>
      <c r="BF27" s="176">
        <v>89.3</v>
      </c>
      <c r="BG27" s="176">
        <v>109</v>
      </c>
      <c r="BH27" s="176">
        <v>99.2</v>
      </c>
      <c r="BI27" s="176">
        <v>102.3</v>
      </c>
      <c r="BJ27" s="176" t="s">
        <v>4</v>
      </c>
      <c r="BK27" s="176">
        <v>78.7</v>
      </c>
      <c r="BL27" s="176">
        <v>104.1</v>
      </c>
      <c r="BM27" s="176">
        <v>105.3</v>
      </c>
      <c r="BN27" s="176">
        <v>95.2</v>
      </c>
      <c r="BO27" s="176">
        <v>103.3</v>
      </c>
      <c r="BP27" s="176">
        <v>111.9</v>
      </c>
      <c r="BQ27" s="176">
        <v>99.2</v>
      </c>
      <c r="BR27" s="176">
        <v>90.6</v>
      </c>
      <c r="BS27" s="176">
        <v>105</v>
      </c>
      <c r="BT27" s="176">
        <v>97.9</v>
      </c>
      <c r="BU27" s="176">
        <v>103.8</v>
      </c>
      <c r="BV27" s="176">
        <v>125.2</v>
      </c>
      <c r="BW27" s="176">
        <v>80.5</v>
      </c>
      <c r="BX27" s="176">
        <v>101.1</v>
      </c>
      <c r="BY27" s="176">
        <v>111.3</v>
      </c>
      <c r="BZ27" s="176">
        <v>93.5</v>
      </c>
      <c r="CA27" s="176">
        <v>102.8</v>
      </c>
      <c r="CB27" s="176">
        <v>109.4</v>
      </c>
      <c r="CC27" s="176">
        <v>102.4</v>
      </c>
      <c r="CD27" s="176">
        <v>86.2</v>
      </c>
      <c r="CE27" s="176">
        <v>106.9</v>
      </c>
      <c r="CF27" s="176">
        <v>99.3</v>
      </c>
      <c r="CG27" s="176">
        <v>103.7</v>
      </c>
      <c r="CH27" s="176">
        <v>119.5</v>
      </c>
      <c r="CI27" s="176">
        <v>82.5</v>
      </c>
      <c r="CJ27" s="176">
        <v>103.5</v>
      </c>
      <c r="CK27" s="176">
        <v>100.3</v>
      </c>
      <c r="CL27" s="176">
        <v>90.1</v>
      </c>
      <c r="CM27" s="176">
        <v>102.3</v>
      </c>
      <c r="CN27" s="176">
        <v>117.6</v>
      </c>
      <c r="CO27" s="176">
        <v>99</v>
      </c>
      <c r="CP27" s="176">
        <v>92</v>
      </c>
      <c r="CQ27" s="176">
        <v>108</v>
      </c>
      <c r="CR27" s="176">
        <v>100.4</v>
      </c>
      <c r="CS27" s="176">
        <v>106.7</v>
      </c>
      <c r="CT27" s="176">
        <v>114.1</v>
      </c>
      <c r="CU27" s="176">
        <v>90.6</v>
      </c>
      <c r="CV27" s="176">
        <v>112.6</v>
      </c>
      <c r="CW27" s="176">
        <v>97.4</v>
      </c>
      <c r="CX27" s="176">
        <v>92</v>
      </c>
      <c r="CY27" s="176">
        <v>110.6</v>
      </c>
      <c r="CZ27" s="176">
        <v>113.2</v>
      </c>
      <c r="DA27" s="176">
        <v>98.8</v>
      </c>
      <c r="DB27" s="176">
        <v>91.7</v>
      </c>
      <c r="DC27" s="176">
        <v>102.9</v>
      </c>
      <c r="DD27" s="176">
        <v>97</v>
      </c>
      <c r="DE27" s="176">
        <v>102.5</v>
      </c>
      <c r="DF27" s="176">
        <v>127.4</v>
      </c>
      <c r="DG27" s="176">
        <v>75.3</v>
      </c>
      <c r="DH27" s="176" t="s">
        <v>0</v>
      </c>
      <c r="DI27" s="176" t="s">
        <v>0</v>
      </c>
      <c r="DJ27" s="176" t="s">
        <v>0</v>
      </c>
      <c r="DK27" s="176" t="s">
        <v>0</v>
      </c>
      <c r="DL27" s="176" t="s">
        <v>0</v>
      </c>
      <c r="DM27" s="176" t="s">
        <v>0</v>
      </c>
      <c r="DN27" s="176" t="s">
        <v>0</v>
      </c>
      <c r="DO27" s="176" t="s">
        <v>0</v>
      </c>
      <c r="DP27" s="176" t="s">
        <v>0</v>
      </c>
      <c r="DQ27" s="176" t="s">
        <v>0</v>
      </c>
      <c r="DR27" s="176" t="s">
        <v>0</v>
      </c>
      <c r="DS27" s="176" t="s">
        <v>0</v>
      </c>
      <c r="DT27" s="176" t="s">
        <v>0</v>
      </c>
      <c r="DU27" s="176" t="s">
        <v>0</v>
      </c>
      <c r="DV27" s="176" t="s">
        <v>0</v>
      </c>
      <c r="DW27" s="176" t="s">
        <v>0</v>
      </c>
      <c r="DX27" s="176" t="s">
        <v>0</v>
      </c>
      <c r="DY27" s="176" t="s">
        <v>0</v>
      </c>
      <c r="DZ27" s="176" t="s">
        <v>0</v>
      </c>
      <c r="EA27" s="176" t="s">
        <v>0</v>
      </c>
      <c r="EB27" s="176" t="s">
        <v>0</v>
      </c>
      <c r="EC27" s="176" t="s">
        <v>0</v>
      </c>
      <c r="ED27" s="176" t="s">
        <v>0</v>
      </c>
      <c r="EE27" s="176" t="s">
        <v>0</v>
      </c>
      <c r="EF27" s="176" t="s">
        <v>0</v>
      </c>
      <c r="EG27" s="176" t="s">
        <v>0</v>
      </c>
      <c r="EH27" s="176" t="s">
        <v>0</v>
      </c>
      <c r="EI27" s="176" t="s">
        <v>0</v>
      </c>
      <c r="EJ27" s="176" t="s">
        <v>0</v>
      </c>
      <c r="EK27" s="176" t="s">
        <v>0</v>
      </c>
      <c r="EL27" s="176" t="s">
        <v>0</v>
      </c>
      <c r="EM27" s="176" t="s">
        <v>0</v>
      </c>
      <c r="EN27" s="176" t="s">
        <v>0</v>
      </c>
      <c r="EO27" s="176" t="s">
        <v>0</v>
      </c>
      <c r="EP27" s="176" t="s">
        <v>0</v>
      </c>
      <c r="EQ27" s="176" t="s">
        <v>0</v>
      </c>
      <c r="ER27" s="176" t="s">
        <v>0</v>
      </c>
      <c r="ES27" s="176" t="s">
        <v>0</v>
      </c>
      <c r="ET27" s="176" t="s">
        <v>0</v>
      </c>
      <c r="EU27" s="176" t="s">
        <v>0</v>
      </c>
      <c r="EV27" s="176" t="s">
        <v>0</v>
      </c>
      <c r="EW27" s="176" t="s">
        <v>0</v>
      </c>
      <c r="EX27" s="176">
        <v>96.9</v>
      </c>
      <c r="EY27" s="176">
        <v>105.7</v>
      </c>
      <c r="EZ27" s="242"/>
    </row>
    <row r="28" spans="1:156" ht="30" customHeight="1">
      <c r="A28" s="238"/>
      <c r="B28" s="19" t="str">
        <f>IF('0'!A1=1,"функціювання бібліотек, архівів, музеїв та інших закладів культури","Libraries, archives, museums and other cultural activities")</f>
        <v>функціювання бібліотек, архівів, музеїв та інших закладів культури</v>
      </c>
      <c r="C28" s="47" t="s">
        <v>0</v>
      </c>
      <c r="D28" s="175">
        <v>100.5</v>
      </c>
      <c r="E28" s="175">
        <v>102.1</v>
      </c>
      <c r="F28" s="175">
        <v>102.4</v>
      </c>
      <c r="G28" s="175">
        <v>105.2</v>
      </c>
      <c r="H28" s="175">
        <v>106.3</v>
      </c>
      <c r="I28" s="175">
        <v>101</v>
      </c>
      <c r="J28" s="175">
        <v>91</v>
      </c>
      <c r="K28" s="175">
        <v>104.9</v>
      </c>
      <c r="L28" s="175">
        <v>96.9</v>
      </c>
      <c r="M28" s="175">
        <v>101.5</v>
      </c>
      <c r="N28" s="175">
        <v>117.2</v>
      </c>
      <c r="O28" s="175">
        <v>76.400000000000006</v>
      </c>
      <c r="P28" s="175">
        <v>102.1</v>
      </c>
      <c r="Q28" s="175">
        <v>103.6</v>
      </c>
      <c r="R28" s="175">
        <v>100.7</v>
      </c>
      <c r="S28" s="175">
        <v>104.2</v>
      </c>
      <c r="T28" s="175">
        <v>106.5</v>
      </c>
      <c r="U28" s="175">
        <v>100</v>
      </c>
      <c r="V28" s="175">
        <v>92.9</v>
      </c>
      <c r="W28" s="175">
        <v>102.9</v>
      </c>
      <c r="X28" s="175">
        <v>98.7</v>
      </c>
      <c r="Y28" s="175">
        <v>102.8</v>
      </c>
      <c r="Z28" s="175">
        <v>113.1</v>
      </c>
      <c r="AA28" s="175">
        <v>77.2</v>
      </c>
      <c r="AB28" s="175">
        <v>101.8</v>
      </c>
      <c r="AC28" s="175">
        <v>104</v>
      </c>
      <c r="AD28" s="175">
        <v>102.6</v>
      </c>
      <c r="AE28" s="175">
        <v>106.9</v>
      </c>
      <c r="AF28" s="175">
        <v>107.1</v>
      </c>
      <c r="AG28" s="175">
        <v>99.7</v>
      </c>
      <c r="AH28" s="175">
        <v>96.6</v>
      </c>
      <c r="AI28" s="175">
        <v>103.1</v>
      </c>
      <c r="AJ28" s="175">
        <v>113.3</v>
      </c>
      <c r="AK28" s="176">
        <v>102.6</v>
      </c>
      <c r="AL28" s="176">
        <v>116.8</v>
      </c>
      <c r="AM28" s="176">
        <v>75.400000000000006</v>
      </c>
      <c r="AN28" s="176">
        <v>101.8</v>
      </c>
      <c r="AO28" s="176">
        <v>103.7</v>
      </c>
      <c r="AP28" s="176">
        <v>101.8</v>
      </c>
      <c r="AQ28" s="176">
        <v>109.4</v>
      </c>
      <c r="AR28" s="176">
        <v>107.8</v>
      </c>
      <c r="AS28" s="176">
        <v>99.8</v>
      </c>
      <c r="AT28" s="176">
        <v>96</v>
      </c>
      <c r="AU28" s="176">
        <v>102.5</v>
      </c>
      <c r="AV28" s="176">
        <v>96.3</v>
      </c>
      <c r="AW28" s="176">
        <v>101.9</v>
      </c>
      <c r="AX28" s="176">
        <v>127.3</v>
      </c>
      <c r="AY28" s="176">
        <v>94.9</v>
      </c>
      <c r="AZ28" s="176">
        <v>104.1</v>
      </c>
      <c r="BA28" s="176">
        <v>106.7</v>
      </c>
      <c r="BB28" s="176">
        <v>99.5</v>
      </c>
      <c r="BC28" s="176">
        <v>105.6</v>
      </c>
      <c r="BD28" s="176">
        <v>105</v>
      </c>
      <c r="BE28" s="176">
        <v>101.3</v>
      </c>
      <c r="BF28" s="176">
        <v>94.5</v>
      </c>
      <c r="BG28" s="176">
        <v>105.5</v>
      </c>
      <c r="BH28" s="176">
        <v>95.6</v>
      </c>
      <c r="BI28" s="176">
        <v>103.4</v>
      </c>
      <c r="BJ28" s="176" t="s">
        <v>4</v>
      </c>
      <c r="BK28" s="176">
        <v>81</v>
      </c>
      <c r="BL28" s="176">
        <v>105.2</v>
      </c>
      <c r="BM28" s="176">
        <v>102.1</v>
      </c>
      <c r="BN28" s="176">
        <v>99.8</v>
      </c>
      <c r="BO28" s="176">
        <v>106.1</v>
      </c>
      <c r="BP28" s="176">
        <v>105.6</v>
      </c>
      <c r="BQ28" s="176">
        <v>101.1</v>
      </c>
      <c r="BR28" s="176">
        <v>94.7</v>
      </c>
      <c r="BS28" s="176">
        <v>103.8</v>
      </c>
      <c r="BT28" s="176">
        <v>96.7</v>
      </c>
      <c r="BU28" s="176">
        <v>103.4</v>
      </c>
      <c r="BV28" s="176">
        <v>118.8</v>
      </c>
      <c r="BW28" s="176">
        <v>81.599999999999994</v>
      </c>
      <c r="BX28" s="176">
        <v>103.9</v>
      </c>
      <c r="BY28" s="176">
        <v>106</v>
      </c>
      <c r="BZ28" s="176">
        <v>100.7</v>
      </c>
      <c r="CA28" s="176">
        <v>104.5</v>
      </c>
      <c r="CB28" s="176">
        <v>105.7</v>
      </c>
      <c r="CC28" s="176">
        <v>102.3</v>
      </c>
      <c r="CD28" s="176">
        <v>94.7</v>
      </c>
      <c r="CE28" s="176">
        <v>101.7</v>
      </c>
      <c r="CF28" s="176">
        <v>97.1</v>
      </c>
      <c r="CG28" s="176">
        <v>102.7</v>
      </c>
      <c r="CH28" s="176">
        <v>121</v>
      </c>
      <c r="CI28" s="176">
        <v>75.2</v>
      </c>
      <c r="CJ28" s="176">
        <v>103.6</v>
      </c>
      <c r="CK28" s="176">
        <v>102.5</v>
      </c>
      <c r="CL28" s="176">
        <v>94</v>
      </c>
      <c r="CM28" s="176">
        <v>104.5</v>
      </c>
      <c r="CN28" s="176">
        <v>112.3</v>
      </c>
      <c r="CO28" s="176">
        <v>101.5</v>
      </c>
      <c r="CP28" s="176">
        <v>94.6</v>
      </c>
      <c r="CQ28" s="176">
        <v>108.9</v>
      </c>
      <c r="CR28" s="176">
        <v>98.1</v>
      </c>
      <c r="CS28" s="176">
        <v>100.8</v>
      </c>
      <c r="CT28" s="176">
        <v>121.6</v>
      </c>
      <c r="CU28" s="176">
        <v>86.9</v>
      </c>
      <c r="CV28" s="176">
        <v>103.7</v>
      </c>
      <c r="CW28" s="176">
        <v>105.5</v>
      </c>
      <c r="CX28" s="176">
        <v>95.2</v>
      </c>
      <c r="CY28" s="176">
        <v>110.3</v>
      </c>
      <c r="CZ28" s="176">
        <v>107.7</v>
      </c>
      <c r="DA28" s="176">
        <v>100.2</v>
      </c>
      <c r="DB28" s="176">
        <v>95.9</v>
      </c>
      <c r="DC28" s="176">
        <v>102.1</v>
      </c>
      <c r="DD28" s="176">
        <v>93.2</v>
      </c>
      <c r="DE28" s="176">
        <v>103.9</v>
      </c>
      <c r="DF28" s="176">
        <v>127.4</v>
      </c>
      <c r="DG28" s="176">
        <v>73.400000000000006</v>
      </c>
      <c r="DH28" s="176" t="s">
        <v>0</v>
      </c>
      <c r="DI28" s="176" t="s">
        <v>0</v>
      </c>
      <c r="DJ28" s="176" t="s">
        <v>0</v>
      </c>
      <c r="DK28" s="176" t="s">
        <v>0</v>
      </c>
      <c r="DL28" s="176" t="s">
        <v>0</v>
      </c>
      <c r="DM28" s="176" t="s">
        <v>0</v>
      </c>
      <c r="DN28" s="176" t="s">
        <v>0</v>
      </c>
      <c r="DO28" s="176" t="s">
        <v>0</v>
      </c>
      <c r="DP28" s="176" t="s">
        <v>0</v>
      </c>
      <c r="DQ28" s="176" t="s">
        <v>0</v>
      </c>
      <c r="DR28" s="176" t="s">
        <v>0</v>
      </c>
      <c r="DS28" s="176" t="s">
        <v>0</v>
      </c>
      <c r="DT28" s="176" t="s">
        <v>0</v>
      </c>
      <c r="DU28" s="176" t="s">
        <v>0</v>
      </c>
      <c r="DV28" s="176" t="s">
        <v>0</v>
      </c>
      <c r="DW28" s="176" t="s">
        <v>0</v>
      </c>
      <c r="DX28" s="176" t="s">
        <v>0</v>
      </c>
      <c r="DY28" s="176" t="s">
        <v>0</v>
      </c>
      <c r="DZ28" s="176" t="s">
        <v>0</v>
      </c>
      <c r="EA28" s="176" t="s">
        <v>0</v>
      </c>
      <c r="EB28" s="176" t="s">
        <v>0</v>
      </c>
      <c r="EC28" s="176" t="s">
        <v>0</v>
      </c>
      <c r="ED28" s="176" t="s">
        <v>0</v>
      </c>
      <c r="EE28" s="176" t="s">
        <v>0</v>
      </c>
      <c r="EF28" s="176" t="s">
        <v>0</v>
      </c>
      <c r="EG28" s="176" t="s">
        <v>0</v>
      </c>
      <c r="EH28" s="176" t="s">
        <v>0</v>
      </c>
      <c r="EI28" s="176" t="s">
        <v>0</v>
      </c>
      <c r="EJ28" s="176" t="s">
        <v>0</v>
      </c>
      <c r="EK28" s="176" t="s">
        <v>0</v>
      </c>
      <c r="EL28" s="176" t="s">
        <v>0</v>
      </c>
      <c r="EM28" s="176" t="s">
        <v>0</v>
      </c>
      <c r="EN28" s="176" t="s">
        <v>0</v>
      </c>
      <c r="EO28" s="176" t="s">
        <v>0</v>
      </c>
      <c r="EP28" s="176" t="s">
        <v>0</v>
      </c>
      <c r="EQ28" s="176" t="s">
        <v>0</v>
      </c>
      <c r="ER28" s="176" t="s">
        <v>0</v>
      </c>
      <c r="ES28" s="176" t="s">
        <v>0</v>
      </c>
      <c r="ET28" s="176" t="s">
        <v>0</v>
      </c>
      <c r="EU28" s="176" t="s">
        <v>0</v>
      </c>
      <c r="EV28" s="176" t="s">
        <v>0</v>
      </c>
      <c r="EW28" s="176" t="s">
        <v>0</v>
      </c>
      <c r="EX28" s="176">
        <v>96.7</v>
      </c>
      <c r="EY28" s="176">
        <v>106</v>
      </c>
      <c r="EZ28" s="242"/>
    </row>
    <row r="29" spans="1:156" ht="30" customHeight="1">
      <c r="A29" s="239"/>
      <c r="B29" s="20" t="str">
        <f>IF('0'!A1=1,"Надання інших видів послуг","Other service activities")</f>
        <v>Надання інших видів послуг</v>
      </c>
      <c r="C29" s="47" t="s">
        <v>0</v>
      </c>
      <c r="D29" s="175">
        <v>97.6</v>
      </c>
      <c r="E29" s="175">
        <v>106.7</v>
      </c>
      <c r="F29" s="175">
        <v>102.9</v>
      </c>
      <c r="G29" s="175">
        <v>99.5</v>
      </c>
      <c r="H29" s="175">
        <v>103.6</v>
      </c>
      <c r="I29" s="175">
        <v>101.7</v>
      </c>
      <c r="J29" s="175">
        <v>99.9</v>
      </c>
      <c r="K29" s="175">
        <v>98.4</v>
      </c>
      <c r="L29" s="175">
        <v>99.9</v>
      </c>
      <c r="M29" s="175">
        <v>98.7</v>
      </c>
      <c r="N29" s="175">
        <v>113.1</v>
      </c>
      <c r="O29" s="175">
        <v>99.3</v>
      </c>
      <c r="P29" s="175">
        <v>101.1</v>
      </c>
      <c r="Q29" s="175">
        <v>102.7</v>
      </c>
      <c r="R29" s="175">
        <v>102.3</v>
      </c>
      <c r="S29" s="175">
        <v>96.2</v>
      </c>
      <c r="T29" s="175">
        <v>105.5</v>
      </c>
      <c r="U29" s="175">
        <v>99.2</v>
      </c>
      <c r="V29" s="175">
        <v>98.7</v>
      </c>
      <c r="W29" s="175">
        <v>98.5</v>
      </c>
      <c r="X29" s="175">
        <v>102.9</v>
      </c>
      <c r="Y29" s="175">
        <v>102.8</v>
      </c>
      <c r="Z29" s="175">
        <v>123.6</v>
      </c>
      <c r="AA29" s="175">
        <v>72.2</v>
      </c>
      <c r="AB29" s="175">
        <v>106.5</v>
      </c>
      <c r="AC29" s="175">
        <v>105.9</v>
      </c>
      <c r="AD29" s="175">
        <v>101.8</v>
      </c>
      <c r="AE29" s="175">
        <v>103.4</v>
      </c>
      <c r="AF29" s="175">
        <v>100.1</v>
      </c>
      <c r="AG29" s="175">
        <v>105.2</v>
      </c>
      <c r="AH29" s="175">
        <v>94.8</v>
      </c>
      <c r="AI29" s="175">
        <v>106.2</v>
      </c>
      <c r="AJ29" s="175">
        <v>104</v>
      </c>
      <c r="AK29" s="176">
        <v>99.3</v>
      </c>
      <c r="AL29" s="176">
        <v>112.3</v>
      </c>
      <c r="AM29" s="176">
        <v>89</v>
      </c>
      <c r="AN29" s="176">
        <v>106.2</v>
      </c>
      <c r="AO29" s="176">
        <v>112.4</v>
      </c>
      <c r="AP29" s="176">
        <v>98.3</v>
      </c>
      <c r="AQ29" s="176">
        <v>94.7</v>
      </c>
      <c r="AR29" s="176">
        <v>104.1</v>
      </c>
      <c r="AS29" s="176">
        <v>106.7</v>
      </c>
      <c r="AT29" s="176">
        <v>93.9</v>
      </c>
      <c r="AU29" s="176">
        <v>102.7</v>
      </c>
      <c r="AV29" s="176">
        <v>97.4</v>
      </c>
      <c r="AW29" s="176">
        <v>98.8</v>
      </c>
      <c r="AX29" s="176">
        <v>121</v>
      </c>
      <c r="AY29" s="176">
        <v>99.6</v>
      </c>
      <c r="AZ29" s="176">
        <v>107.6</v>
      </c>
      <c r="BA29" s="176">
        <v>106.1</v>
      </c>
      <c r="BB29" s="176">
        <v>102.6</v>
      </c>
      <c r="BC29" s="176">
        <v>97.4</v>
      </c>
      <c r="BD29" s="176">
        <v>102.4</v>
      </c>
      <c r="BE29" s="176">
        <v>106.8</v>
      </c>
      <c r="BF29" s="176">
        <v>96.1</v>
      </c>
      <c r="BG29" s="176">
        <v>103.1</v>
      </c>
      <c r="BH29" s="176">
        <v>101.5</v>
      </c>
      <c r="BI29" s="176">
        <v>99.5</v>
      </c>
      <c r="BJ29" s="176">
        <v>113.5</v>
      </c>
      <c r="BK29" s="176">
        <v>95.6</v>
      </c>
      <c r="BL29" s="176">
        <v>99.7</v>
      </c>
      <c r="BM29" s="176">
        <v>106.9</v>
      </c>
      <c r="BN29" s="176">
        <v>100.8</v>
      </c>
      <c r="BO29" s="176">
        <v>99.8</v>
      </c>
      <c r="BP29" s="176">
        <v>99.8</v>
      </c>
      <c r="BQ29" s="176">
        <v>105.7</v>
      </c>
      <c r="BR29" s="176">
        <v>97.8</v>
      </c>
      <c r="BS29" s="176">
        <v>98.2</v>
      </c>
      <c r="BT29" s="176">
        <v>105.6</v>
      </c>
      <c r="BU29" s="176">
        <v>96.6</v>
      </c>
      <c r="BV29" s="176">
        <v>113.8</v>
      </c>
      <c r="BW29" s="176">
        <v>89.1</v>
      </c>
      <c r="BX29" s="176">
        <v>101.1</v>
      </c>
      <c r="BY29" s="176">
        <v>114.5</v>
      </c>
      <c r="BZ29" s="176">
        <v>92.4</v>
      </c>
      <c r="CA29" s="176">
        <v>99</v>
      </c>
      <c r="CB29" s="176">
        <v>101.6</v>
      </c>
      <c r="CC29" s="176">
        <v>100.9</v>
      </c>
      <c r="CD29" s="176">
        <v>103</v>
      </c>
      <c r="CE29" s="176">
        <v>95.1</v>
      </c>
      <c r="CF29" s="176">
        <v>100.5</v>
      </c>
      <c r="CG29" s="176">
        <v>101.8</v>
      </c>
      <c r="CH29" s="176">
        <v>117.4</v>
      </c>
      <c r="CI29" s="176">
        <v>99.8</v>
      </c>
      <c r="CJ29" s="176">
        <v>101.5</v>
      </c>
      <c r="CK29" s="176">
        <v>128.4</v>
      </c>
      <c r="CL29" s="176">
        <v>76.5</v>
      </c>
      <c r="CM29" s="176">
        <v>98.8</v>
      </c>
      <c r="CN29" s="176">
        <v>109.3</v>
      </c>
      <c r="CO29" s="176">
        <v>105.7</v>
      </c>
      <c r="CP29" s="176">
        <v>98.2</v>
      </c>
      <c r="CQ29" s="176">
        <v>102.9</v>
      </c>
      <c r="CR29" s="176">
        <v>103.7</v>
      </c>
      <c r="CS29" s="176">
        <v>102.4</v>
      </c>
      <c r="CT29" s="176">
        <v>109.8</v>
      </c>
      <c r="CU29" s="176">
        <v>81.7</v>
      </c>
      <c r="CV29" s="176">
        <v>99.9</v>
      </c>
      <c r="CW29" s="176">
        <v>114.6</v>
      </c>
      <c r="CX29" s="176">
        <v>93</v>
      </c>
      <c r="CY29" s="176">
        <v>99.4</v>
      </c>
      <c r="CZ29" s="176">
        <v>113.8</v>
      </c>
      <c r="DA29" s="176">
        <v>110.7</v>
      </c>
      <c r="DB29" s="176">
        <v>84</v>
      </c>
      <c r="DC29" s="176">
        <v>100.3</v>
      </c>
      <c r="DD29" s="176">
        <v>100</v>
      </c>
      <c r="DE29" s="176">
        <v>101.4</v>
      </c>
      <c r="DF29" s="176">
        <v>119.4</v>
      </c>
      <c r="DG29" s="176">
        <v>84.4</v>
      </c>
      <c r="DH29" s="176" t="s">
        <v>0</v>
      </c>
      <c r="DI29" s="176" t="s">
        <v>0</v>
      </c>
      <c r="DJ29" s="176" t="s">
        <v>0</v>
      </c>
      <c r="DK29" s="176" t="s">
        <v>0</v>
      </c>
      <c r="DL29" s="176" t="s">
        <v>0</v>
      </c>
      <c r="DM29" s="176" t="s">
        <v>0</v>
      </c>
      <c r="DN29" s="176" t="s">
        <v>0</v>
      </c>
      <c r="DO29" s="176" t="s">
        <v>0</v>
      </c>
      <c r="DP29" s="176" t="s">
        <v>0</v>
      </c>
      <c r="DQ29" s="176" t="s">
        <v>0</v>
      </c>
      <c r="DR29" s="176" t="s">
        <v>0</v>
      </c>
      <c r="DS29" s="176" t="s">
        <v>0</v>
      </c>
      <c r="DT29" s="176" t="s">
        <v>0</v>
      </c>
      <c r="DU29" s="176" t="s">
        <v>0</v>
      </c>
      <c r="DV29" s="176" t="s">
        <v>0</v>
      </c>
      <c r="DW29" s="176" t="s">
        <v>0</v>
      </c>
      <c r="DX29" s="176" t="s">
        <v>0</v>
      </c>
      <c r="DY29" s="176" t="s">
        <v>0</v>
      </c>
      <c r="DZ29" s="176" t="s">
        <v>0</v>
      </c>
      <c r="EA29" s="176" t="s">
        <v>0</v>
      </c>
      <c r="EB29" s="176" t="s">
        <v>0</v>
      </c>
      <c r="EC29" s="176" t="s">
        <v>0</v>
      </c>
      <c r="ED29" s="176" t="s">
        <v>0</v>
      </c>
      <c r="EE29" s="176" t="s">
        <v>0</v>
      </c>
      <c r="EF29" s="176" t="s">
        <v>0</v>
      </c>
      <c r="EG29" s="176" t="s">
        <v>0</v>
      </c>
      <c r="EH29" s="176" t="s">
        <v>0</v>
      </c>
      <c r="EI29" s="176" t="s">
        <v>0</v>
      </c>
      <c r="EJ29" s="176" t="s">
        <v>0</v>
      </c>
      <c r="EK29" s="176" t="s">
        <v>0</v>
      </c>
      <c r="EL29" s="176" t="s">
        <v>0</v>
      </c>
      <c r="EM29" s="176" t="s">
        <v>0</v>
      </c>
      <c r="EN29" s="176" t="s">
        <v>0</v>
      </c>
      <c r="EO29" s="176" t="s">
        <v>0</v>
      </c>
      <c r="EP29" s="176" t="s">
        <v>0</v>
      </c>
      <c r="EQ29" s="176" t="s">
        <v>0</v>
      </c>
      <c r="ER29" s="176" t="s">
        <v>0</v>
      </c>
      <c r="ES29" s="176" t="s">
        <v>0</v>
      </c>
      <c r="ET29" s="176" t="s">
        <v>0</v>
      </c>
      <c r="EU29" s="176" t="s">
        <v>0</v>
      </c>
      <c r="EV29" s="176" t="s">
        <v>0</v>
      </c>
      <c r="EW29" s="176" t="s">
        <v>0</v>
      </c>
      <c r="EX29" s="176">
        <v>99.6</v>
      </c>
      <c r="EY29" s="176">
        <v>102</v>
      </c>
      <c r="EZ29" s="242"/>
    </row>
    <row r="31" spans="1:156">
      <c r="A31" s="22" t="str">
        <f>IF('0'!A1=1,"Примітка:","Note")</f>
        <v>Примітка:</v>
      </c>
    </row>
    <row r="32" spans="1:156">
      <c r="A32" s="22" t="str">
        <f>IF('0'!A1=1,"Починаючи з січня 2013 року Державна служба статистики України представляє інформацію про кількість, робочий час та оплату праці найманих працівників відповідно до Класифікації видів економічної діяльності (ДК 009:2010)","Starting with January 2013, the State Statistics Service of Ukraine has been presenting information on the staff number, working hours and labor remuneration according to the Classification of Economic Activities (SC 009:2010)")</f>
        <v>Починаючи з січня 2013 року Державна служба статистики України представляє інформацію про кількість, робочий час та оплату праці найманих працівників відповідно до Класифікації видів економічної діяльності (ДК 009:2010)</v>
      </c>
      <c r="B32" s="23"/>
    </row>
    <row r="33" spans="1:2">
      <c r="A33" s="24" t="str">
        <f>IF('0'!A1=1,"Починаючи з квітня 2014 року дані наведено без урахування тимчасово окупованої території Автономної Республіки Крим, м. Севастополя,  а з липня 2015 року також без частини зони проведення антитерористичної операції.","Since April 2014 excluding the temporarily occupied territory of the Autonomous Republic of Crimea and the city of Sevastopol, since July 2015 excluding part of the anti-terrorist operation zone.")</f>
        <v>Починаючи з квітня 2014 року дані наведено без урахування тимчасово окупованої території Автономної Республіки Крим, м. Севастополя,  а з липня 2015 року також без частини зони проведення антитерористичної операції.</v>
      </c>
      <c r="B33" s="25"/>
    </row>
    <row r="34" spans="1:2">
      <c r="A34" s="24" t="str">
        <f>IF('0'!A1=1,"Починаючи з липня 2014 року дані можуть бути уточнені.","Since July 2014 the data can be corrected .")</f>
        <v>Починаючи з липня 2014 року дані можуть бути уточнені.</v>
      </c>
      <c r="B34" s="25"/>
    </row>
    <row r="35" spans="1:2" ht="43.2" customHeight="1">
      <c r="A35" s="240" t="str">
        <f>IF('0'!A1=1,"З липня 2025 без урахування тимчасово окупованих російською федерацією територій та частини територій, на яких ведуться (велися) бойові дії.","***From July 2025 exclude the territories which are temporarily occupied by the russian federation and part of territories where the military actions are/were conducted.")</f>
        <v>З липня 2025 без урахування тимчасово окупованих російською федерацією територій та частини територій, на яких ведуться (велися) бойові дії.</v>
      </c>
      <c r="B35" s="241"/>
    </row>
  </sheetData>
  <sheetProtection deleteColumns="0" deleteRows="0"/>
  <mergeCells count="4">
    <mergeCell ref="A3:B3"/>
    <mergeCell ref="A4:A29"/>
    <mergeCell ref="A35:B35"/>
    <mergeCell ref="EZ3:EZ29"/>
  </mergeCells>
  <hyperlinks>
    <hyperlink ref="A1" location="'0'!A1" display="'0'!A1"/>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dimension ref="A1:AL28"/>
  <sheetViews>
    <sheetView showGridLines="0" zoomScale="81" zoomScaleNormal="81" workbookViewId="0">
      <pane xSplit="2" topLeftCell="U1" activePane="topRight" state="frozen"/>
      <selection activeCell="AY19" sqref="AY19"/>
      <selection pane="topRight" activeCell="AL3" sqref="AL3"/>
    </sheetView>
  </sheetViews>
  <sheetFormatPr defaultColWidth="9.33203125" defaultRowHeight="13.2"/>
  <cols>
    <col min="1" max="1" width="10.33203125" style="21" customWidth="1"/>
    <col min="2" max="2" width="45.77734375" style="21" customWidth="1"/>
    <col min="3" max="38" width="10.77734375" style="21" customWidth="1"/>
    <col min="39" max="16384" width="9.33203125" style="21"/>
  </cols>
  <sheetData>
    <row r="1" spans="1:38" ht="14.4">
      <c r="A1" s="14" t="str">
        <f>IF('0'!A1=1,"до змісту","to title")</f>
        <v>до змісту</v>
      </c>
      <c r="B1" s="15"/>
    </row>
    <row r="2" spans="1:38" s="46" customFormat="1" ht="16.2">
      <c r="A2" s="16"/>
      <c r="B2" s="17"/>
      <c r="C2" s="49">
        <v>40179</v>
      </c>
      <c r="D2" s="49">
        <v>40210</v>
      </c>
      <c r="E2" s="49">
        <v>40238</v>
      </c>
      <c r="F2" s="49">
        <v>40269</v>
      </c>
      <c r="G2" s="49">
        <v>40299</v>
      </c>
      <c r="H2" s="49">
        <v>40330</v>
      </c>
      <c r="I2" s="49">
        <v>40360</v>
      </c>
      <c r="J2" s="49">
        <v>40391</v>
      </c>
      <c r="K2" s="49">
        <v>40422</v>
      </c>
      <c r="L2" s="49">
        <v>40452</v>
      </c>
      <c r="M2" s="49">
        <v>40483</v>
      </c>
      <c r="N2" s="49">
        <v>40513</v>
      </c>
      <c r="O2" s="49">
        <v>40544</v>
      </c>
      <c r="P2" s="49">
        <v>40575</v>
      </c>
      <c r="Q2" s="49">
        <v>40603</v>
      </c>
      <c r="R2" s="49">
        <v>40634</v>
      </c>
      <c r="S2" s="49">
        <v>40664</v>
      </c>
      <c r="T2" s="49">
        <v>40695</v>
      </c>
      <c r="U2" s="49">
        <v>40725</v>
      </c>
      <c r="V2" s="49">
        <v>40756</v>
      </c>
      <c r="W2" s="49">
        <v>40787</v>
      </c>
      <c r="X2" s="49">
        <v>40817</v>
      </c>
      <c r="Y2" s="49">
        <v>40848</v>
      </c>
      <c r="Z2" s="49">
        <v>40878</v>
      </c>
      <c r="AA2" s="49">
        <v>40909</v>
      </c>
      <c r="AB2" s="49">
        <v>40940</v>
      </c>
      <c r="AC2" s="49">
        <v>40969</v>
      </c>
      <c r="AD2" s="49">
        <v>41000</v>
      </c>
      <c r="AE2" s="49">
        <v>41030</v>
      </c>
      <c r="AF2" s="49">
        <v>41061</v>
      </c>
      <c r="AG2" s="49">
        <v>41091</v>
      </c>
      <c r="AH2" s="49">
        <v>41122</v>
      </c>
      <c r="AI2" s="49">
        <v>41153</v>
      </c>
      <c r="AJ2" s="49">
        <v>41183</v>
      </c>
      <c r="AK2" s="49">
        <v>41214</v>
      </c>
      <c r="AL2" s="49">
        <v>41244</v>
      </c>
    </row>
    <row r="3" spans="1:38" ht="57" customHeight="1">
      <c r="A3" s="235" t="str">
        <f>IF('0'!A1=1,"Середня заробітна плата в розрахунку на одного штатного працівника (до попереднього місяця, %) КВЕД 2005","Average remuneration per staff member (to the previous month, %) CTEA 2005")</f>
        <v>Середня заробітна плата в розрахунку на одного штатного працівника (до попереднього місяця, %) КВЕД 2005</v>
      </c>
      <c r="B3" s="236"/>
      <c r="C3" s="50">
        <v>87.6</v>
      </c>
      <c r="D3" s="51">
        <v>102</v>
      </c>
      <c r="E3" s="51">
        <v>107.9</v>
      </c>
      <c r="F3" s="51">
        <v>99.9</v>
      </c>
      <c r="G3" s="51">
        <v>104.4</v>
      </c>
      <c r="H3" s="51">
        <v>107.8</v>
      </c>
      <c r="I3" s="37">
        <v>99.8</v>
      </c>
      <c r="J3" s="37">
        <v>96.3</v>
      </c>
      <c r="K3" s="51">
        <v>103</v>
      </c>
      <c r="L3" s="51">
        <v>98.9</v>
      </c>
      <c r="M3" s="51">
        <v>101.3</v>
      </c>
      <c r="N3" s="51">
        <v>111.7</v>
      </c>
      <c r="O3" s="51">
        <v>87.4</v>
      </c>
      <c r="P3" s="51">
        <v>101.8</v>
      </c>
      <c r="Q3" s="51">
        <v>108.3</v>
      </c>
      <c r="R3" s="51">
        <v>100</v>
      </c>
      <c r="S3" s="51">
        <v>101.6</v>
      </c>
      <c r="T3" s="51">
        <v>105.2</v>
      </c>
      <c r="U3" s="51">
        <v>101.5</v>
      </c>
      <c r="V3" s="51">
        <v>98</v>
      </c>
      <c r="W3" s="51">
        <v>101.6</v>
      </c>
      <c r="X3" s="51">
        <v>99.7</v>
      </c>
      <c r="Y3" s="51">
        <v>99.9</v>
      </c>
      <c r="Z3" s="51">
        <v>112</v>
      </c>
      <c r="AA3" s="51">
        <v>89.2</v>
      </c>
      <c r="AB3" s="51">
        <v>102.8</v>
      </c>
      <c r="AC3" s="51">
        <v>104.4</v>
      </c>
      <c r="AD3" s="51">
        <v>100.6</v>
      </c>
      <c r="AE3" s="51">
        <v>102.5</v>
      </c>
      <c r="AF3" s="51">
        <v>103.1</v>
      </c>
      <c r="AG3" s="51">
        <v>101.3</v>
      </c>
      <c r="AH3" s="51">
        <v>97.5</v>
      </c>
      <c r="AI3" s="51">
        <v>99.7</v>
      </c>
      <c r="AJ3" s="51">
        <v>101.5</v>
      </c>
      <c r="AK3" s="51">
        <v>99.6</v>
      </c>
      <c r="AL3" s="51">
        <v>109</v>
      </c>
    </row>
    <row r="4" spans="1:38" ht="30" customHeight="1">
      <c r="A4" s="237" t="str">
        <f>IF('0'!A1=1,"За видами економічної діяльності КВЕД 2005","By types of economic activity CTEA 2005")</f>
        <v>За видами економічної діяльності КВЕД 2005</v>
      </c>
      <c r="B4" s="32" t="str">
        <f>IF('0'!A1=1,"Сільське господарство, мисливство та пов'язані з ними послуги","Agriculture, hunting and related services")</f>
        <v>Сільське господарство, мисливство та пов'язані з ними послуги</v>
      </c>
      <c r="C4" s="40" t="s">
        <v>0</v>
      </c>
      <c r="D4" s="44">
        <v>101</v>
      </c>
      <c r="E4" s="44">
        <v>109</v>
      </c>
      <c r="F4" s="44">
        <v>116.7</v>
      </c>
      <c r="G4" s="44">
        <v>100.3</v>
      </c>
      <c r="H4" s="44">
        <v>99.7</v>
      </c>
      <c r="I4" s="29">
        <v>113.6</v>
      </c>
      <c r="J4" s="29">
        <v>92.6</v>
      </c>
      <c r="K4" s="44">
        <v>105.3</v>
      </c>
      <c r="L4" s="44">
        <v>97.4</v>
      </c>
      <c r="M4" s="44">
        <v>100.1</v>
      </c>
      <c r="N4" s="44">
        <v>99.5</v>
      </c>
      <c r="O4" s="44">
        <v>90.4</v>
      </c>
      <c r="P4" s="44">
        <v>101</v>
      </c>
      <c r="Q4" s="44">
        <v>110.9</v>
      </c>
      <c r="R4" s="44">
        <v>109.8</v>
      </c>
      <c r="S4" s="44">
        <v>106.5</v>
      </c>
      <c r="T4" s="44">
        <v>97.1</v>
      </c>
      <c r="U4" s="44">
        <v>114.2</v>
      </c>
      <c r="V4" s="44">
        <v>93.5</v>
      </c>
      <c r="W4" s="44">
        <v>105.9</v>
      </c>
      <c r="X4" s="44">
        <v>99.8</v>
      </c>
      <c r="Y4" s="44">
        <v>97.2</v>
      </c>
      <c r="Z4" s="44">
        <v>100.9</v>
      </c>
      <c r="AA4" s="44">
        <v>85.6</v>
      </c>
      <c r="AB4" s="44">
        <v>100</v>
      </c>
      <c r="AC4" s="44">
        <v>105.4</v>
      </c>
      <c r="AD4" s="44">
        <v>111.9</v>
      </c>
      <c r="AE4" s="44">
        <v>109.5</v>
      </c>
      <c r="AF4" s="44">
        <v>93.4</v>
      </c>
      <c r="AG4" s="44">
        <v>109.7</v>
      </c>
      <c r="AH4" s="44">
        <v>90.5</v>
      </c>
      <c r="AI4" s="44">
        <v>109.5</v>
      </c>
      <c r="AJ4" s="44">
        <v>99.6</v>
      </c>
      <c r="AK4" s="44">
        <v>98.1</v>
      </c>
      <c r="AL4" s="44">
        <v>97.8</v>
      </c>
    </row>
    <row r="5" spans="1:38" ht="30" customHeight="1">
      <c r="A5" s="238"/>
      <c r="B5" s="33" t="str">
        <f>IF('0'!A1=1,"Лісове господарство та пов'язані з ним послуги","forestry and related services")</f>
        <v>Лісове господарство та пов'язані з ним послуги</v>
      </c>
      <c r="C5" s="40" t="s">
        <v>0</v>
      </c>
      <c r="D5" s="44">
        <v>113.6</v>
      </c>
      <c r="E5" s="44">
        <v>115.6</v>
      </c>
      <c r="F5" s="44">
        <v>95.8</v>
      </c>
      <c r="G5" s="44">
        <v>101</v>
      </c>
      <c r="H5" s="44">
        <v>115</v>
      </c>
      <c r="I5" s="29">
        <v>98.5</v>
      </c>
      <c r="J5" s="29">
        <v>99.9</v>
      </c>
      <c r="K5" s="44">
        <v>109.7</v>
      </c>
      <c r="L5" s="44">
        <v>94.9</v>
      </c>
      <c r="M5" s="44">
        <v>103.8</v>
      </c>
      <c r="N5" s="44">
        <v>110.2</v>
      </c>
      <c r="O5" s="44">
        <v>84.1</v>
      </c>
      <c r="P5" s="44">
        <v>109.3</v>
      </c>
      <c r="Q5" s="44">
        <v>114.5</v>
      </c>
      <c r="R5" s="44">
        <v>91.6</v>
      </c>
      <c r="S5" s="44">
        <v>102.4</v>
      </c>
      <c r="T5" s="44">
        <v>106.1</v>
      </c>
      <c r="U5" s="44">
        <v>97.5</v>
      </c>
      <c r="V5" s="44">
        <v>102.8</v>
      </c>
      <c r="W5" s="44">
        <v>108.9</v>
      </c>
      <c r="X5" s="44">
        <v>92.5</v>
      </c>
      <c r="Y5" s="44">
        <v>102.7</v>
      </c>
      <c r="Z5" s="44">
        <v>113.3</v>
      </c>
      <c r="AA5" s="44">
        <v>78.400000000000006</v>
      </c>
      <c r="AB5" s="44">
        <v>105.5</v>
      </c>
      <c r="AC5" s="44">
        <v>117.5</v>
      </c>
      <c r="AD5" s="44">
        <v>92.7</v>
      </c>
      <c r="AE5" s="44">
        <v>102.3</v>
      </c>
      <c r="AF5" s="44">
        <v>101.6</v>
      </c>
      <c r="AG5" s="44">
        <v>102.3</v>
      </c>
      <c r="AH5" s="44">
        <v>98.5</v>
      </c>
      <c r="AI5" s="44">
        <v>104.9</v>
      </c>
      <c r="AJ5" s="44">
        <v>97.4</v>
      </c>
      <c r="AK5" s="44">
        <v>99.2</v>
      </c>
      <c r="AL5" s="44">
        <v>105.2</v>
      </c>
    </row>
    <row r="6" spans="1:38" ht="30" customHeight="1">
      <c r="A6" s="238"/>
      <c r="B6" s="33" t="str">
        <f>IF('0'!A1=1,"Рибальство, рибництво","Fishing, fishery")</f>
        <v>Рибальство, рибництво</v>
      </c>
      <c r="C6" s="40" t="s">
        <v>0</v>
      </c>
      <c r="D6" s="44">
        <v>110.8</v>
      </c>
      <c r="E6" s="44">
        <v>103.7</v>
      </c>
      <c r="F6" s="44">
        <v>108.6</v>
      </c>
      <c r="G6" s="44">
        <v>98.4</v>
      </c>
      <c r="H6" s="44">
        <v>102.5</v>
      </c>
      <c r="I6" s="29">
        <v>106.3</v>
      </c>
      <c r="J6" s="29">
        <v>94.6</v>
      </c>
      <c r="K6" s="44">
        <v>101.8</v>
      </c>
      <c r="L6" s="44">
        <v>107.7</v>
      </c>
      <c r="M6" s="44">
        <v>99.5</v>
      </c>
      <c r="N6" s="44">
        <v>113.1</v>
      </c>
      <c r="O6" s="44">
        <v>87</v>
      </c>
      <c r="P6" s="44">
        <v>96.8</v>
      </c>
      <c r="Q6" s="44">
        <v>102.7</v>
      </c>
      <c r="R6" s="44">
        <v>101.8</v>
      </c>
      <c r="S6" s="44">
        <v>105.4</v>
      </c>
      <c r="T6" s="44">
        <v>98.1</v>
      </c>
      <c r="U6" s="44">
        <v>103.1</v>
      </c>
      <c r="V6" s="44">
        <v>97.7</v>
      </c>
      <c r="W6" s="44">
        <v>102.1</v>
      </c>
      <c r="X6" s="44">
        <v>105</v>
      </c>
      <c r="Y6" s="44">
        <v>105.4</v>
      </c>
      <c r="Z6" s="44">
        <v>102.3</v>
      </c>
      <c r="AA6" s="44">
        <v>84.7</v>
      </c>
      <c r="AB6" s="44">
        <v>96.9</v>
      </c>
      <c r="AC6" s="44">
        <v>104.8</v>
      </c>
      <c r="AD6" s="44">
        <v>107.1</v>
      </c>
      <c r="AE6" s="44">
        <v>111.9</v>
      </c>
      <c r="AF6" s="44">
        <v>97.2</v>
      </c>
      <c r="AG6" s="44">
        <v>105.9</v>
      </c>
      <c r="AH6" s="44">
        <v>96.9</v>
      </c>
      <c r="AI6" s="44">
        <v>104</v>
      </c>
      <c r="AJ6" s="44">
        <v>99.8</v>
      </c>
      <c r="AK6" s="44">
        <v>102.7</v>
      </c>
      <c r="AL6" s="44">
        <v>103.1</v>
      </c>
    </row>
    <row r="7" spans="1:38" ht="30" customHeight="1">
      <c r="A7" s="238"/>
      <c r="B7" s="33" t="str">
        <f>IF('0'!A1=1,"Промисловість","Industrial production")</f>
        <v>Промисловість</v>
      </c>
      <c r="C7" s="40" t="s">
        <v>0</v>
      </c>
      <c r="D7" s="44">
        <v>101.2</v>
      </c>
      <c r="E7" s="44">
        <v>112.6</v>
      </c>
      <c r="F7" s="44">
        <v>99.3</v>
      </c>
      <c r="G7" s="44">
        <v>100.4</v>
      </c>
      <c r="H7" s="44">
        <v>102.7</v>
      </c>
      <c r="I7" s="29">
        <v>104.6</v>
      </c>
      <c r="J7" s="29">
        <v>98.6</v>
      </c>
      <c r="K7" s="44">
        <v>102.7</v>
      </c>
      <c r="L7" s="44">
        <v>100.3</v>
      </c>
      <c r="M7" s="44">
        <v>101</v>
      </c>
      <c r="N7" s="44">
        <v>108.7</v>
      </c>
      <c r="O7" s="44">
        <v>91.8</v>
      </c>
      <c r="P7" s="44">
        <v>100.1</v>
      </c>
      <c r="Q7" s="44">
        <v>112.6</v>
      </c>
      <c r="R7" s="44">
        <v>97</v>
      </c>
      <c r="S7" s="44">
        <v>101.8</v>
      </c>
      <c r="T7" s="44">
        <v>101.4</v>
      </c>
      <c r="U7" s="44">
        <v>102.6</v>
      </c>
      <c r="V7" s="44">
        <v>101.6</v>
      </c>
      <c r="W7" s="44">
        <v>101.4</v>
      </c>
      <c r="X7" s="44">
        <v>99.8</v>
      </c>
      <c r="Y7" s="44">
        <v>97.9</v>
      </c>
      <c r="Z7" s="44">
        <v>110.9</v>
      </c>
      <c r="AA7" s="44">
        <v>90.6</v>
      </c>
      <c r="AB7" s="44">
        <v>102.3</v>
      </c>
      <c r="AC7" s="44">
        <v>102.1</v>
      </c>
      <c r="AD7" s="44">
        <v>100.8</v>
      </c>
      <c r="AE7" s="44">
        <v>103.6</v>
      </c>
      <c r="AF7" s="44">
        <v>98.8</v>
      </c>
      <c r="AG7" s="44">
        <v>103.8</v>
      </c>
      <c r="AH7" s="44">
        <v>100.8</v>
      </c>
      <c r="AI7" s="44">
        <v>97.7</v>
      </c>
      <c r="AJ7" s="44">
        <v>102.7</v>
      </c>
      <c r="AK7" s="44">
        <v>98.4</v>
      </c>
      <c r="AL7" s="44">
        <v>106.6</v>
      </c>
    </row>
    <row r="8" spans="1:38" ht="30" customHeight="1">
      <c r="A8" s="238"/>
      <c r="B8" s="33" t="str">
        <f>IF('0'!A1=1,"Будівництво","Construction")</f>
        <v>Будівництво</v>
      </c>
      <c r="C8" s="40" t="s">
        <v>0</v>
      </c>
      <c r="D8" s="44">
        <v>112</v>
      </c>
      <c r="E8" s="44">
        <v>107.9</v>
      </c>
      <c r="F8" s="44">
        <v>103</v>
      </c>
      <c r="G8" s="44">
        <v>104.3</v>
      </c>
      <c r="H8" s="44">
        <v>106.2</v>
      </c>
      <c r="I8" s="29">
        <v>104.1</v>
      </c>
      <c r="J8" s="29">
        <v>103.7</v>
      </c>
      <c r="K8" s="44">
        <v>103</v>
      </c>
      <c r="L8" s="44">
        <v>102</v>
      </c>
      <c r="M8" s="44">
        <v>100.4</v>
      </c>
      <c r="N8" s="44">
        <v>106.1</v>
      </c>
      <c r="O8" s="44">
        <v>83.4</v>
      </c>
      <c r="P8" s="44">
        <v>105.6</v>
      </c>
      <c r="Q8" s="44">
        <v>108.1</v>
      </c>
      <c r="R8" s="44">
        <v>101.7</v>
      </c>
      <c r="S8" s="44">
        <v>103.7</v>
      </c>
      <c r="T8" s="44">
        <v>104.4</v>
      </c>
      <c r="U8" s="44">
        <v>104.2</v>
      </c>
      <c r="V8" s="44">
        <v>106</v>
      </c>
      <c r="W8" s="44">
        <v>101.5</v>
      </c>
      <c r="X8" s="44">
        <v>97.6</v>
      </c>
      <c r="Y8" s="44">
        <v>100.2</v>
      </c>
      <c r="Z8" s="44">
        <v>107.5</v>
      </c>
      <c r="AA8" s="44">
        <v>81.099999999999994</v>
      </c>
      <c r="AB8" s="44">
        <v>101.9</v>
      </c>
      <c r="AC8" s="44">
        <v>107.3</v>
      </c>
      <c r="AD8" s="44">
        <v>102.1</v>
      </c>
      <c r="AE8" s="44">
        <v>104.8</v>
      </c>
      <c r="AF8" s="44">
        <v>100.5</v>
      </c>
      <c r="AG8" s="44">
        <v>103.3</v>
      </c>
      <c r="AH8" s="44">
        <v>102.8</v>
      </c>
      <c r="AI8" s="44">
        <v>101.1</v>
      </c>
      <c r="AJ8" s="44">
        <v>99</v>
      </c>
      <c r="AK8" s="44">
        <v>96.7</v>
      </c>
      <c r="AL8" s="44">
        <v>105.3</v>
      </c>
    </row>
    <row r="9" spans="1:38" ht="30" customHeight="1">
      <c r="A9" s="238"/>
      <c r="B9" s="33" t="str">
        <f>IF('0'!A1=1,"Торгівля; ремонт автомобілів, побутових виробів та предметів особистого вжитку ","Trade; repair of motor vehicles, household appliances and personal demand items")</f>
        <v xml:space="preserve">Торгівля; ремонт автомобілів, побутових виробів та предметів особистого вжитку </v>
      </c>
      <c r="C9" s="40" t="s">
        <v>0</v>
      </c>
      <c r="D9" s="44">
        <v>100.1</v>
      </c>
      <c r="E9" s="44">
        <v>111.8</v>
      </c>
      <c r="F9" s="44">
        <v>100.9</v>
      </c>
      <c r="G9" s="44">
        <v>95.4</v>
      </c>
      <c r="H9" s="44">
        <v>103.2</v>
      </c>
      <c r="I9" s="29">
        <v>102.1</v>
      </c>
      <c r="J9" s="29">
        <v>100.5</v>
      </c>
      <c r="K9" s="44">
        <v>100.3</v>
      </c>
      <c r="L9" s="44">
        <v>101.9</v>
      </c>
      <c r="M9" s="44">
        <v>99.6</v>
      </c>
      <c r="N9" s="44">
        <v>112.1</v>
      </c>
      <c r="O9" s="44">
        <v>93.3</v>
      </c>
      <c r="P9" s="44">
        <v>101.7</v>
      </c>
      <c r="Q9" s="44">
        <v>108.3</v>
      </c>
      <c r="R9" s="44">
        <v>108.1</v>
      </c>
      <c r="S9" s="44">
        <v>94.6</v>
      </c>
      <c r="T9" s="44">
        <v>102</v>
      </c>
      <c r="U9" s="44">
        <v>102</v>
      </c>
      <c r="V9" s="44">
        <v>101.2</v>
      </c>
      <c r="W9" s="44">
        <v>100.4</v>
      </c>
      <c r="X9" s="44">
        <v>100.3</v>
      </c>
      <c r="Y9" s="44">
        <v>100.1</v>
      </c>
      <c r="Z9" s="44">
        <v>110.4</v>
      </c>
      <c r="AA9" s="44">
        <v>92.6</v>
      </c>
      <c r="AB9" s="44">
        <v>104</v>
      </c>
      <c r="AC9" s="44">
        <v>103.6</v>
      </c>
      <c r="AD9" s="44">
        <v>105.7</v>
      </c>
      <c r="AE9" s="44">
        <v>95.2</v>
      </c>
      <c r="AF9" s="44">
        <v>99.7</v>
      </c>
      <c r="AG9" s="44">
        <v>101.3</v>
      </c>
      <c r="AH9" s="44">
        <v>99.6</v>
      </c>
      <c r="AI9" s="44">
        <v>100</v>
      </c>
      <c r="AJ9" s="44">
        <v>100.5</v>
      </c>
      <c r="AK9" s="44">
        <v>99</v>
      </c>
      <c r="AL9" s="44">
        <v>108.1</v>
      </c>
    </row>
    <row r="10" spans="1:38" ht="30" customHeight="1">
      <c r="A10" s="238"/>
      <c r="B10" s="33" t="str">
        <f>IF('0'!A1=1,"Діяльність готелів та ресторанів","Activity of hotels and restaurants")</f>
        <v>Діяльність готелів та ресторанів</v>
      </c>
      <c r="C10" s="40" t="s">
        <v>0</v>
      </c>
      <c r="D10" s="44">
        <v>101.5</v>
      </c>
      <c r="E10" s="44">
        <v>106.3</v>
      </c>
      <c r="F10" s="44">
        <v>101.4</v>
      </c>
      <c r="G10" s="44">
        <v>105.3</v>
      </c>
      <c r="H10" s="44">
        <v>99.9</v>
      </c>
      <c r="I10" s="44">
        <v>102</v>
      </c>
      <c r="J10" s="44">
        <v>98.8</v>
      </c>
      <c r="K10" s="44">
        <v>103.7</v>
      </c>
      <c r="L10" s="44">
        <v>98</v>
      </c>
      <c r="M10" s="44">
        <v>98.7</v>
      </c>
      <c r="N10" s="44">
        <v>107.9</v>
      </c>
      <c r="O10" s="44">
        <v>95.3</v>
      </c>
      <c r="P10" s="44">
        <v>102.9</v>
      </c>
      <c r="Q10" s="44">
        <v>107.5</v>
      </c>
      <c r="R10" s="44">
        <v>101.5</v>
      </c>
      <c r="S10" s="44">
        <v>103.4</v>
      </c>
      <c r="T10" s="44">
        <v>101.4</v>
      </c>
      <c r="U10" s="44">
        <v>98.5</v>
      </c>
      <c r="V10" s="44">
        <v>102.5</v>
      </c>
      <c r="W10" s="44">
        <v>102.6</v>
      </c>
      <c r="X10" s="44">
        <v>99</v>
      </c>
      <c r="Y10" s="44">
        <v>99.3</v>
      </c>
      <c r="Z10" s="44">
        <v>108.9</v>
      </c>
      <c r="AA10" s="44">
        <v>91.7</v>
      </c>
      <c r="AB10" s="44">
        <v>99.9</v>
      </c>
      <c r="AC10" s="44">
        <v>108.1</v>
      </c>
      <c r="AD10" s="44">
        <v>99</v>
      </c>
      <c r="AE10" s="44">
        <v>103.7</v>
      </c>
      <c r="AF10" s="44">
        <v>102.6</v>
      </c>
      <c r="AG10" s="44">
        <v>98.8</v>
      </c>
      <c r="AH10" s="44">
        <v>104.3</v>
      </c>
      <c r="AI10" s="44">
        <v>100.1</v>
      </c>
      <c r="AJ10" s="44">
        <v>99.9</v>
      </c>
      <c r="AK10" s="44">
        <v>96</v>
      </c>
      <c r="AL10" s="44">
        <v>110.4</v>
      </c>
    </row>
    <row r="11" spans="1:38" ht="30" customHeight="1">
      <c r="A11" s="238"/>
      <c r="B11" s="33" t="str">
        <f>IF('0'!A1=1,"Діяльність транспорту та зв'язку","Activity of transport and communications")</f>
        <v>Діяльність транспорту та зв'язку</v>
      </c>
      <c r="C11" s="40" t="s">
        <v>0</v>
      </c>
      <c r="D11" s="44">
        <v>99.4</v>
      </c>
      <c r="E11" s="44">
        <v>108.3</v>
      </c>
      <c r="F11" s="44">
        <v>97.8</v>
      </c>
      <c r="G11" s="44">
        <v>101.5</v>
      </c>
      <c r="H11" s="44">
        <v>103.3</v>
      </c>
      <c r="I11" s="29">
        <v>104.4</v>
      </c>
      <c r="J11" s="29">
        <v>99.8</v>
      </c>
      <c r="K11" s="44">
        <v>104.4</v>
      </c>
      <c r="L11" s="44">
        <v>93.9</v>
      </c>
      <c r="M11" s="44">
        <v>100.5</v>
      </c>
      <c r="N11" s="44">
        <v>106</v>
      </c>
      <c r="O11" s="44">
        <v>94.7</v>
      </c>
      <c r="P11" s="44">
        <v>102.1</v>
      </c>
      <c r="Q11" s="44">
        <v>110.1</v>
      </c>
      <c r="R11" s="44">
        <v>98.8</v>
      </c>
      <c r="S11" s="44">
        <v>97.4</v>
      </c>
      <c r="T11" s="44">
        <v>102.6</v>
      </c>
      <c r="U11" s="44">
        <v>103</v>
      </c>
      <c r="V11" s="44">
        <v>101</v>
      </c>
      <c r="W11" s="44">
        <v>99.4</v>
      </c>
      <c r="X11" s="44">
        <v>98.8</v>
      </c>
      <c r="Y11" s="44">
        <v>100.2</v>
      </c>
      <c r="Z11" s="44">
        <v>108.4</v>
      </c>
      <c r="AA11" s="44">
        <v>90.2</v>
      </c>
      <c r="AB11" s="44">
        <v>103.9</v>
      </c>
      <c r="AC11" s="44">
        <v>110.7</v>
      </c>
      <c r="AD11" s="44">
        <v>96.8</v>
      </c>
      <c r="AE11" s="44">
        <v>98.5</v>
      </c>
      <c r="AF11" s="44">
        <v>101.2</v>
      </c>
      <c r="AG11" s="44">
        <v>102.6</v>
      </c>
      <c r="AH11" s="44">
        <v>100.4</v>
      </c>
      <c r="AI11" s="44">
        <v>99.4</v>
      </c>
      <c r="AJ11" s="44">
        <v>99.9</v>
      </c>
      <c r="AK11" s="44">
        <v>99.3</v>
      </c>
      <c r="AL11" s="44">
        <v>102.5</v>
      </c>
    </row>
    <row r="12" spans="1:38" ht="30" customHeight="1">
      <c r="A12" s="238"/>
      <c r="B12" s="33" t="str">
        <f>IF('0'!A1=1,"діяльність наземного транспорту","аctivity of surface transport")</f>
        <v>діяльність наземного транспорту</v>
      </c>
      <c r="C12" s="40" t="s">
        <v>0</v>
      </c>
      <c r="D12" s="40" t="s">
        <v>0</v>
      </c>
      <c r="E12" s="44">
        <v>108.9</v>
      </c>
      <c r="F12" s="44">
        <v>90.1</v>
      </c>
      <c r="G12" s="44">
        <v>104.3</v>
      </c>
      <c r="H12" s="44">
        <v>102.8</v>
      </c>
      <c r="I12" s="29">
        <v>106.7</v>
      </c>
      <c r="J12" s="29">
        <v>99.6</v>
      </c>
      <c r="K12" s="44">
        <v>106.7</v>
      </c>
      <c r="L12" s="44">
        <v>92.7</v>
      </c>
      <c r="M12" s="44">
        <v>100.1</v>
      </c>
      <c r="N12" s="44">
        <v>106.6</v>
      </c>
      <c r="O12" s="44">
        <v>90.2</v>
      </c>
      <c r="P12" s="44">
        <v>112.6</v>
      </c>
      <c r="Q12" s="44">
        <v>100.8</v>
      </c>
      <c r="R12" s="44">
        <v>95.5</v>
      </c>
      <c r="S12" s="44">
        <v>103.6</v>
      </c>
      <c r="T12" s="44">
        <v>101.5</v>
      </c>
      <c r="U12" s="44">
        <v>102.3</v>
      </c>
      <c r="V12" s="44">
        <v>102.8</v>
      </c>
      <c r="W12" s="44">
        <v>104.4</v>
      </c>
      <c r="X12" s="44">
        <v>92</v>
      </c>
      <c r="Y12" s="44">
        <v>99.2</v>
      </c>
      <c r="Z12" s="44">
        <v>108.2</v>
      </c>
      <c r="AA12" s="44">
        <v>90.5</v>
      </c>
      <c r="AB12" s="44">
        <v>116.7</v>
      </c>
      <c r="AC12" s="44">
        <v>93.1</v>
      </c>
      <c r="AD12" s="44">
        <v>99</v>
      </c>
      <c r="AE12" s="44">
        <v>103.1</v>
      </c>
      <c r="AF12" s="44">
        <v>103</v>
      </c>
      <c r="AG12" s="44">
        <v>101.6</v>
      </c>
      <c r="AH12" s="44">
        <v>100.3</v>
      </c>
      <c r="AI12" s="44">
        <v>106.1</v>
      </c>
      <c r="AJ12" s="44">
        <v>91.6</v>
      </c>
      <c r="AK12" s="44">
        <v>98.5</v>
      </c>
      <c r="AL12" s="44">
        <v>102.9</v>
      </c>
    </row>
    <row r="13" spans="1:38" ht="30" customHeight="1">
      <c r="A13" s="238"/>
      <c r="B13" s="33" t="str">
        <f>IF('0'!A1=1,"діяльність водного транспорту","аctivity of water transport")</f>
        <v>діяльність водного транспорту</v>
      </c>
      <c r="C13" s="40" t="s">
        <v>0</v>
      </c>
      <c r="D13" s="40" t="s">
        <v>0</v>
      </c>
      <c r="E13" s="44">
        <v>106</v>
      </c>
      <c r="F13" s="44">
        <v>108.1</v>
      </c>
      <c r="G13" s="44">
        <v>106.9</v>
      </c>
      <c r="H13" s="44">
        <v>98.9</v>
      </c>
      <c r="I13" s="29">
        <v>104.7</v>
      </c>
      <c r="J13" s="29">
        <v>97.1</v>
      </c>
      <c r="K13" s="44">
        <v>95.8</v>
      </c>
      <c r="L13" s="44">
        <v>102.4</v>
      </c>
      <c r="M13" s="44">
        <v>101.5</v>
      </c>
      <c r="N13" s="44">
        <v>104.6</v>
      </c>
      <c r="O13" s="44">
        <v>90.7</v>
      </c>
      <c r="P13" s="44">
        <v>116.3</v>
      </c>
      <c r="Q13" s="44">
        <v>91.6</v>
      </c>
      <c r="R13" s="44">
        <v>105.4</v>
      </c>
      <c r="S13" s="44">
        <v>99.1</v>
      </c>
      <c r="T13" s="44">
        <v>107.5</v>
      </c>
      <c r="U13" s="44">
        <v>104.4</v>
      </c>
      <c r="V13" s="44">
        <v>93.7</v>
      </c>
      <c r="W13" s="44">
        <v>98.1</v>
      </c>
      <c r="X13" s="44">
        <v>104.2</v>
      </c>
      <c r="Y13" s="44">
        <v>102.2</v>
      </c>
      <c r="Z13" s="44">
        <v>98.7</v>
      </c>
      <c r="AA13" s="44">
        <v>87.1</v>
      </c>
      <c r="AB13" s="44">
        <v>108.9</v>
      </c>
      <c r="AC13" s="44">
        <v>92</v>
      </c>
      <c r="AD13" s="44">
        <v>108.5</v>
      </c>
      <c r="AE13" s="44">
        <v>98.9</v>
      </c>
      <c r="AF13" s="44">
        <v>104.1</v>
      </c>
      <c r="AG13" s="44">
        <v>96.5</v>
      </c>
      <c r="AH13" s="44">
        <v>101.4</v>
      </c>
      <c r="AI13" s="44">
        <v>92.8</v>
      </c>
      <c r="AJ13" s="44">
        <v>104.9</v>
      </c>
      <c r="AK13" s="44">
        <v>96.4</v>
      </c>
      <c r="AL13" s="44">
        <v>101.5</v>
      </c>
    </row>
    <row r="14" spans="1:38" ht="30" customHeight="1">
      <c r="A14" s="238"/>
      <c r="B14" s="33" t="str">
        <f>IF('0'!A1=1,"діяльність авіаційного транспорту","аctivity of air transport")</f>
        <v>діяльність авіаційного транспорту</v>
      </c>
      <c r="C14" s="40" t="s">
        <v>0</v>
      </c>
      <c r="D14" s="40" t="s">
        <v>0</v>
      </c>
      <c r="E14" s="44">
        <v>105</v>
      </c>
      <c r="F14" s="44">
        <v>107.3</v>
      </c>
      <c r="G14" s="44">
        <v>106.6</v>
      </c>
      <c r="H14" s="44">
        <v>101.1</v>
      </c>
      <c r="I14" s="29">
        <v>108.1</v>
      </c>
      <c r="J14" s="29">
        <v>102.1</v>
      </c>
      <c r="K14" s="44">
        <v>95.8</v>
      </c>
      <c r="L14" s="44">
        <v>101.8</v>
      </c>
      <c r="M14" s="44">
        <v>98</v>
      </c>
      <c r="N14" s="44">
        <v>105.8</v>
      </c>
      <c r="O14" s="44">
        <v>107.5</v>
      </c>
      <c r="P14" s="44">
        <v>97.7</v>
      </c>
      <c r="Q14" s="44">
        <v>98.8</v>
      </c>
      <c r="R14" s="44">
        <v>102.2</v>
      </c>
      <c r="S14" s="44">
        <v>101.5</v>
      </c>
      <c r="T14" s="44">
        <v>117.3</v>
      </c>
      <c r="U14" s="44">
        <v>96.4</v>
      </c>
      <c r="V14" s="44">
        <v>100.8</v>
      </c>
      <c r="W14" s="44">
        <v>99.7</v>
      </c>
      <c r="X14" s="44">
        <v>99.6</v>
      </c>
      <c r="Y14" s="44">
        <v>96.6</v>
      </c>
      <c r="Z14" s="44">
        <v>102.9</v>
      </c>
      <c r="AA14" s="44">
        <v>97</v>
      </c>
      <c r="AB14" s="44">
        <v>104.6</v>
      </c>
      <c r="AC14" s="44">
        <v>98.2</v>
      </c>
      <c r="AD14" s="44">
        <v>99.7</v>
      </c>
      <c r="AE14" s="44">
        <v>102.1</v>
      </c>
      <c r="AF14" s="44">
        <v>108.1</v>
      </c>
      <c r="AG14" s="44">
        <v>101.6</v>
      </c>
      <c r="AH14" s="44">
        <v>101.5</v>
      </c>
      <c r="AI14" s="44">
        <v>100.4</v>
      </c>
      <c r="AJ14" s="44">
        <v>99.8</v>
      </c>
      <c r="AK14" s="44">
        <v>97.3</v>
      </c>
      <c r="AL14" s="44">
        <v>97.2</v>
      </c>
    </row>
    <row r="15" spans="1:38" ht="30" customHeight="1">
      <c r="A15" s="238"/>
      <c r="B15" s="33" t="str">
        <f>IF('0'!A1=1,"додаткові транспортні  послуги та допоміжні операції","аdditional transport services and auxiliary operations")</f>
        <v>додаткові транспортні  послуги та допоміжні операції</v>
      </c>
      <c r="C15" s="40" t="s">
        <v>0</v>
      </c>
      <c r="D15" s="40" t="s">
        <v>0</v>
      </c>
      <c r="E15" s="44">
        <v>99.1</v>
      </c>
      <c r="F15" s="44">
        <v>107.3</v>
      </c>
      <c r="G15" s="44">
        <v>102.8</v>
      </c>
      <c r="H15" s="44">
        <v>102.6</v>
      </c>
      <c r="I15" s="29">
        <v>102.4</v>
      </c>
      <c r="J15" s="29">
        <v>102.1</v>
      </c>
      <c r="K15" s="44">
        <v>104.4</v>
      </c>
      <c r="L15" s="44">
        <v>91.5</v>
      </c>
      <c r="M15" s="44">
        <v>100.5</v>
      </c>
      <c r="N15" s="44">
        <v>107</v>
      </c>
      <c r="O15" s="44">
        <v>94.5</v>
      </c>
      <c r="P15" s="44">
        <v>99.6</v>
      </c>
      <c r="Q15" s="44">
        <v>116.6</v>
      </c>
      <c r="R15" s="44">
        <v>91.1</v>
      </c>
      <c r="S15" s="44">
        <v>103.3</v>
      </c>
      <c r="T15" s="44">
        <v>102.2</v>
      </c>
      <c r="U15" s="44">
        <v>103.3</v>
      </c>
      <c r="V15" s="44">
        <v>101.8</v>
      </c>
      <c r="W15" s="44">
        <v>97.1</v>
      </c>
      <c r="X15" s="44">
        <v>100.5</v>
      </c>
      <c r="Y15" s="44">
        <v>100.7</v>
      </c>
      <c r="Z15" s="44">
        <v>107.4</v>
      </c>
      <c r="AA15" s="44">
        <v>89.9</v>
      </c>
      <c r="AB15" s="44">
        <v>98.6</v>
      </c>
      <c r="AC15" s="44">
        <v>126.4</v>
      </c>
      <c r="AD15" s="44">
        <v>88.4</v>
      </c>
      <c r="AE15" s="44">
        <v>102.1</v>
      </c>
      <c r="AF15" s="44">
        <v>100.3</v>
      </c>
      <c r="AG15" s="44">
        <v>103.1</v>
      </c>
      <c r="AH15" s="44">
        <v>100.9</v>
      </c>
      <c r="AI15" s="44">
        <v>95.5</v>
      </c>
      <c r="AJ15" s="44">
        <v>104.4</v>
      </c>
      <c r="AK15" s="44">
        <v>98.8</v>
      </c>
      <c r="AL15" s="44">
        <v>101.1</v>
      </c>
    </row>
    <row r="16" spans="1:38" ht="30" customHeight="1">
      <c r="A16" s="238"/>
      <c r="B16" s="33" t="str">
        <f>IF('0'!A1=1,"діяльність пошти та зв’язку","аctivity of mail and communications")</f>
        <v>діяльність пошти та зв’язку</v>
      </c>
      <c r="C16" s="40" t="s">
        <v>0</v>
      </c>
      <c r="D16" s="44">
        <v>91.6</v>
      </c>
      <c r="E16" s="44">
        <v>131.30000000000001</v>
      </c>
      <c r="F16" s="44">
        <v>85.8</v>
      </c>
      <c r="G16" s="44">
        <v>94.3</v>
      </c>
      <c r="H16" s="44">
        <v>105.7</v>
      </c>
      <c r="I16" s="29">
        <v>106.3</v>
      </c>
      <c r="J16" s="29">
        <v>93.9</v>
      </c>
      <c r="K16" s="44">
        <v>103.6</v>
      </c>
      <c r="L16" s="44">
        <v>100.4</v>
      </c>
      <c r="M16" s="44">
        <v>101.2</v>
      </c>
      <c r="N16" s="44">
        <v>102.7</v>
      </c>
      <c r="O16" s="44">
        <v>98.7</v>
      </c>
      <c r="P16" s="44">
        <v>96.4</v>
      </c>
      <c r="Q16" s="44">
        <v>107.2</v>
      </c>
      <c r="R16" s="44">
        <v>124.3</v>
      </c>
      <c r="S16" s="44">
        <v>78.3</v>
      </c>
      <c r="T16" s="44">
        <v>102.2</v>
      </c>
      <c r="U16" s="44">
        <v>103.7</v>
      </c>
      <c r="V16" s="44">
        <v>96.6</v>
      </c>
      <c r="W16" s="44">
        <v>99.9</v>
      </c>
      <c r="X16" s="44">
        <v>103.1</v>
      </c>
      <c r="Y16" s="44">
        <v>100.4</v>
      </c>
      <c r="Z16" s="44">
        <v>113.4</v>
      </c>
      <c r="AA16" s="44">
        <v>89.7</v>
      </c>
      <c r="AB16" s="44">
        <v>103.5</v>
      </c>
      <c r="AC16" s="44">
        <v>96.8</v>
      </c>
      <c r="AD16" s="44">
        <v>121.8</v>
      </c>
      <c r="AE16" s="44">
        <v>83.9</v>
      </c>
      <c r="AF16" s="44">
        <v>99.8</v>
      </c>
      <c r="AG16" s="44">
        <v>102.6</v>
      </c>
      <c r="AH16" s="44">
        <v>98.4</v>
      </c>
      <c r="AI16" s="44">
        <v>103</v>
      </c>
      <c r="AJ16" s="44">
        <v>98.9</v>
      </c>
      <c r="AK16" s="44">
        <v>102.8</v>
      </c>
      <c r="AL16" s="44">
        <v>107.4</v>
      </c>
    </row>
    <row r="17" spans="1:38" ht="30" customHeight="1">
      <c r="A17" s="238"/>
      <c r="B17" s="33" t="str">
        <f>IF('0'!A1=1,"Фінансова діяльність","Financial activity")</f>
        <v>Фінансова діяльність</v>
      </c>
      <c r="C17" s="40" t="s">
        <v>0</v>
      </c>
      <c r="D17" s="44">
        <v>100.1</v>
      </c>
      <c r="E17" s="44">
        <v>104.7</v>
      </c>
      <c r="F17" s="44">
        <v>100.8</v>
      </c>
      <c r="G17" s="44">
        <v>107.4</v>
      </c>
      <c r="H17" s="44">
        <v>94.6</v>
      </c>
      <c r="I17" s="29">
        <v>112.1</v>
      </c>
      <c r="J17" s="29">
        <v>93.3</v>
      </c>
      <c r="K17" s="44">
        <v>95.5</v>
      </c>
      <c r="L17" s="44">
        <v>106.9</v>
      </c>
      <c r="M17" s="44">
        <v>100</v>
      </c>
      <c r="N17" s="44">
        <v>114.1</v>
      </c>
      <c r="O17" s="44">
        <v>88.4</v>
      </c>
      <c r="P17" s="44">
        <v>104.9</v>
      </c>
      <c r="Q17" s="44">
        <v>104.4</v>
      </c>
      <c r="R17" s="44">
        <v>99</v>
      </c>
      <c r="S17" s="44">
        <v>102.8</v>
      </c>
      <c r="T17" s="44">
        <v>95</v>
      </c>
      <c r="U17" s="44">
        <v>112.5</v>
      </c>
      <c r="V17" s="44">
        <v>93.5</v>
      </c>
      <c r="W17" s="44">
        <v>96.9</v>
      </c>
      <c r="X17" s="44">
        <v>106.5</v>
      </c>
      <c r="Y17" s="44">
        <v>97.1</v>
      </c>
      <c r="Z17" s="44">
        <v>109.4</v>
      </c>
      <c r="AA17" s="44">
        <v>95.5</v>
      </c>
      <c r="AB17" s="44">
        <v>101.3</v>
      </c>
      <c r="AC17" s="44">
        <v>114.4</v>
      </c>
      <c r="AD17" s="44">
        <v>90.7</v>
      </c>
      <c r="AE17" s="44">
        <v>97.5</v>
      </c>
      <c r="AF17" s="44">
        <v>99.7</v>
      </c>
      <c r="AG17" s="44">
        <v>103.7</v>
      </c>
      <c r="AH17" s="44">
        <v>99</v>
      </c>
      <c r="AI17" s="44">
        <v>95.8</v>
      </c>
      <c r="AJ17" s="44">
        <v>107.4</v>
      </c>
      <c r="AK17" s="44">
        <v>97.3</v>
      </c>
      <c r="AL17" s="44">
        <v>108.1</v>
      </c>
    </row>
    <row r="18" spans="1:38" ht="30" customHeight="1">
      <c r="A18" s="238"/>
      <c r="B18" s="33" t="str">
        <f>IF('0'!A1=1,"Операції з нерухомим майном, оренда, інжиніринг та надання послуг підприємцям","Real estate activities, renting, engineering and provision of services to businessmen")</f>
        <v>Операції з нерухомим майном, оренда, інжиніринг та надання послуг підприємцям</v>
      </c>
      <c r="C18" s="40" t="s">
        <v>0</v>
      </c>
      <c r="D18" s="44">
        <v>107.1</v>
      </c>
      <c r="E18" s="44">
        <v>104.9</v>
      </c>
      <c r="F18" s="44">
        <v>100.4</v>
      </c>
      <c r="G18" s="44">
        <v>100.9</v>
      </c>
      <c r="H18" s="44">
        <v>107.2</v>
      </c>
      <c r="I18" s="29">
        <v>101.3</v>
      </c>
      <c r="J18" s="29">
        <v>99.6</v>
      </c>
      <c r="K18" s="44">
        <v>102.2</v>
      </c>
      <c r="L18" s="44">
        <v>99</v>
      </c>
      <c r="M18" s="44">
        <v>103</v>
      </c>
      <c r="N18" s="44">
        <v>118.2</v>
      </c>
      <c r="O18" s="44">
        <v>82.6</v>
      </c>
      <c r="P18" s="44">
        <v>104.8</v>
      </c>
      <c r="Q18" s="44">
        <v>107.6</v>
      </c>
      <c r="R18" s="44">
        <v>97.5</v>
      </c>
      <c r="S18" s="44">
        <v>100.8</v>
      </c>
      <c r="T18" s="44">
        <v>107.1</v>
      </c>
      <c r="U18" s="44">
        <v>100.5</v>
      </c>
      <c r="V18" s="44">
        <v>99.8</v>
      </c>
      <c r="W18" s="44">
        <v>102.3</v>
      </c>
      <c r="X18" s="44">
        <v>99</v>
      </c>
      <c r="Y18" s="44">
        <v>101.6</v>
      </c>
      <c r="Z18" s="44">
        <v>114.3</v>
      </c>
      <c r="AA18" s="44">
        <v>86.2</v>
      </c>
      <c r="AB18" s="44">
        <v>104.9</v>
      </c>
      <c r="AC18" s="44">
        <v>104.1</v>
      </c>
      <c r="AD18" s="44">
        <v>100.5</v>
      </c>
      <c r="AE18" s="44">
        <v>99.4</v>
      </c>
      <c r="AF18" s="44">
        <v>102.5</v>
      </c>
      <c r="AG18" s="44">
        <v>102.5</v>
      </c>
      <c r="AH18" s="44">
        <v>99.4</v>
      </c>
      <c r="AI18" s="44">
        <v>101.4</v>
      </c>
      <c r="AJ18" s="44">
        <v>101.3</v>
      </c>
      <c r="AK18" s="44">
        <v>101.6</v>
      </c>
      <c r="AL18" s="44">
        <v>114.5</v>
      </c>
    </row>
    <row r="19" spans="1:38" ht="30" customHeight="1">
      <c r="A19" s="238"/>
      <c r="B19" s="33" t="str">
        <f>IF('0'!A1=1,"з них дослідження і розробки","of which research and developments")</f>
        <v>з них дослідження і розробки</v>
      </c>
      <c r="C19" s="40" t="s">
        <v>0</v>
      </c>
      <c r="D19" s="44">
        <v>103.5</v>
      </c>
      <c r="E19" s="44">
        <v>107.7</v>
      </c>
      <c r="F19" s="44">
        <v>98.4</v>
      </c>
      <c r="G19" s="44">
        <v>99</v>
      </c>
      <c r="H19" s="44">
        <v>113.7</v>
      </c>
      <c r="I19" s="29">
        <v>100.5</v>
      </c>
      <c r="J19" s="29">
        <v>95.2</v>
      </c>
      <c r="K19" s="44">
        <v>105.9</v>
      </c>
      <c r="L19" s="44">
        <v>99</v>
      </c>
      <c r="M19" s="44">
        <v>107</v>
      </c>
      <c r="N19" s="44">
        <v>125</v>
      </c>
      <c r="O19" s="44">
        <v>70</v>
      </c>
      <c r="P19" s="44">
        <v>104.1</v>
      </c>
      <c r="Q19" s="44">
        <v>106.3</v>
      </c>
      <c r="R19" s="44">
        <v>98.9</v>
      </c>
      <c r="S19" s="44">
        <v>101.8</v>
      </c>
      <c r="T19" s="44">
        <v>106.8</v>
      </c>
      <c r="U19" s="44">
        <v>102</v>
      </c>
      <c r="V19" s="44">
        <v>98.4</v>
      </c>
      <c r="W19" s="44">
        <v>103.8</v>
      </c>
      <c r="X19" s="44">
        <v>98.2</v>
      </c>
      <c r="Y19" s="44">
        <v>104.8</v>
      </c>
      <c r="Z19" s="44">
        <v>119.4</v>
      </c>
      <c r="AA19" s="44">
        <v>74.2</v>
      </c>
      <c r="AB19" s="44">
        <v>105.7</v>
      </c>
      <c r="AC19" s="44">
        <v>103.6</v>
      </c>
      <c r="AD19" s="44">
        <v>104.6</v>
      </c>
      <c r="AE19" s="44">
        <v>100</v>
      </c>
      <c r="AF19" s="44">
        <v>103.8</v>
      </c>
      <c r="AG19" s="44">
        <v>103.9</v>
      </c>
      <c r="AH19" s="44">
        <v>96.9</v>
      </c>
      <c r="AI19" s="44">
        <v>105.1</v>
      </c>
      <c r="AJ19" s="44">
        <v>101</v>
      </c>
      <c r="AK19" s="44">
        <v>106.1</v>
      </c>
      <c r="AL19" s="44">
        <v>119.3</v>
      </c>
    </row>
    <row r="20" spans="1:38" ht="30" customHeight="1">
      <c r="A20" s="238"/>
      <c r="B20" s="33" t="str">
        <f>IF('0'!A1=1,"Державне управління","Public administration")</f>
        <v>Державне управління</v>
      </c>
      <c r="C20" s="40" t="s">
        <v>0</v>
      </c>
      <c r="D20" s="44">
        <v>103.1</v>
      </c>
      <c r="E20" s="44">
        <v>104.7</v>
      </c>
      <c r="F20" s="44">
        <v>100.4</v>
      </c>
      <c r="G20" s="44">
        <v>107</v>
      </c>
      <c r="H20" s="44">
        <v>117.2</v>
      </c>
      <c r="I20" s="29">
        <v>101.4</v>
      </c>
      <c r="J20" s="29">
        <v>97.4</v>
      </c>
      <c r="K20" s="44">
        <v>92.4</v>
      </c>
      <c r="L20" s="44">
        <v>98.9</v>
      </c>
      <c r="M20" s="44">
        <v>105</v>
      </c>
      <c r="N20" s="44">
        <v>116.5</v>
      </c>
      <c r="O20" s="44">
        <v>73.099999999999994</v>
      </c>
      <c r="P20" s="44">
        <v>103.8</v>
      </c>
      <c r="Q20" s="44">
        <v>104.6</v>
      </c>
      <c r="R20" s="44">
        <v>103.5</v>
      </c>
      <c r="S20" s="44">
        <v>104.6</v>
      </c>
      <c r="T20" s="44">
        <v>109.8</v>
      </c>
      <c r="U20" s="44">
        <v>105.1</v>
      </c>
      <c r="V20" s="44">
        <v>100.5</v>
      </c>
      <c r="W20" s="44">
        <v>91.2</v>
      </c>
      <c r="X20" s="44">
        <v>100</v>
      </c>
      <c r="Y20" s="44">
        <v>109.2</v>
      </c>
      <c r="Z20" s="44">
        <v>120</v>
      </c>
      <c r="AA20" s="44">
        <v>68.900000000000006</v>
      </c>
      <c r="AB20" s="44">
        <v>103.4</v>
      </c>
      <c r="AC20" s="44">
        <v>106.7</v>
      </c>
      <c r="AD20" s="44">
        <v>101.1</v>
      </c>
      <c r="AE20" s="44">
        <v>107.3</v>
      </c>
      <c r="AF20" s="44">
        <v>108.8</v>
      </c>
      <c r="AG20" s="44">
        <v>105.3</v>
      </c>
      <c r="AH20" s="44">
        <v>97.8</v>
      </c>
      <c r="AI20" s="44">
        <v>89.7</v>
      </c>
      <c r="AJ20" s="44">
        <v>104.7</v>
      </c>
      <c r="AK20" s="44">
        <v>105.9</v>
      </c>
      <c r="AL20" s="44">
        <v>117.6</v>
      </c>
    </row>
    <row r="21" spans="1:38" ht="30" customHeight="1">
      <c r="A21" s="238"/>
      <c r="B21" s="33" t="str">
        <f>IF('0'!A1=1,"Освіта","Education")</f>
        <v>Освіта</v>
      </c>
      <c r="C21" s="40" t="s">
        <v>0</v>
      </c>
      <c r="D21" s="44">
        <v>104</v>
      </c>
      <c r="E21" s="44">
        <v>102.6</v>
      </c>
      <c r="F21" s="44">
        <v>98.9</v>
      </c>
      <c r="G21" s="44">
        <v>115.2</v>
      </c>
      <c r="H21" s="44">
        <v>126.9</v>
      </c>
      <c r="I21" s="29">
        <v>84.1</v>
      </c>
      <c r="J21" s="29">
        <v>84.1</v>
      </c>
      <c r="K21" s="44">
        <v>116.2</v>
      </c>
      <c r="L21" s="44">
        <v>93.3</v>
      </c>
      <c r="M21" s="44">
        <v>101.6</v>
      </c>
      <c r="N21" s="44">
        <v>115.3</v>
      </c>
      <c r="O21" s="44">
        <v>82.9</v>
      </c>
      <c r="P21" s="44">
        <v>102.5</v>
      </c>
      <c r="Q21" s="44">
        <v>102</v>
      </c>
      <c r="R21" s="44">
        <v>102</v>
      </c>
      <c r="S21" s="44">
        <v>104.5</v>
      </c>
      <c r="T21" s="44">
        <v>123.4</v>
      </c>
      <c r="U21" s="44">
        <v>91.6</v>
      </c>
      <c r="V21" s="44">
        <v>83.4</v>
      </c>
      <c r="W21" s="44">
        <v>113.1</v>
      </c>
      <c r="X21" s="44">
        <v>97.1</v>
      </c>
      <c r="Y21" s="44">
        <v>100.2</v>
      </c>
      <c r="Z21" s="44">
        <v>114.6</v>
      </c>
      <c r="AA21" s="44">
        <v>93.2</v>
      </c>
      <c r="AB21" s="44">
        <v>103.7</v>
      </c>
      <c r="AC21" s="44">
        <v>100.7</v>
      </c>
      <c r="AD21" s="44">
        <v>102.5</v>
      </c>
      <c r="AE21" s="44">
        <v>106.4</v>
      </c>
      <c r="AF21" s="44">
        <v>117.6</v>
      </c>
      <c r="AG21" s="44">
        <v>90.7</v>
      </c>
      <c r="AH21" s="44">
        <v>86.1</v>
      </c>
      <c r="AI21" s="44">
        <v>109.4</v>
      </c>
      <c r="AJ21" s="44">
        <v>98.8</v>
      </c>
      <c r="AK21" s="44">
        <v>98.6</v>
      </c>
      <c r="AL21" s="44">
        <v>110.3</v>
      </c>
    </row>
    <row r="22" spans="1:38" ht="30" customHeight="1">
      <c r="A22" s="238"/>
      <c r="B22" s="33" t="str">
        <f>IF('0'!A1=1,"Охорона здоров’я та надання соціальної допомоги","Health care and provision of social aid")</f>
        <v>Охорона здоров’я та надання соціальної допомоги</v>
      </c>
      <c r="C22" s="40" t="s">
        <v>0</v>
      </c>
      <c r="D22" s="44">
        <v>101.1</v>
      </c>
      <c r="E22" s="44">
        <v>104</v>
      </c>
      <c r="F22" s="44">
        <v>99.2</v>
      </c>
      <c r="G22" s="44">
        <v>117.7</v>
      </c>
      <c r="H22" s="44">
        <v>110.6</v>
      </c>
      <c r="I22" s="29">
        <v>90.2</v>
      </c>
      <c r="J22" s="29">
        <v>96.7</v>
      </c>
      <c r="K22" s="44">
        <v>101</v>
      </c>
      <c r="L22" s="44">
        <v>101.1</v>
      </c>
      <c r="M22" s="44">
        <v>100</v>
      </c>
      <c r="N22" s="44">
        <v>117.8</v>
      </c>
      <c r="O22" s="44">
        <v>81.400000000000006</v>
      </c>
      <c r="P22" s="44">
        <v>99</v>
      </c>
      <c r="Q22" s="44">
        <v>103.8</v>
      </c>
      <c r="R22" s="44">
        <v>102.5</v>
      </c>
      <c r="S22" s="44">
        <v>103.5</v>
      </c>
      <c r="T22" s="44">
        <v>106.3</v>
      </c>
      <c r="U22" s="44">
        <v>98.2</v>
      </c>
      <c r="V22" s="44">
        <v>98.8</v>
      </c>
      <c r="W22" s="44">
        <v>99.4</v>
      </c>
      <c r="X22" s="44">
        <v>101.9</v>
      </c>
      <c r="Y22" s="44">
        <v>99.9</v>
      </c>
      <c r="Z22" s="44">
        <v>116.2</v>
      </c>
      <c r="AA22" s="44">
        <v>91.1</v>
      </c>
      <c r="AB22" s="44">
        <v>102.2</v>
      </c>
      <c r="AC22" s="44">
        <v>103.6</v>
      </c>
      <c r="AD22" s="44">
        <v>102.4</v>
      </c>
      <c r="AE22" s="44">
        <v>104.6</v>
      </c>
      <c r="AF22" s="44">
        <v>106.3</v>
      </c>
      <c r="AG22" s="44">
        <v>100.7</v>
      </c>
      <c r="AH22" s="44">
        <v>97.1</v>
      </c>
      <c r="AI22" s="44">
        <v>97.1</v>
      </c>
      <c r="AJ22" s="44">
        <v>100.4</v>
      </c>
      <c r="AK22" s="44">
        <v>100.9</v>
      </c>
      <c r="AL22" s="44">
        <v>116.1</v>
      </c>
    </row>
    <row r="23" spans="1:38" ht="30" customHeight="1">
      <c r="A23" s="238"/>
      <c r="B23" s="33" t="str">
        <f>IF('0'!A1=1,"Надання комунальних та індивідуальниї послуг; діяльність у сфері культури та спорту","Provision of communal and individual services; cultural and sporting activity")</f>
        <v>Надання комунальних та індивідуальниї послуг; діяльність у сфері культури та спорту</v>
      </c>
      <c r="C23" s="40" t="s">
        <v>0</v>
      </c>
      <c r="D23" s="44">
        <v>102</v>
      </c>
      <c r="E23" s="44">
        <v>104.6</v>
      </c>
      <c r="F23" s="44">
        <v>99.7</v>
      </c>
      <c r="G23" s="44">
        <v>107.5</v>
      </c>
      <c r="H23" s="44">
        <v>110.2</v>
      </c>
      <c r="I23" s="29">
        <v>97.3</v>
      </c>
      <c r="J23" s="29">
        <v>94.5</v>
      </c>
      <c r="K23" s="44">
        <v>104.9</v>
      </c>
      <c r="L23" s="44">
        <v>98.6</v>
      </c>
      <c r="M23" s="44">
        <v>102.5</v>
      </c>
      <c r="N23" s="44">
        <v>111.3</v>
      </c>
      <c r="O23" s="44">
        <v>85.2</v>
      </c>
      <c r="P23" s="44">
        <v>102.3</v>
      </c>
      <c r="Q23" s="44">
        <v>109.2</v>
      </c>
      <c r="R23" s="44">
        <v>97.5</v>
      </c>
      <c r="S23" s="44">
        <v>103.8</v>
      </c>
      <c r="T23" s="44">
        <v>104.8</v>
      </c>
      <c r="U23" s="44">
        <v>100.9</v>
      </c>
      <c r="V23" s="44">
        <v>94.6</v>
      </c>
      <c r="W23" s="44">
        <v>104.7</v>
      </c>
      <c r="X23" s="44">
        <v>99.3</v>
      </c>
      <c r="Y23" s="44">
        <v>101</v>
      </c>
      <c r="Z23" s="44">
        <v>110.9</v>
      </c>
      <c r="AA23" s="44">
        <v>96.1</v>
      </c>
      <c r="AB23" s="44">
        <v>100.9</v>
      </c>
      <c r="AC23" s="44">
        <v>103.9</v>
      </c>
      <c r="AD23" s="44">
        <v>100.7</v>
      </c>
      <c r="AE23" s="44">
        <v>104.1</v>
      </c>
      <c r="AF23" s="44">
        <v>105</v>
      </c>
      <c r="AG23" s="44">
        <v>100.6</v>
      </c>
      <c r="AH23" s="44">
        <v>96.1</v>
      </c>
      <c r="AI23" s="44">
        <v>101.7</v>
      </c>
      <c r="AJ23" s="44">
        <v>102.7</v>
      </c>
      <c r="AK23" s="44">
        <v>102.9</v>
      </c>
      <c r="AL23" s="44">
        <v>109.2</v>
      </c>
    </row>
    <row r="24" spans="1:38" ht="30" customHeight="1">
      <c r="A24" s="239"/>
      <c r="B24" s="34" t="str">
        <f>IF('0'!A1=1," з них діяльність у сфері культури, спорту, відпочинку та розваг","of which culture, sport, leisure and entertainment")</f>
        <v xml:space="preserve"> з них діяльність у сфері культури, спорту, відпочинку та розваг</v>
      </c>
      <c r="C24" s="40" t="s">
        <v>0</v>
      </c>
      <c r="D24" s="44">
        <v>102.5</v>
      </c>
      <c r="E24" s="44">
        <v>102.8</v>
      </c>
      <c r="F24" s="44">
        <v>99.9</v>
      </c>
      <c r="G24" s="44">
        <v>109.1</v>
      </c>
      <c r="H24" s="44">
        <v>112.7</v>
      </c>
      <c r="I24" s="29">
        <v>96.1</v>
      </c>
      <c r="J24" s="29">
        <v>92.7</v>
      </c>
      <c r="K24" s="44">
        <v>106.5</v>
      </c>
      <c r="L24" s="44">
        <v>97.9</v>
      </c>
      <c r="M24" s="44">
        <v>103.3</v>
      </c>
      <c r="N24" s="44">
        <v>112.9</v>
      </c>
      <c r="O24" s="44">
        <v>82.1</v>
      </c>
      <c r="P24" s="44">
        <v>103.4</v>
      </c>
      <c r="Q24" s="44">
        <v>109.9</v>
      </c>
      <c r="R24" s="44">
        <v>97</v>
      </c>
      <c r="S24" s="44">
        <v>104.2</v>
      </c>
      <c r="T24" s="44">
        <v>105.3</v>
      </c>
      <c r="U24" s="44">
        <v>101.3</v>
      </c>
      <c r="V24" s="44">
        <v>92</v>
      </c>
      <c r="W24" s="44">
        <v>106.7</v>
      </c>
      <c r="X24" s="44">
        <v>98.7</v>
      </c>
      <c r="Y24" s="44">
        <v>100.9</v>
      </c>
      <c r="Z24" s="44">
        <v>112.6</v>
      </c>
      <c r="AA24" s="44">
        <v>95.1</v>
      </c>
      <c r="AB24" s="44">
        <v>101.5</v>
      </c>
      <c r="AC24" s="44">
        <v>103.8</v>
      </c>
      <c r="AD24" s="44">
        <v>101</v>
      </c>
      <c r="AE24" s="44">
        <v>104.4</v>
      </c>
      <c r="AF24" s="44">
        <v>106.3</v>
      </c>
      <c r="AG24" s="44">
        <v>99.4</v>
      </c>
      <c r="AH24" s="44">
        <v>94.1</v>
      </c>
      <c r="AI24" s="44">
        <v>104</v>
      </c>
      <c r="AJ24" s="44">
        <v>102.3</v>
      </c>
      <c r="AK24" s="44">
        <v>104.5</v>
      </c>
      <c r="AL24" s="44">
        <v>109.3</v>
      </c>
    </row>
    <row r="25" spans="1:38" ht="17.100000000000001" customHeight="1">
      <c r="A25" s="35"/>
      <c r="C25" s="47"/>
      <c r="D25" s="47"/>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row>
    <row r="26" spans="1:38">
      <c r="A26" s="22" t="str">
        <f>IF('0'!A1=1,"Починаючи з січня 2013 року Державна служба статистики України представляє інформацію про кількість, робочий час та оплату праці найманих працівників відповідно до Класифікації видів економічної діяльності (ДК 009:2010)","Starting with January 2013, the State Statistics Service of Ukraine has been presenting information on the staff number, working hours and labor remuneration according to the Classification of Economic Activities (SC 009:2010)")</f>
        <v>Починаючи з січня 2013 року Державна служба статистики України представляє інформацію про кількість, робочий час та оплату праці найманих працівників відповідно до Класифікації видів економічної діяльності (ДК 009:2010)</v>
      </c>
      <c r="B26" s="23"/>
    </row>
    <row r="27" spans="1:38">
      <c r="A27" s="22"/>
      <c r="B27" s="23"/>
    </row>
    <row r="28" spans="1:38">
      <c r="A28" s="48"/>
      <c r="B28" s="23"/>
    </row>
  </sheetData>
  <sheetProtection algorithmName="SHA-512" hashValue="X5HJWNgRW1+F2VAQJPrVZJlqurnaJVeiFdjSWjxSmvI0COXq+8664q48ZGYNAXRBnIo706AyoVGmvmCs+l3qMg==" saltValue="LWcmPfUzwtpTxUkavz7GYQ==" spinCount="100000" sheet="1" objects="1" scenarios="1"/>
  <mergeCells count="2">
    <mergeCell ref="A3:B3"/>
    <mergeCell ref="A4:A24"/>
  </mergeCells>
  <hyperlinks>
    <hyperlink ref="A1" location="'0'!A1" display="'0'!A1"/>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dimension ref="A1:DG60"/>
  <sheetViews>
    <sheetView showGridLines="0" showRowColHeaders="0" zoomScale="85" zoomScaleNormal="85" workbookViewId="0">
      <pane xSplit="2" topLeftCell="CR1" activePane="topRight" state="frozen"/>
      <selection activeCell="AY19" sqref="AY19"/>
      <selection pane="topRight" activeCell="DG3" sqref="DG3"/>
    </sheetView>
  </sheetViews>
  <sheetFormatPr defaultColWidth="9.33203125" defaultRowHeight="13.2"/>
  <cols>
    <col min="1" max="1" width="9" style="21" customWidth="1"/>
    <col min="2" max="2" width="45.77734375" style="21" customWidth="1"/>
    <col min="3" max="25" width="10.77734375" style="21" customWidth="1"/>
    <col min="26" max="26" width="10.77734375" style="21" customWidth="1" collapsed="1"/>
    <col min="27" max="37" width="10.77734375" style="21" customWidth="1"/>
    <col min="38" max="38" width="10.77734375" style="21" customWidth="1" collapsed="1"/>
    <col min="39" max="49" width="10.77734375" style="21" customWidth="1"/>
    <col min="50" max="50" width="10.77734375" style="21" customWidth="1" collapsed="1"/>
    <col min="51" max="61" width="10.77734375" style="21" customWidth="1"/>
    <col min="62" max="62" width="10.77734375" style="21" customWidth="1" collapsed="1"/>
    <col min="63" max="73" width="10.77734375" style="21" customWidth="1"/>
    <col min="74" max="74" width="10.77734375" style="21" customWidth="1" collapsed="1"/>
    <col min="75" max="75" width="9.33203125" style="21" customWidth="1"/>
    <col min="76" max="79" width="10.77734375" style="21" customWidth="1"/>
    <col min="80" max="80" width="9.77734375" style="21" customWidth="1"/>
    <col min="81" max="85" width="10.77734375" style="21" customWidth="1"/>
    <col min="86" max="86" width="10.77734375" style="21" customWidth="1" collapsed="1"/>
    <col min="87" max="150" width="10.77734375" style="21" customWidth="1"/>
    <col min="151" max="16384" width="9.33203125" style="21"/>
  </cols>
  <sheetData>
    <row r="1" spans="1:111" ht="14.4">
      <c r="A1" s="14" t="str">
        <f>IF('0'!A1=1,"до змісту","to title")</f>
        <v>до змісту</v>
      </c>
      <c r="B1" s="15"/>
    </row>
    <row r="2" spans="1:111" ht="16.2">
      <c r="A2" s="16"/>
      <c r="B2" s="17"/>
      <c r="C2" s="172">
        <v>41275</v>
      </c>
      <c r="D2" s="172">
        <v>41306</v>
      </c>
      <c r="E2" s="172">
        <v>41334</v>
      </c>
      <c r="F2" s="172">
        <v>41365</v>
      </c>
      <c r="G2" s="172">
        <v>41395</v>
      </c>
      <c r="H2" s="172">
        <v>41426</v>
      </c>
      <c r="I2" s="172">
        <v>41456</v>
      </c>
      <c r="J2" s="172">
        <v>41487</v>
      </c>
      <c r="K2" s="172">
        <v>41518</v>
      </c>
      <c r="L2" s="172">
        <v>41548</v>
      </c>
      <c r="M2" s="172">
        <v>41579</v>
      </c>
      <c r="N2" s="172">
        <v>41609</v>
      </c>
      <c r="O2" s="172">
        <v>41640</v>
      </c>
      <c r="P2" s="172">
        <v>41671</v>
      </c>
      <c r="Q2" s="172">
        <v>41699</v>
      </c>
      <c r="R2" s="172">
        <v>41730</v>
      </c>
      <c r="S2" s="172">
        <v>41760</v>
      </c>
      <c r="T2" s="172">
        <v>41791</v>
      </c>
      <c r="U2" s="172">
        <v>41821</v>
      </c>
      <c r="V2" s="172">
        <v>41852</v>
      </c>
      <c r="W2" s="172">
        <v>41883</v>
      </c>
      <c r="X2" s="172">
        <v>41913</v>
      </c>
      <c r="Y2" s="172">
        <v>41944</v>
      </c>
      <c r="Z2" s="172">
        <v>41974</v>
      </c>
      <c r="AA2" s="172">
        <v>42005</v>
      </c>
      <c r="AB2" s="172">
        <v>42036</v>
      </c>
      <c r="AC2" s="172">
        <v>42064</v>
      </c>
      <c r="AD2" s="172">
        <v>42095</v>
      </c>
      <c r="AE2" s="172">
        <v>42125</v>
      </c>
      <c r="AF2" s="172">
        <v>42156</v>
      </c>
      <c r="AG2" s="172">
        <v>42186</v>
      </c>
      <c r="AH2" s="172">
        <v>42217</v>
      </c>
      <c r="AI2" s="172">
        <v>42248</v>
      </c>
      <c r="AJ2" s="172">
        <v>42278</v>
      </c>
      <c r="AK2" s="172">
        <v>42309</v>
      </c>
      <c r="AL2" s="172">
        <v>42339</v>
      </c>
      <c r="AM2" s="172">
        <v>42370</v>
      </c>
      <c r="AN2" s="172">
        <v>42401</v>
      </c>
      <c r="AO2" s="172">
        <v>42430</v>
      </c>
      <c r="AP2" s="172">
        <v>42461</v>
      </c>
      <c r="AQ2" s="172">
        <v>42491</v>
      </c>
      <c r="AR2" s="172">
        <v>42522</v>
      </c>
      <c r="AS2" s="172">
        <v>42552</v>
      </c>
      <c r="AT2" s="172">
        <v>42583</v>
      </c>
      <c r="AU2" s="172">
        <v>42614</v>
      </c>
      <c r="AV2" s="172">
        <v>42644</v>
      </c>
      <c r="AW2" s="172">
        <v>42675</v>
      </c>
      <c r="AX2" s="172">
        <v>42705</v>
      </c>
      <c r="AY2" s="172">
        <v>42736</v>
      </c>
      <c r="AZ2" s="172">
        <v>42767</v>
      </c>
      <c r="BA2" s="172">
        <v>42795</v>
      </c>
      <c r="BB2" s="172">
        <v>42826</v>
      </c>
      <c r="BC2" s="172">
        <v>42856</v>
      </c>
      <c r="BD2" s="172">
        <v>42887</v>
      </c>
      <c r="BE2" s="172">
        <v>42917</v>
      </c>
      <c r="BF2" s="172">
        <v>42948</v>
      </c>
      <c r="BG2" s="172">
        <v>42979</v>
      </c>
      <c r="BH2" s="172">
        <v>43009</v>
      </c>
      <c r="BI2" s="172">
        <v>43040</v>
      </c>
      <c r="BJ2" s="172">
        <v>43070</v>
      </c>
      <c r="BK2" s="172">
        <v>43101</v>
      </c>
      <c r="BL2" s="172">
        <v>43132</v>
      </c>
      <c r="BM2" s="172">
        <v>43160</v>
      </c>
      <c r="BN2" s="172">
        <v>43191</v>
      </c>
      <c r="BO2" s="172">
        <v>43221</v>
      </c>
      <c r="BP2" s="172">
        <v>43252</v>
      </c>
      <c r="BQ2" s="172">
        <v>43282</v>
      </c>
      <c r="BR2" s="172">
        <v>43313</v>
      </c>
      <c r="BS2" s="172">
        <v>43344</v>
      </c>
      <c r="BT2" s="172">
        <v>43374</v>
      </c>
      <c r="BU2" s="172">
        <v>43405</v>
      </c>
      <c r="BV2" s="172">
        <v>43435</v>
      </c>
      <c r="BW2" s="172">
        <v>43466</v>
      </c>
      <c r="BX2" s="172">
        <v>43497</v>
      </c>
      <c r="BY2" s="172">
        <v>43525</v>
      </c>
      <c r="BZ2" s="172">
        <v>43556</v>
      </c>
      <c r="CA2" s="172">
        <v>43586</v>
      </c>
      <c r="CB2" s="172">
        <v>43617</v>
      </c>
      <c r="CC2" s="172">
        <v>43647</v>
      </c>
      <c r="CD2" s="172">
        <v>43678</v>
      </c>
      <c r="CE2" s="172">
        <v>43709</v>
      </c>
      <c r="CF2" s="172">
        <v>43739</v>
      </c>
      <c r="CG2" s="172">
        <v>43770</v>
      </c>
      <c r="CH2" s="172">
        <v>43800</v>
      </c>
      <c r="CI2" s="172">
        <v>43831</v>
      </c>
      <c r="CJ2" s="172">
        <v>43862</v>
      </c>
      <c r="CK2" s="172">
        <v>43891</v>
      </c>
      <c r="CL2" s="172">
        <v>43922</v>
      </c>
      <c r="CM2" s="172">
        <v>43952</v>
      </c>
      <c r="CN2" s="172">
        <v>43983</v>
      </c>
      <c r="CO2" s="172">
        <v>44013</v>
      </c>
      <c r="CP2" s="172">
        <v>44044</v>
      </c>
      <c r="CQ2" s="172">
        <v>44075</v>
      </c>
      <c r="CR2" s="172">
        <v>44105</v>
      </c>
      <c r="CS2" s="172">
        <v>44136</v>
      </c>
      <c r="CT2" s="172">
        <v>44166</v>
      </c>
      <c r="CU2" s="172">
        <v>44197</v>
      </c>
      <c r="CV2" s="26">
        <v>44228</v>
      </c>
      <c r="CW2" s="172">
        <v>44256</v>
      </c>
      <c r="CX2" s="26">
        <v>44287</v>
      </c>
      <c r="CY2" s="26">
        <v>44317</v>
      </c>
      <c r="CZ2" s="172">
        <v>44348</v>
      </c>
      <c r="DA2" s="172">
        <v>44378</v>
      </c>
      <c r="DB2" s="172">
        <v>44409</v>
      </c>
      <c r="DC2" s="26">
        <v>44440</v>
      </c>
      <c r="DD2" s="172">
        <v>44470</v>
      </c>
      <c r="DE2" s="26">
        <v>44501</v>
      </c>
      <c r="DF2" s="26">
        <v>44531</v>
      </c>
      <c r="DG2" s="172">
        <v>44562</v>
      </c>
    </row>
    <row r="3" spans="1:111" ht="53.1" customHeight="1">
      <c r="A3" s="235" t="str">
        <f>IF('0'!A1=1,"Нарахована заробітна плата штатних працівників (до відповідного місяця попереднього року, %) КВЕД 2010","Gross payroll  (to соrresponding month of the previous year, %) CTEA 2010")</f>
        <v>Нарахована заробітна плата штатних працівників (до відповідного місяця попереднього року, %) КВЕД 2010</v>
      </c>
      <c r="B3" s="236"/>
      <c r="C3" s="173">
        <v>110.2</v>
      </c>
      <c r="D3" s="173">
        <v>108.7</v>
      </c>
      <c r="E3" s="173">
        <v>109.9</v>
      </c>
      <c r="F3" s="173">
        <v>109.9</v>
      </c>
      <c r="G3" s="173">
        <v>107.9</v>
      </c>
      <c r="H3" s="173">
        <v>108.7</v>
      </c>
      <c r="I3" s="173">
        <v>108.8</v>
      </c>
      <c r="J3" s="173">
        <v>107.5</v>
      </c>
      <c r="K3" s="173">
        <v>106.5</v>
      </c>
      <c r="L3" s="173">
        <v>105.6</v>
      </c>
      <c r="M3" s="173">
        <v>105.5</v>
      </c>
      <c r="N3" s="173">
        <v>107.2</v>
      </c>
      <c r="O3" s="173">
        <v>104.9</v>
      </c>
      <c r="P3" s="173">
        <v>104.8</v>
      </c>
      <c r="Q3" s="173">
        <v>105.8</v>
      </c>
      <c r="R3" s="173">
        <v>105.5</v>
      </c>
      <c r="S3" s="173">
        <v>105</v>
      </c>
      <c r="T3" s="173">
        <v>106</v>
      </c>
      <c r="U3" s="173">
        <v>102.6</v>
      </c>
      <c r="V3" s="173">
        <v>101.5</v>
      </c>
      <c r="W3" s="173">
        <v>106.3</v>
      </c>
      <c r="X3" s="173">
        <v>106.4</v>
      </c>
      <c r="Y3" s="173">
        <v>107.6</v>
      </c>
      <c r="Z3" s="173">
        <v>110.4</v>
      </c>
      <c r="AA3" s="173">
        <v>109.1</v>
      </c>
      <c r="AB3" s="173">
        <v>113.2</v>
      </c>
      <c r="AC3" s="173">
        <v>113.1</v>
      </c>
      <c r="AD3" s="173">
        <v>116.5</v>
      </c>
      <c r="AE3" s="173">
        <v>117.8</v>
      </c>
      <c r="AF3" s="173">
        <v>119.4</v>
      </c>
      <c r="AG3" s="173">
        <v>123.1</v>
      </c>
      <c r="AH3" s="173">
        <v>124.78775280531995</v>
      </c>
      <c r="AI3" s="173">
        <v>124.8</v>
      </c>
      <c r="AJ3" s="173">
        <v>129.1</v>
      </c>
      <c r="AK3" s="173">
        <v>127.3</v>
      </c>
      <c r="AL3" s="173">
        <v>130.4</v>
      </c>
      <c r="AM3" s="173">
        <v>126.3</v>
      </c>
      <c r="AN3" s="173">
        <v>126.2</v>
      </c>
      <c r="AO3" s="173">
        <v>127.4</v>
      </c>
      <c r="AP3" s="173">
        <v>122.4</v>
      </c>
      <c r="AQ3" s="173">
        <v>123.3</v>
      </c>
      <c r="AR3" s="173">
        <v>124.1</v>
      </c>
      <c r="AS3" s="173">
        <v>122.4</v>
      </c>
      <c r="AT3" s="173">
        <v>123.7</v>
      </c>
      <c r="AU3" s="173">
        <v>123.4</v>
      </c>
      <c r="AV3" s="173">
        <v>118.1</v>
      </c>
      <c r="AW3" s="173">
        <v>120.2</v>
      </c>
      <c r="AX3" s="173">
        <v>123.8</v>
      </c>
      <c r="AY3" s="173">
        <v>137.69999999999999</v>
      </c>
      <c r="AZ3" s="173">
        <v>135.4</v>
      </c>
      <c r="BA3" s="173">
        <v>137.19999999999999</v>
      </c>
      <c r="BB3" s="173">
        <v>136</v>
      </c>
      <c r="BC3" s="173">
        <v>137.19999999999999</v>
      </c>
      <c r="BD3" s="173">
        <v>137.9</v>
      </c>
      <c r="BE3" s="173">
        <v>136.6</v>
      </c>
      <c r="BF3" s="173">
        <v>136.80000000000001</v>
      </c>
      <c r="BG3" s="173">
        <v>137.19999999999999</v>
      </c>
      <c r="BH3" s="173">
        <v>137.9</v>
      </c>
      <c r="BI3" s="173">
        <v>138.30000000000001</v>
      </c>
      <c r="BJ3" s="173">
        <v>135.5</v>
      </c>
      <c r="BK3" s="173">
        <v>128.4</v>
      </c>
      <c r="BL3" s="173">
        <v>126.1</v>
      </c>
      <c r="BM3" s="173">
        <v>124.1</v>
      </c>
      <c r="BN3" s="173">
        <v>127.3</v>
      </c>
      <c r="BO3" s="173">
        <v>127.6</v>
      </c>
      <c r="BP3" s="173">
        <v>124.2</v>
      </c>
      <c r="BQ3" s="173">
        <v>124.9</v>
      </c>
      <c r="BR3" s="173">
        <v>126.2</v>
      </c>
      <c r="BS3" s="173">
        <v>123</v>
      </c>
      <c r="BT3" s="173">
        <v>124.9</v>
      </c>
      <c r="BU3" s="173">
        <v>122.5</v>
      </c>
      <c r="BV3" s="173">
        <v>120.5</v>
      </c>
      <c r="BW3" s="173">
        <v>119.6</v>
      </c>
      <c r="BX3" s="173">
        <v>120.4</v>
      </c>
      <c r="BY3" s="173">
        <v>122.1</v>
      </c>
      <c r="BZ3" s="173">
        <v>121.1</v>
      </c>
      <c r="CA3" s="173">
        <v>117.4</v>
      </c>
      <c r="CB3" s="173">
        <v>118</v>
      </c>
      <c r="CC3" s="173">
        <v>119.6</v>
      </c>
      <c r="CD3" s="173">
        <v>117.4</v>
      </c>
      <c r="CE3" s="173">
        <v>101.4</v>
      </c>
      <c r="CF3" s="173">
        <v>116.4</v>
      </c>
      <c r="CG3" s="173">
        <v>116.6</v>
      </c>
      <c r="CH3" s="173">
        <v>114.8</v>
      </c>
      <c r="CI3" s="173">
        <v>116.3</v>
      </c>
      <c r="CJ3" s="173">
        <v>115</v>
      </c>
      <c r="CK3" s="173">
        <v>111.8</v>
      </c>
      <c r="CL3" s="173">
        <v>101.6</v>
      </c>
      <c r="CM3" s="173">
        <v>103</v>
      </c>
      <c r="CN3" s="173">
        <v>107.4</v>
      </c>
      <c r="CO3" s="173">
        <v>107.6</v>
      </c>
      <c r="CP3" s="173">
        <v>108.6</v>
      </c>
      <c r="CQ3" s="173">
        <v>112.3</v>
      </c>
      <c r="CR3" s="173">
        <v>113.5</v>
      </c>
      <c r="CS3" s="173">
        <v>112.2</v>
      </c>
      <c r="CT3" s="173">
        <v>115.6</v>
      </c>
      <c r="CU3" s="173">
        <v>115</v>
      </c>
      <c r="CV3" s="173">
        <v>115.7</v>
      </c>
      <c r="CW3" s="173">
        <v>118.9</v>
      </c>
      <c r="CX3" s="173">
        <v>129.80000000000001</v>
      </c>
      <c r="CY3" s="173">
        <v>128.1</v>
      </c>
      <c r="CZ3" s="173">
        <v>123.6</v>
      </c>
      <c r="DA3" s="173">
        <v>121.5</v>
      </c>
      <c r="DB3" s="173">
        <v>122.3</v>
      </c>
      <c r="DC3" s="173">
        <v>118.7</v>
      </c>
      <c r="DD3" s="173">
        <v>115.4</v>
      </c>
      <c r="DE3" s="173">
        <v>119.2</v>
      </c>
      <c r="DF3" s="173">
        <v>123.1</v>
      </c>
      <c r="DG3" s="173">
        <v>118.2</v>
      </c>
    </row>
    <row r="4" spans="1:111" ht="30" customHeight="1">
      <c r="A4" s="237" t="str">
        <f>IF('0'!A1=1,"За видами економічної діяльності КВЕД 2010","By types of economic activity CTEA 2010")</f>
        <v>За видами економічної діяльності КВЕД 2010</v>
      </c>
      <c r="B4" s="18" t="str">
        <f>IF('0'!A1=1,"Сільське господарство, лісове господарство та рибне господарство","Agriculture, forestry and fishing")</f>
        <v>Сільське господарство, лісове господарство та рибне господарство</v>
      </c>
      <c r="C4" s="47">
        <v>117</v>
      </c>
      <c r="D4" s="47">
        <v>114.9</v>
      </c>
      <c r="E4" s="47">
        <v>111.2</v>
      </c>
      <c r="F4" s="47">
        <v>114.1</v>
      </c>
      <c r="G4" s="47">
        <v>109.5</v>
      </c>
      <c r="H4" s="47">
        <v>112.6</v>
      </c>
      <c r="I4" s="47">
        <v>113.4</v>
      </c>
      <c r="J4" s="47">
        <v>112.5</v>
      </c>
      <c r="K4" s="47">
        <v>102.2</v>
      </c>
      <c r="L4" s="47">
        <v>114.7</v>
      </c>
      <c r="M4" s="47">
        <v>113.4</v>
      </c>
      <c r="N4" s="47">
        <v>115.2</v>
      </c>
      <c r="O4" s="47">
        <v>107.3</v>
      </c>
      <c r="P4" s="47">
        <v>106.1</v>
      </c>
      <c r="Q4" s="47">
        <v>113.9</v>
      </c>
      <c r="R4" s="47">
        <v>106.1</v>
      </c>
      <c r="S4" s="47">
        <v>104.3</v>
      </c>
      <c r="T4" s="47">
        <v>105.3</v>
      </c>
      <c r="U4" s="47">
        <v>110.1</v>
      </c>
      <c r="V4" s="47">
        <v>109</v>
      </c>
      <c r="W4" s="47">
        <v>120.5</v>
      </c>
      <c r="X4" s="47">
        <v>107.6</v>
      </c>
      <c r="Y4" s="47">
        <v>106.1</v>
      </c>
      <c r="Z4" s="47">
        <v>113.4</v>
      </c>
      <c r="AA4" s="47">
        <v>113.8</v>
      </c>
      <c r="AB4" s="47">
        <v>121.6</v>
      </c>
      <c r="AC4" s="47">
        <v>123.2</v>
      </c>
      <c r="AD4" s="47">
        <v>128.80000000000001</v>
      </c>
      <c r="AE4" s="47">
        <v>134.1</v>
      </c>
      <c r="AF4" s="47">
        <v>129.9</v>
      </c>
      <c r="AG4" s="47">
        <v>128.30000000000001</v>
      </c>
      <c r="AH4" s="47">
        <v>130.79750893013349</v>
      </c>
      <c r="AI4" s="47">
        <v>132.19999999999999</v>
      </c>
      <c r="AJ4" s="47">
        <v>133.5</v>
      </c>
      <c r="AK4" s="176">
        <v>133.5</v>
      </c>
      <c r="AL4" s="176">
        <v>132.9</v>
      </c>
      <c r="AM4" s="176">
        <v>132.30000000000001</v>
      </c>
      <c r="AN4" s="176">
        <v>130.1</v>
      </c>
      <c r="AO4" s="176">
        <v>132.1</v>
      </c>
      <c r="AP4" s="176">
        <v>127.1</v>
      </c>
      <c r="AQ4" s="176">
        <v>115.3</v>
      </c>
      <c r="AR4" s="176">
        <v>127.7</v>
      </c>
      <c r="AS4" s="176">
        <v>126.4</v>
      </c>
      <c r="AT4" s="176">
        <v>124.5</v>
      </c>
      <c r="AU4" s="176">
        <v>129.1</v>
      </c>
      <c r="AV4" s="176">
        <v>119.7</v>
      </c>
      <c r="AW4" s="176">
        <v>124.4</v>
      </c>
      <c r="AX4" s="176">
        <v>130</v>
      </c>
      <c r="AY4" s="176">
        <v>149.19999999999999</v>
      </c>
      <c r="AZ4" s="176">
        <v>144.69999999999999</v>
      </c>
      <c r="BA4" s="176">
        <v>144</v>
      </c>
      <c r="BB4" s="176">
        <v>145.1</v>
      </c>
      <c r="BC4" s="176">
        <v>154.80000000000001</v>
      </c>
      <c r="BD4" s="176">
        <v>145.19999999999999</v>
      </c>
      <c r="BE4" s="176">
        <v>140.5</v>
      </c>
      <c r="BF4" s="176">
        <v>146.69999999999999</v>
      </c>
      <c r="BG4" s="176">
        <v>138.6</v>
      </c>
      <c r="BH4" s="176">
        <v>143.1</v>
      </c>
      <c r="BI4" s="176">
        <v>144.80000000000001</v>
      </c>
      <c r="BJ4" s="176">
        <v>145.30000000000001</v>
      </c>
      <c r="BK4" s="176">
        <v>129.5</v>
      </c>
      <c r="BL4" s="176">
        <v>126.5</v>
      </c>
      <c r="BM4" s="176">
        <v>119.7</v>
      </c>
      <c r="BN4" s="176">
        <v>130.80000000000001</v>
      </c>
      <c r="BO4" s="176">
        <v>127.2</v>
      </c>
      <c r="BP4" s="176">
        <v>125.2</v>
      </c>
      <c r="BQ4" s="176">
        <v>121.5</v>
      </c>
      <c r="BR4" s="176">
        <v>126.8</v>
      </c>
      <c r="BS4" s="176">
        <v>124.3</v>
      </c>
      <c r="BT4" s="176">
        <v>130.4</v>
      </c>
      <c r="BU4" s="176">
        <v>122.9</v>
      </c>
      <c r="BV4" s="176">
        <v>113.9</v>
      </c>
      <c r="BW4" s="176">
        <v>119.1</v>
      </c>
      <c r="BX4" s="176">
        <v>121.3</v>
      </c>
      <c r="BY4" s="176">
        <v>123.3</v>
      </c>
      <c r="BZ4" s="176">
        <v>116.6</v>
      </c>
      <c r="CA4" s="176">
        <v>112.6</v>
      </c>
      <c r="CB4" s="176">
        <v>118.5</v>
      </c>
      <c r="CC4" s="176">
        <v>125</v>
      </c>
      <c r="CD4" s="176">
        <v>113.7</v>
      </c>
      <c r="CE4" s="176">
        <v>108.3</v>
      </c>
      <c r="CF4" s="176">
        <v>114.9</v>
      </c>
      <c r="CG4" s="176">
        <v>115.4</v>
      </c>
      <c r="CH4" s="176">
        <v>103.3</v>
      </c>
      <c r="CI4" s="176">
        <v>113.1</v>
      </c>
      <c r="CJ4" s="176">
        <v>111.8</v>
      </c>
      <c r="CK4" s="176">
        <v>110.8</v>
      </c>
      <c r="CL4" s="176">
        <v>113.7</v>
      </c>
      <c r="CM4" s="176">
        <v>103.2</v>
      </c>
      <c r="CN4" s="176">
        <v>107.7</v>
      </c>
      <c r="CO4" s="176">
        <v>106.1</v>
      </c>
      <c r="CP4" s="176">
        <v>108.6</v>
      </c>
      <c r="CQ4" s="176">
        <v>110</v>
      </c>
      <c r="CR4" s="176">
        <v>109.5</v>
      </c>
      <c r="CS4" s="176">
        <v>114.1</v>
      </c>
      <c r="CT4" s="176">
        <v>115.2</v>
      </c>
      <c r="CU4" s="176">
        <v>112</v>
      </c>
      <c r="CV4" s="176">
        <v>114.4</v>
      </c>
      <c r="CW4" s="176">
        <v>117.4</v>
      </c>
      <c r="CX4" s="176">
        <v>122.8</v>
      </c>
      <c r="CY4" s="176">
        <v>131.6</v>
      </c>
      <c r="CZ4" s="176">
        <v>124.9</v>
      </c>
      <c r="DA4" s="176">
        <v>121.5</v>
      </c>
      <c r="DB4" s="176">
        <v>128.30000000000001</v>
      </c>
      <c r="DC4" s="176">
        <v>123.9</v>
      </c>
      <c r="DD4" s="176">
        <v>127</v>
      </c>
      <c r="DE4" s="176">
        <v>130.6</v>
      </c>
      <c r="DF4" s="176">
        <v>148</v>
      </c>
      <c r="DG4" s="176">
        <v>124.4</v>
      </c>
    </row>
    <row r="5" spans="1:111" ht="30" customHeight="1">
      <c r="A5" s="238"/>
      <c r="B5" s="19" t="str">
        <f>IF('0'!A1=1,"з них сільське господарство","of which agriculture")</f>
        <v>з них сільське господарство</v>
      </c>
      <c r="C5" s="47">
        <v>116</v>
      </c>
      <c r="D5" s="47">
        <v>113.2</v>
      </c>
      <c r="E5" s="47">
        <v>110.6</v>
      </c>
      <c r="F5" s="47">
        <v>113.4</v>
      </c>
      <c r="G5" s="47">
        <v>109.5</v>
      </c>
      <c r="H5" s="47">
        <v>113</v>
      </c>
      <c r="I5" s="47">
        <v>113.6</v>
      </c>
      <c r="J5" s="47">
        <v>99.2</v>
      </c>
      <c r="K5" s="47">
        <v>101.1</v>
      </c>
      <c r="L5" s="47">
        <v>106.4</v>
      </c>
      <c r="M5" s="47">
        <v>113.8</v>
      </c>
      <c r="N5" s="47">
        <v>87.5</v>
      </c>
      <c r="O5" s="47">
        <v>108.1</v>
      </c>
      <c r="P5" s="47">
        <v>106.8</v>
      </c>
      <c r="Q5" s="47">
        <v>115.7</v>
      </c>
      <c r="R5" s="47">
        <v>106.5</v>
      </c>
      <c r="S5" s="47">
        <v>104.3</v>
      </c>
      <c r="T5" s="47">
        <v>104.8</v>
      </c>
      <c r="U5" s="47">
        <v>110.4</v>
      </c>
      <c r="V5" s="47">
        <v>109.9</v>
      </c>
      <c r="W5" s="47">
        <v>121.5</v>
      </c>
      <c r="X5" s="47">
        <v>107.7</v>
      </c>
      <c r="Y5" s="47">
        <v>104.6</v>
      </c>
      <c r="Z5" s="47">
        <v>110.4</v>
      </c>
      <c r="AA5" s="47">
        <v>112.7</v>
      </c>
      <c r="AB5" s="47">
        <v>119.7</v>
      </c>
      <c r="AC5" s="47">
        <v>119.6</v>
      </c>
      <c r="AD5" s="47">
        <v>127.9</v>
      </c>
      <c r="AE5" s="47">
        <v>133.4</v>
      </c>
      <c r="AF5" s="47">
        <v>126</v>
      </c>
      <c r="AG5" s="47">
        <v>125.9</v>
      </c>
      <c r="AH5" s="47">
        <v>128.18322771317426</v>
      </c>
      <c r="AI5" s="47">
        <v>128.5</v>
      </c>
      <c r="AJ5" s="47">
        <v>131.5</v>
      </c>
      <c r="AK5" s="176">
        <v>130.9</v>
      </c>
      <c r="AL5" s="176">
        <v>126.5</v>
      </c>
      <c r="AM5" s="176">
        <v>128</v>
      </c>
      <c r="AN5" s="176">
        <v>125.8</v>
      </c>
      <c r="AO5" s="176">
        <v>126.2</v>
      </c>
      <c r="AP5" s="176">
        <v>124.6</v>
      </c>
      <c r="AQ5" s="176">
        <v>111.9</v>
      </c>
      <c r="AR5" s="176">
        <v>125.3</v>
      </c>
      <c r="AS5" s="176">
        <v>126</v>
      </c>
      <c r="AT5" s="176">
        <v>121.9</v>
      </c>
      <c r="AU5" s="176">
        <v>126.8</v>
      </c>
      <c r="AV5" s="176">
        <v>119.2</v>
      </c>
      <c r="AW5" s="176">
        <v>124.2</v>
      </c>
      <c r="AX5" s="176">
        <v>130.5</v>
      </c>
      <c r="AY5" s="176">
        <v>153.69999999999999</v>
      </c>
      <c r="AZ5" s="176">
        <v>149.1</v>
      </c>
      <c r="BA5" s="176">
        <v>149.5</v>
      </c>
      <c r="BB5" s="176">
        <v>149.30000000000001</v>
      </c>
      <c r="BC5" s="176">
        <v>158.1</v>
      </c>
      <c r="BD5" s="176">
        <v>147.4</v>
      </c>
      <c r="BE5" s="176">
        <v>141.4</v>
      </c>
      <c r="BF5" s="176">
        <v>148.9</v>
      </c>
      <c r="BG5" s="176">
        <v>141.19999999999999</v>
      </c>
      <c r="BH5" s="176">
        <v>143.9</v>
      </c>
      <c r="BI5" s="176">
        <v>146.5</v>
      </c>
      <c r="BJ5" s="176">
        <v>150.30000000000001</v>
      </c>
      <c r="BK5" s="176">
        <v>127.3</v>
      </c>
      <c r="BL5" s="176" t="s">
        <v>4</v>
      </c>
      <c r="BM5" s="176" t="s">
        <v>4</v>
      </c>
      <c r="BN5" s="176" t="s">
        <v>4</v>
      </c>
      <c r="BO5" s="176" t="s">
        <v>4</v>
      </c>
      <c r="BP5" s="176" t="s">
        <v>4</v>
      </c>
      <c r="BQ5" s="176" t="s">
        <v>4</v>
      </c>
      <c r="BR5" s="176" t="s">
        <v>4</v>
      </c>
      <c r="BS5" s="176" t="s">
        <v>4</v>
      </c>
      <c r="BT5" s="176" t="s">
        <v>4</v>
      </c>
      <c r="BU5" s="176" t="s">
        <v>4</v>
      </c>
      <c r="BV5" s="176" t="s">
        <v>4</v>
      </c>
      <c r="BW5" s="176" t="s">
        <v>4</v>
      </c>
      <c r="BX5" s="176" t="s">
        <v>4</v>
      </c>
      <c r="BY5" s="176" t="s">
        <v>4</v>
      </c>
      <c r="BZ5" s="176" t="s">
        <v>4</v>
      </c>
      <c r="CA5" s="176" t="s">
        <v>4</v>
      </c>
      <c r="CB5" s="176" t="s">
        <v>4</v>
      </c>
      <c r="CC5" s="176" t="s">
        <v>4</v>
      </c>
      <c r="CD5" s="176" t="s">
        <v>4</v>
      </c>
      <c r="CE5" s="176" t="s">
        <v>4</v>
      </c>
      <c r="CF5" s="176" t="s">
        <v>4</v>
      </c>
      <c r="CG5" s="176" t="s">
        <v>4</v>
      </c>
      <c r="CH5" s="176" t="s">
        <v>4</v>
      </c>
      <c r="CI5" s="176" t="s">
        <v>4</v>
      </c>
      <c r="CJ5" s="176" t="s">
        <v>4</v>
      </c>
      <c r="CK5" s="176" t="s">
        <v>4</v>
      </c>
      <c r="CL5" s="176" t="s">
        <v>4</v>
      </c>
      <c r="CM5" s="176" t="s">
        <v>4</v>
      </c>
      <c r="CN5" s="176" t="s">
        <v>4</v>
      </c>
      <c r="CO5" s="176" t="s">
        <v>4</v>
      </c>
      <c r="CP5" s="176" t="s">
        <v>4</v>
      </c>
      <c r="CQ5" s="176" t="s">
        <v>4</v>
      </c>
      <c r="CR5" s="176" t="s">
        <v>4</v>
      </c>
      <c r="CS5" s="176" t="s">
        <v>4</v>
      </c>
      <c r="CT5" s="176" t="s">
        <v>4</v>
      </c>
      <c r="CU5" s="176" t="s">
        <v>4</v>
      </c>
      <c r="CV5" s="176" t="s">
        <v>4</v>
      </c>
      <c r="CW5" s="176" t="s">
        <v>4</v>
      </c>
      <c r="CX5" s="176" t="s">
        <v>4</v>
      </c>
      <c r="CY5" s="176" t="s">
        <v>4</v>
      </c>
      <c r="CZ5" s="176" t="s">
        <v>4</v>
      </c>
      <c r="DA5" s="176" t="s">
        <v>4</v>
      </c>
      <c r="DB5" s="176" t="s">
        <v>4</v>
      </c>
      <c r="DC5" s="176" t="s">
        <v>4</v>
      </c>
      <c r="DD5" s="176" t="s">
        <v>4</v>
      </c>
      <c r="DE5" s="176" t="s">
        <v>4</v>
      </c>
      <c r="DF5" s="176" t="s">
        <v>4</v>
      </c>
      <c r="DG5" s="176" t="s">
        <v>4</v>
      </c>
    </row>
    <row r="6" spans="1:111" ht="30" customHeight="1">
      <c r="A6" s="238"/>
      <c r="B6" s="19" t="str">
        <f>IF('0'!A1=1,"Промисловість","Manufacturing")</f>
        <v>Промисловість</v>
      </c>
      <c r="C6" s="47">
        <v>110.1</v>
      </c>
      <c r="D6" s="47">
        <v>110</v>
      </c>
      <c r="E6" s="47">
        <v>110.2</v>
      </c>
      <c r="F6" s="47">
        <v>110.4</v>
      </c>
      <c r="G6" s="47">
        <v>106.2</v>
      </c>
      <c r="H6" s="47">
        <v>108.1</v>
      </c>
      <c r="I6" s="47">
        <v>108.6</v>
      </c>
      <c r="J6" s="47">
        <v>105.6</v>
      </c>
      <c r="K6" s="47">
        <v>107.4</v>
      </c>
      <c r="L6" s="47">
        <v>106</v>
      </c>
      <c r="M6" s="47">
        <v>105.6</v>
      </c>
      <c r="N6" s="47">
        <v>108.5</v>
      </c>
      <c r="O6" s="47">
        <v>104.7</v>
      </c>
      <c r="P6" s="47">
        <v>102.3</v>
      </c>
      <c r="Q6" s="47">
        <v>105.5</v>
      </c>
      <c r="R6" s="47">
        <v>106.5</v>
      </c>
      <c r="S6" s="47">
        <v>106.7</v>
      </c>
      <c r="T6" s="47">
        <v>107.2</v>
      </c>
      <c r="U6" s="47">
        <v>101.7</v>
      </c>
      <c r="V6" s="47">
        <v>101</v>
      </c>
      <c r="W6" s="47">
        <v>105.7</v>
      </c>
      <c r="X6" s="47">
        <v>106.4</v>
      </c>
      <c r="Y6" s="47">
        <v>108.2</v>
      </c>
      <c r="Z6" s="47">
        <v>111.8</v>
      </c>
      <c r="AA6" s="47">
        <v>108.5</v>
      </c>
      <c r="AB6" s="47">
        <v>109.5</v>
      </c>
      <c r="AC6" s="47">
        <v>117.1</v>
      </c>
      <c r="AD6" s="47">
        <v>116.2</v>
      </c>
      <c r="AE6" s="47">
        <v>118.2</v>
      </c>
      <c r="AF6" s="47">
        <v>119.7</v>
      </c>
      <c r="AG6" s="47">
        <v>126.4</v>
      </c>
      <c r="AH6" s="47">
        <v>127.26135448589473</v>
      </c>
      <c r="AI6" s="47">
        <v>125.3</v>
      </c>
      <c r="AJ6" s="47">
        <v>124.5</v>
      </c>
      <c r="AK6" s="176">
        <v>123.3</v>
      </c>
      <c r="AL6" s="176">
        <v>124.9</v>
      </c>
      <c r="AM6" s="176">
        <v>124</v>
      </c>
      <c r="AN6" s="176">
        <v>129.19999999999999</v>
      </c>
      <c r="AO6" s="176">
        <v>126.6</v>
      </c>
      <c r="AP6" s="176">
        <v>121.6</v>
      </c>
      <c r="AQ6" s="176">
        <v>120.4</v>
      </c>
      <c r="AR6" s="176">
        <v>121.1</v>
      </c>
      <c r="AS6" s="176">
        <v>119.9</v>
      </c>
      <c r="AT6" s="176">
        <v>121.3</v>
      </c>
      <c r="AU6" s="176">
        <v>121.9</v>
      </c>
      <c r="AV6" s="176">
        <v>122.3</v>
      </c>
      <c r="AW6" s="176">
        <v>123.4</v>
      </c>
      <c r="AX6" s="176">
        <v>124.4</v>
      </c>
      <c r="AY6" s="176">
        <v>130.4</v>
      </c>
      <c r="AZ6" s="176">
        <v>127.4</v>
      </c>
      <c r="BA6" s="176">
        <v>126.3</v>
      </c>
      <c r="BB6" s="176">
        <v>126</v>
      </c>
      <c r="BC6" s="176">
        <v>129.19999999999999</v>
      </c>
      <c r="BD6" s="176">
        <v>131.30000000000001</v>
      </c>
      <c r="BE6" s="176">
        <v>128.4</v>
      </c>
      <c r="BF6" s="176">
        <v>131.4</v>
      </c>
      <c r="BG6" s="176">
        <v>129</v>
      </c>
      <c r="BH6" s="176">
        <v>129.30000000000001</v>
      </c>
      <c r="BI6" s="176">
        <v>131.6</v>
      </c>
      <c r="BJ6" s="176">
        <v>130</v>
      </c>
      <c r="BK6" s="176">
        <v>127.5</v>
      </c>
      <c r="BL6" s="176">
        <v>124.7</v>
      </c>
      <c r="BM6" s="176">
        <v>126.7</v>
      </c>
      <c r="BN6" s="176">
        <v>130.1</v>
      </c>
      <c r="BO6" s="176">
        <v>128.80000000000001</v>
      </c>
      <c r="BP6" s="176">
        <v>125.1</v>
      </c>
      <c r="BQ6" s="176">
        <v>126.7</v>
      </c>
      <c r="BR6" s="176">
        <v>125.4</v>
      </c>
      <c r="BS6" s="176">
        <v>124.2</v>
      </c>
      <c r="BT6" s="176">
        <v>127.1</v>
      </c>
      <c r="BU6" s="176">
        <v>125</v>
      </c>
      <c r="BV6" s="176">
        <v>124</v>
      </c>
      <c r="BW6" s="176">
        <v>124.9</v>
      </c>
      <c r="BX6" s="176">
        <v>125</v>
      </c>
      <c r="BY6" s="176">
        <v>127.4</v>
      </c>
      <c r="BZ6" s="176">
        <v>125.4</v>
      </c>
      <c r="CA6" s="176">
        <v>122.4</v>
      </c>
      <c r="CB6" s="176">
        <v>121.8</v>
      </c>
      <c r="CC6" s="176">
        <v>124.7</v>
      </c>
      <c r="CD6" s="176">
        <v>122.5</v>
      </c>
      <c r="CE6" s="176">
        <v>100.4</v>
      </c>
      <c r="CF6" s="176">
        <v>119.1</v>
      </c>
      <c r="CG6" s="176">
        <v>116.9</v>
      </c>
      <c r="CH6" s="176">
        <v>114.4</v>
      </c>
      <c r="CI6" s="176">
        <v>117.2</v>
      </c>
      <c r="CJ6" s="176">
        <v>115.6</v>
      </c>
      <c r="CK6" s="176">
        <v>110.4</v>
      </c>
      <c r="CL6" s="176">
        <v>98.5</v>
      </c>
      <c r="CM6" s="176">
        <v>102.6</v>
      </c>
      <c r="CN6" s="176">
        <v>106.8</v>
      </c>
      <c r="CO6" s="176">
        <v>107</v>
      </c>
      <c r="CP6" s="176">
        <v>107.2</v>
      </c>
      <c r="CQ6" s="176">
        <v>109</v>
      </c>
      <c r="CR6" s="176">
        <v>108.6</v>
      </c>
      <c r="CS6" s="176">
        <v>108</v>
      </c>
      <c r="CT6" s="176">
        <v>109.1</v>
      </c>
      <c r="CU6" s="176">
        <v>109.8</v>
      </c>
      <c r="CV6" s="176">
        <v>109.5</v>
      </c>
      <c r="CW6" s="176">
        <v>115</v>
      </c>
      <c r="CX6" s="176">
        <v>126.8</v>
      </c>
      <c r="CY6" s="176">
        <v>121.2</v>
      </c>
      <c r="CZ6" s="176">
        <v>118.3</v>
      </c>
      <c r="DA6" s="176">
        <v>115.9</v>
      </c>
      <c r="DB6" s="176">
        <v>116.5</v>
      </c>
      <c r="DC6" s="176">
        <v>116.8</v>
      </c>
      <c r="DD6" s="176">
        <v>113.2</v>
      </c>
      <c r="DE6" s="176">
        <v>116.8</v>
      </c>
      <c r="DF6" s="176">
        <v>121.7</v>
      </c>
      <c r="DG6" s="176">
        <v>115.5</v>
      </c>
    </row>
    <row r="7" spans="1:111" ht="30" customHeight="1">
      <c r="A7" s="238"/>
      <c r="B7" s="19" t="str">
        <f>IF('0'!A1=1,"Будівництво","Construction")</f>
        <v>Будівництво</v>
      </c>
      <c r="C7" s="47">
        <v>106.8</v>
      </c>
      <c r="D7" s="47">
        <v>109.1</v>
      </c>
      <c r="E7" s="47">
        <v>108.6</v>
      </c>
      <c r="F7" s="47">
        <v>110.6</v>
      </c>
      <c r="G7" s="47">
        <v>105.4</v>
      </c>
      <c r="H7" s="47">
        <v>107.3</v>
      </c>
      <c r="I7" s="47">
        <v>107.6</v>
      </c>
      <c r="J7" s="47">
        <v>105.4</v>
      </c>
      <c r="K7" s="47">
        <v>104.1</v>
      </c>
      <c r="L7" s="47">
        <v>106.4</v>
      </c>
      <c r="M7" s="47">
        <v>107.1</v>
      </c>
      <c r="N7" s="47">
        <v>108.2</v>
      </c>
      <c r="O7" s="47">
        <v>105.4</v>
      </c>
      <c r="P7" s="47">
        <v>107.1</v>
      </c>
      <c r="Q7" s="47">
        <v>105.5</v>
      </c>
      <c r="R7" s="47">
        <v>103.9</v>
      </c>
      <c r="S7" s="47">
        <v>101.7</v>
      </c>
      <c r="T7" s="47">
        <v>102.2</v>
      </c>
      <c r="U7" s="47">
        <v>97.9</v>
      </c>
      <c r="V7" s="47">
        <v>98.5</v>
      </c>
      <c r="W7" s="47">
        <v>104.3</v>
      </c>
      <c r="X7" s="47">
        <v>107.6</v>
      </c>
      <c r="Y7" s="47">
        <v>108.5</v>
      </c>
      <c r="Z7" s="47">
        <v>111</v>
      </c>
      <c r="AA7" s="47">
        <v>110</v>
      </c>
      <c r="AB7" s="47">
        <v>112.7</v>
      </c>
      <c r="AC7" s="47">
        <v>116.8</v>
      </c>
      <c r="AD7" s="47">
        <v>117.9</v>
      </c>
      <c r="AE7" s="47">
        <v>125.6</v>
      </c>
      <c r="AF7" s="47">
        <v>127.4</v>
      </c>
      <c r="AG7" s="47">
        <v>135</v>
      </c>
      <c r="AH7" s="47">
        <v>135.350800700734</v>
      </c>
      <c r="AI7" s="47">
        <v>132.69999999999999</v>
      </c>
      <c r="AJ7" s="47">
        <v>124.2</v>
      </c>
      <c r="AK7" s="176">
        <v>126.5</v>
      </c>
      <c r="AL7" s="176">
        <v>134</v>
      </c>
      <c r="AM7" s="176">
        <v>138.69999999999999</v>
      </c>
      <c r="AN7" s="176">
        <v>142</v>
      </c>
      <c r="AO7" s="176">
        <v>135.1</v>
      </c>
      <c r="AP7" s="176">
        <v>134.30000000000001</v>
      </c>
      <c r="AQ7" s="176">
        <v>129.4</v>
      </c>
      <c r="AR7" s="176">
        <v>129.6</v>
      </c>
      <c r="AS7" s="176">
        <v>128.9</v>
      </c>
      <c r="AT7" s="176">
        <v>131.6</v>
      </c>
      <c r="AU7" s="176">
        <v>129.5</v>
      </c>
      <c r="AV7" s="176">
        <v>128.9</v>
      </c>
      <c r="AW7" s="176">
        <v>130.6</v>
      </c>
      <c r="AX7" s="176">
        <v>128.19999999999999</v>
      </c>
      <c r="AY7" s="176">
        <v>141.19999999999999</v>
      </c>
      <c r="AZ7" s="176">
        <v>135.5</v>
      </c>
      <c r="BA7" s="176">
        <v>136</v>
      </c>
      <c r="BB7" s="176">
        <v>132.6</v>
      </c>
      <c r="BC7" s="176">
        <v>133.69999999999999</v>
      </c>
      <c r="BD7" s="176">
        <v>130.1</v>
      </c>
      <c r="BE7" s="176">
        <v>127.8</v>
      </c>
      <c r="BF7" s="176">
        <v>130.19999999999999</v>
      </c>
      <c r="BG7" s="176">
        <v>131.6</v>
      </c>
      <c r="BH7" s="176">
        <v>131.4</v>
      </c>
      <c r="BI7" s="176">
        <v>131.4</v>
      </c>
      <c r="BJ7" s="176">
        <v>129.4</v>
      </c>
      <c r="BK7" s="176">
        <v>124.6</v>
      </c>
      <c r="BL7" s="176">
        <v>117.7</v>
      </c>
      <c r="BM7" s="176">
        <v>121.3</v>
      </c>
      <c r="BN7" s="176">
        <v>127.3</v>
      </c>
      <c r="BO7" s="176">
        <v>126.6</v>
      </c>
      <c r="BP7" s="176">
        <v>125.8</v>
      </c>
      <c r="BQ7" s="176">
        <v>126.3</v>
      </c>
      <c r="BR7" s="176">
        <v>125.8</v>
      </c>
      <c r="BS7" s="176">
        <v>123.4</v>
      </c>
      <c r="BT7" s="176">
        <v>129</v>
      </c>
      <c r="BU7" s="176">
        <v>127.5</v>
      </c>
      <c r="BV7" s="176">
        <v>128.6</v>
      </c>
      <c r="BW7" s="176">
        <v>124</v>
      </c>
      <c r="BX7" s="176">
        <v>125.8</v>
      </c>
      <c r="BY7" s="176">
        <v>126</v>
      </c>
      <c r="BZ7" s="176">
        <v>122.5</v>
      </c>
      <c r="CA7" s="176">
        <v>122.5</v>
      </c>
      <c r="CB7" s="176">
        <v>121.1</v>
      </c>
      <c r="CC7" s="176">
        <v>120.7</v>
      </c>
      <c r="CD7" s="176">
        <v>116.5</v>
      </c>
      <c r="CE7" s="176">
        <v>102.2</v>
      </c>
      <c r="CF7" s="176">
        <v>113.8</v>
      </c>
      <c r="CG7" s="176">
        <v>112.9</v>
      </c>
      <c r="CH7" s="176">
        <v>114.2</v>
      </c>
      <c r="CI7" s="176">
        <v>111.4</v>
      </c>
      <c r="CJ7" s="176">
        <v>110.5</v>
      </c>
      <c r="CK7" s="176">
        <v>105.9</v>
      </c>
      <c r="CL7" s="176">
        <v>89.8</v>
      </c>
      <c r="CM7" s="176">
        <v>94.7</v>
      </c>
      <c r="CN7" s="176">
        <v>104.8</v>
      </c>
      <c r="CO7" s="176">
        <v>104.4</v>
      </c>
      <c r="CP7" s="176">
        <v>104.1</v>
      </c>
      <c r="CQ7" s="176">
        <v>109.4</v>
      </c>
      <c r="CR7" s="176">
        <v>109.8</v>
      </c>
      <c r="CS7" s="176">
        <v>109.5</v>
      </c>
      <c r="CT7" s="176">
        <v>106</v>
      </c>
      <c r="CU7" s="176">
        <v>100.8</v>
      </c>
      <c r="CV7" s="176">
        <v>106.1</v>
      </c>
      <c r="CW7" s="176">
        <v>107.7</v>
      </c>
      <c r="CX7" s="176">
        <v>132.9</v>
      </c>
      <c r="CY7" s="176">
        <v>124.9</v>
      </c>
      <c r="CZ7" s="176">
        <v>117.2</v>
      </c>
      <c r="DA7" s="176">
        <v>119</v>
      </c>
      <c r="DB7" s="176">
        <v>118.6</v>
      </c>
      <c r="DC7" s="176">
        <v>115.5</v>
      </c>
      <c r="DD7" s="176">
        <v>112.1</v>
      </c>
      <c r="DE7" s="176">
        <v>112.3</v>
      </c>
      <c r="DF7" s="176">
        <v>112</v>
      </c>
      <c r="DG7" s="176">
        <v>123.3</v>
      </c>
    </row>
    <row r="8" spans="1:111" ht="30" customHeight="1">
      <c r="A8" s="238"/>
      <c r="B8" s="19" t="str">
        <f>IF('0'!A1=1,"Оптова та роздрібна торгівля; ремонт  автотранспортних засобів і мотоциклів","Wholesale and retail trade; repair of motor vehicles and motorcycles")</f>
        <v>Оптова та роздрібна торгівля; ремонт  автотранспортних засобів і мотоциклів</v>
      </c>
      <c r="C8" s="47">
        <v>112.7</v>
      </c>
      <c r="D8" s="47">
        <v>110.5</v>
      </c>
      <c r="E8" s="47">
        <v>111.8</v>
      </c>
      <c r="F8" s="47">
        <v>113.7</v>
      </c>
      <c r="G8" s="47">
        <v>111.2</v>
      </c>
      <c r="H8" s="47">
        <v>111.1</v>
      </c>
      <c r="I8" s="47">
        <v>114</v>
      </c>
      <c r="J8" s="47">
        <v>111.5</v>
      </c>
      <c r="K8" s="47">
        <v>109.7</v>
      </c>
      <c r="L8" s="47">
        <v>109.6</v>
      </c>
      <c r="M8" s="47">
        <v>110.8</v>
      </c>
      <c r="N8" s="47">
        <v>113.9</v>
      </c>
      <c r="O8" s="47">
        <v>108</v>
      </c>
      <c r="P8" s="47">
        <v>108</v>
      </c>
      <c r="Q8" s="47">
        <v>112.9</v>
      </c>
      <c r="R8" s="47">
        <v>104.3</v>
      </c>
      <c r="S8" s="47">
        <v>106.7</v>
      </c>
      <c r="T8" s="47">
        <v>110.6</v>
      </c>
      <c r="U8" s="47">
        <v>106.6</v>
      </c>
      <c r="V8" s="47">
        <v>108.4</v>
      </c>
      <c r="W8" s="47">
        <v>113.1</v>
      </c>
      <c r="X8" s="47">
        <v>116.2</v>
      </c>
      <c r="Y8" s="47">
        <v>117.2</v>
      </c>
      <c r="Z8" s="47">
        <v>121.6</v>
      </c>
      <c r="AA8" s="47">
        <v>123.4</v>
      </c>
      <c r="AB8" s="47">
        <v>133.1</v>
      </c>
      <c r="AC8" s="47">
        <v>124.5</v>
      </c>
      <c r="AD8" s="47">
        <v>133.19999999999999</v>
      </c>
      <c r="AE8" s="47">
        <v>140.1</v>
      </c>
      <c r="AF8" s="47">
        <v>141.5</v>
      </c>
      <c r="AG8" s="47">
        <v>147.19999999999999</v>
      </c>
      <c r="AH8" s="47">
        <v>143.66167748763593</v>
      </c>
      <c r="AI8" s="47">
        <v>143.4</v>
      </c>
      <c r="AJ8" s="47">
        <v>141.5</v>
      </c>
      <c r="AK8" s="176">
        <v>138.5</v>
      </c>
      <c r="AL8" s="176">
        <v>142.1</v>
      </c>
      <c r="AM8" s="176">
        <v>134.69999999999999</v>
      </c>
      <c r="AN8" s="176">
        <v>127.1</v>
      </c>
      <c r="AO8" s="176">
        <v>137.5</v>
      </c>
      <c r="AP8" s="176">
        <v>125.6</v>
      </c>
      <c r="AQ8" s="176">
        <v>127</v>
      </c>
      <c r="AR8" s="176">
        <v>119.9</v>
      </c>
      <c r="AS8" s="176">
        <v>117.5</v>
      </c>
      <c r="AT8" s="176">
        <v>123</v>
      </c>
      <c r="AU8" s="176">
        <v>118</v>
      </c>
      <c r="AV8" s="176">
        <v>118.7</v>
      </c>
      <c r="AW8" s="176">
        <v>123.2</v>
      </c>
      <c r="AX8" s="176">
        <v>113.8</v>
      </c>
      <c r="AY8" s="176">
        <v>131.6</v>
      </c>
      <c r="AZ8" s="176">
        <v>130</v>
      </c>
      <c r="BA8" s="176">
        <v>127.1</v>
      </c>
      <c r="BB8" s="176">
        <v>131.6</v>
      </c>
      <c r="BC8" s="176">
        <v>125.8</v>
      </c>
      <c r="BD8" s="176">
        <v>135.19999999999999</v>
      </c>
      <c r="BE8" s="176">
        <v>133.4</v>
      </c>
      <c r="BF8" s="176">
        <v>129.1</v>
      </c>
      <c r="BG8" s="176">
        <v>132.1</v>
      </c>
      <c r="BH8" s="176">
        <v>134.1</v>
      </c>
      <c r="BI8" s="176">
        <v>133.1</v>
      </c>
      <c r="BJ8" s="176">
        <v>135.5</v>
      </c>
      <c r="BK8" s="176">
        <v>126.6</v>
      </c>
      <c r="BL8" s="176">
        <v>124.4</v>
      </c>
      <c r="BM8" s="176">
        <v>123.4</v>
      </c>
      <c r="BN8" s="176">
        <v>124.7</v>
      </c>
      <c r="BO8" s="176">
        <v>124.5</v>
      </c>
      <c r="BP8" s="176">
        <v>121.7</v>
      </c>
      <c r="BQ8" s="176">
        <v>123.9</v>
      </c>
      <c r="BR8" s="176">
        <v>125</v>
      </c>
      <c r="BS8" s="176">
        <v>124</v>
      </c>
      <c r="BT8" s="176">
        <v>121.6</v>
      </c>
      <c r="BU8" s="176">
        <v>119.4</v>
      </c>
      <c r="BV8" s="176">
        <v>122.1</v>
      </c>
      <c r="BW8" s="176">
        <v>113.5</v>
      </c>
      <c r="BX8" s="176">
        <v>112.9</v>
      </c>
      <c r="BY8" s="176">
        <v>114.9</v>
      </c>
      <c r="BZ8" s="176">
        <v>117.8</v>
      </c>
      <c r="CA8" s="176">
        <v>115.7</v>
      </c>
      <c r="CB8" s="176">
        <v>113.5</v>
      </c>
      <c r="CC8" s="176">
        <v>114.3</v>
      </c>
      <c r="CD8" s="176">
        <v>116.2</v>
      </c>
      <c r="CE8" s="176">
        <v>99.6</v>
      </c>
      <c r="CF8" s="176">
        <v>115.7</v>
      </c>
      <c r="CG8" s="176">
        <v>116.2</v>
      </c>
      <c r="CH8" s="176">
        <v>109.2</v>
      </c>
      <c r="CI8" s="176">
        <v>114.5</v>
      </c>
      <c r="CJ8" s="176">
        <v>114.7</v>
      </c>
      <c r="CK8" s="176">
        <v>108.9</v>
      </c>
      <c r="CL8" s="176">
        <v>94.3</v>
      </c>
      <c r="CM8" s="176">
        <v>96.7</v>
      </c>
      <c r="CN8" s="176">
        <v>101.7</v>
      </c>
      <c r="CO8" s="176">
        <v>103.8</v>
      </c>
      <c r="CP8" s="176">
        <v>104.1</v>
      </c>
      <c r="CQ8" s="176">
        <v>104.7</v>
      </c>
      <c r="CR8" s="176">
        <v>104</v>
      </c>
      <c r="CS8" s="176">
        <v>103.5</v>
      </c>
      <c r="CT8" s="176">
        <v>105.1</v>
      </c>
      <c r="CU8" s="176">
        <v>108</v>
      </c>
      <c r="CV8" s="176">
        <v>110.7</v>
      </c>
      <c r="CW8" s="176">
        <v>120.4</v>
      </c>
      <c r="CX8" s="176">
        <v>122.1</v>
      </c>
      <c r="CY8" s="176">
        <v>130</v>
      </c>
      <c r="CZ8" s="176">
        <v>123.6</v>
      </c>
      <c r="DA8" s="176">
        <v>117.3</v>
      </c>
      <c r="DB8" s="176">
        <v>119.3</v>
      </c>
      <c r="DC8" s="176">
        <v>120.4</v>
      </c>
      <c r="DD8" s="176">
        <v>118.3</v>
      </c>
      <c r="DE8" s="176">
        <v>120.4</v>
      </c>
      <c r="DF8" s="176">
        <v>123.9</v>
      </c>
      <c r="DG8" s="176">
        <v>124.4</v>
      </c>
    </row>
    <row r="9" spans="1:111" ht="30" customHeight="1">
      <c r="A9" s="238"/>
      <c r="B9" s="19" t="str">
        <f>IF('0'!A1=1,"Транспорт, складське господарство,  поштова та кур’єрська діяльність","Transportation and warehousing, postal and courier activities")</f>
        <v>Транспорт, складське господарство,  поштова та кур’єрська діяльність</v>
      </c>
      <c r="C9" s="47">
        <v>102.9</v>
      </c>
      <c r="D9" s="47">
        <v>98.2</v>
      </c>
      <c r="E9" s="47">
        <v>108.1</v>
      </c>
      <c r="F9" s="47">
        <v>102.9</v>
      </c>
      <c r="G9" s="47">
        <v>104.7</v>
      </c>
      <c r="H9" s="47">
        <v>105.8</v>
      </c>
      <c r="I9" s="47">
        <v>104</v>
      </c>
      <c r="J9" s="47">
        <v>104</v>
      </c>
      <c r="K9" s="47">
        <v>102.8</v>
      </c>
      <c r="L9" s="47">
        <v>102.9</v>
      </c>
      <c r="M9" s="47">
        <v>101.9</v>
      </c>
      <c r="N9" s="47">
        <v>107.2</v>
      </c>
      <c r="O9" s="47">
        <v>107.5</v>
      </c>
      <c r="P9" s="47">
        <v>106.5</v>
      </c>
      <c r="Q9" s="47">
        <v>98.1</v>
      </c>
      <c r="R9" s="47">
        <v>105</v>
      </c>
      <c r="S9" s="47">
        <v>103.5</v>
      </c>
      <c r="T9" s="47">
        <v>103.1</v>
      </c>
      <c r="U9" s="47">
        <v>106.5</v>
      </c>
      <c r="V9" s="47">
        <v>101.4</v>
      </c>
      <c r="W9" s="47">
        <v>109.2</v>
      </c>
      <c r="X9" s="47">
        <v>104.2</v>
      </c>
      <c r="Y9" s="47">
        <v>104.6</v>
      </c>
      <c r="Z9" s="47">
        <v>106.9</v>
      </c>
      <c r="AA9" s="47">
        <v>110.3</v>
      </c>
      <c r="AB9" s="47">
        <v>115.6</v>
      </c>
      <c r="AC9" s="47">
        <v>110.1</v>
      </c>
      <c r="AD9" s="47">
        <v>113.3</v>
      </c>
      <c r="AE9" s="47">
        <v>120.1</v>
      </c>
      <c r="AF9" s="47">
        <v>125.8</v>
      </c>
      <c r="AG9" s="47">
        <v>124.4</v>
      </c>
      <c r="AH9" s="47">
        <v>134.79328454248477</v>
      </c>
      <c r="AI9" s="47">
        <v>131.5</v>
      </c>
      <c r="AJ9" s="47">
        <v>132.69999999999999</v>
      </c>
      <c r="AK9" s="176">
        <v>135.5</v>
      </c>
      <c r="AL9" s="176">
        <v>136</v>
      </c>
      <c r="AM9" s="176">
        <v>131</v>
      </c>
      <c r="AN9" s="176">
        <v>127.4</v>
      </c>
      <c r="AO9" s="176">
        <v>125.3</v>
      </c>
      <c r="AP9" s="176">
        <v>125.8</v>
      </c>
      <c r="AQ9" s="176">
        <v>124.4</v>
      </c>
      <c r="AR9" s="176">
        <v>120.9</v>
      </c>
      <c r="AS9" s="176">
        <v>123.7</v>
      </c>
      <c r="AT9" s="176">
        <v>121.1</v>
      </c>
      <c r="AU9" s="176">
        <v>128.1</v>
      </c>
      <c r="AV9" s="176">
        <v>122.5</v>
      </c>
      <c r="AW9" s="176">
        <v>122.1</v>
      </c>
      <c r="AX9" s="176">
        <v>125.5</v>
      </c>
      <c r="AY9" s="176">
        <v>129.80000000000001</v>
      </c>
      <c r="AZ9" s="176">
        <v>125.3</v>
      </c>
      <c r="BA9" s="176">
        <v>143.1</v>
      </c>
      <c r="BB9" s="176">
        <v>133.4</v>
      </c>
      <c r="BC9" s="176">
        <v>134.6</v>
      </c>
      <c r="BD9" s="176">
        <v>133.4</v>
      </c>
      <c r="BE9" s="176">
        <v>138.80000000000001</v>
      </c>
      <c r="BF9" s="176">
        <v>134.69999999999999</v>
      </c>
      <c r="BG9" s="176">
        <v>122.2</v>
      </c>
      <c r="BH9" s="176">
        <v>133.80000000000001</v>
      </c>
      <c r="BI9" s="176">
        <v>131.19999999999999</v>
      </c>
      <c r="BJ9" s="176">
        <v>129.69999999999999</v>
      </c>
      <c r="BK9" s="176">
        <v>145.80000000000001</v>
      </c>
      <c r="BL9" s="176">
        <v>134.5</v>
      </c>
      <c r="BM9" s="176">
        <v>119.1</v>
      </c>
      <c r="BN9" s="176">
        <v>132.80000000000001</v>
      </c>
      <c r="BO9" s="176">
        <v>130.6</v>
      </c>
      <c r="BP9" s="176">
        <v>129</v>
      </c>
      <c r="BQ9" s="176">
        <v>121.7</v>
      </c>
      <c r="BR9" s="176">
        <v>130.80000000000001</v>
      </c>
      <c r="BS9" s="176">
        <v>127.2</v>
      </c>
      <c r="BT9" s="176">
        <v>128.9</v>
      </c>
      <c r="BU9" s="176">
        <v>124.2</v>
      </c>
      <c r="BV9" s="176">
        <v>119.6</v>
      </c>
      <c r="BW9" s="176">
        <v>115.8</v>
      </c>
      <c r="BX9" s="176">
        <v>124</v>
      </c>
      <c r="BY9" s="176">
        <v>124.1</v>
      </c>
      <c r="BZ9" s="176">
        <v>120.2</v>
      </c>
      <c r="CA9" s="176">
        <v>120.2</v>
      </c>
      <c r="CB9" s="176">
        <v>118.6</v>
      </c>
      <c r="CC9" s="176">
        <v>122</v>
      </c>
      <c r="CD9" s="176">
        <v>112.9</v>
      </c>
      <c r="CE9" s="176">
        <v>97.7</v>
      </c>
      <c r="CF9" s="176">
        <v>113.3</v>
      </c>
      <c r="CG9" s="176">
        <v>123.8</v>
      </c>
      <c r="CH9" s="176">
        <v>100.9</v>
      </c>
      <c r="CI9" s="176">
        <v>112.6</v>
      </c>
      <c r="CJ9" s="176">
        <v>111.3</v>
      </c>
      <c r="CK9" s="176">
        <v>104</v>
      </c>
      <c r="CL9" s="176">
        <v>94.1</v>
      </c>
      <c r="CM9" s="176">
        <v>90.2</v>
      </c>
      <c r="CN9" s="176">
        <v>98.2</v>
      </c>
      <c r="CO9" s="176">
        <v>96</v>
      </c>
      <c r="CP9" s="176">
        <v>102.7</v>
      </c>
      <c r="CQ9" s="176">
        <v>103.6</v>
      </c>
      <c r="CR9" s="176">
        <v>104.2</v>
      </c>
      <c r="CS9" s="176">
        <v>96.7</v>
      </c>
      <c r="CT9" s="176">
        <v>111.9</v>
      </c>
      <c r="CU9" s="176">
        <v>98.8</v>
      </c>
      <c r="CV9" s="176">
        <v>100</v>
      </c>
      <c r="CW9" s="176">
        <v>107.7</v>
      </c>
      <c r="CX9" s="176">
        <v>122.9</v>
      </c>
      <c r="CY9" s="176">
        <v>126.4</v>
      </c>
      <c r="CZ9" s="176">
        <v>114</v>
      </c>
      <c r="DA9" s="176">
        <v>127.2</v>
      </c>
      <c r="DB9" s="176">
        <v>120.8</v>
      </c>
      <c r="DC9" s="176">
        <v>117.8</v>
      </c>
      <c r="DD9" s="176">
        <v>116.4</v>
      </c>
      <c r="DE9" s="176">
        <v>120.1</v>
      </c>
      <c r="DF9" s="176">
        <v>120</v>
      </c>
      <c r="DG9" s="176">
        <v>128.4</v>
      </c>
    </row>
    <row r="10" spans="1:111" ht="30" customHeight="1">
      <c r="A10" s="238"/>
      <c r="B10" s="19" t="str">
        <f>IF('0'!A1=1,"наземний і трубопровідний транспорт","surface and pipeline transport")</f>
        <v>наземний і трубопровідний транспорт</v>
      </c>
      <c r="C10" s="47">
        <v>110.8</v>
      </c>
      <c r="D10" s="47">
        <v>94.2</v>
      </c>
      <c r="E10" s="47">
        <v>127.5</v>
      </c>
      <c r="F10" s="47">
        <v>108.6</v>
      </c>
      <c r="G10" s="47">
        <v>106.9</v>
      </c>
      <c r="H10" s="47">
        <v>103.8</v>
      </c>
      <c r="I10" s="47">
        <v>105.6</v>
      </c>
      <c r="J10" s="47">
        <v>105.2</v>
      </c>
      <c r="K10" s="47">
        <v>97.6</v>
      </c>
      <c r="L10" s="47">
        <v>107</v>
      </c>
      <c r="M10" s="47">
        <v>105.3</v>
      </c>
      <c r="N10" s="47">
        <v>108.6</v>
      </c>
      <c r="O10" s="47">
        <v>112.2</v>
      </c>
      <c r="P10" s="47">
        <v>111.1</v>
      </c>
      <c r="Q10" s="47">
        <v>106.8</v>
      </c>
      <c r="R10" s="47">
        <v>112.5</v>
      </c>
      <c r="S10" s="47">
        <v>109.8</v>
      </c>
      <c r="T10" s="47">
        <v>111.3</v>
      </c>
      <c r="U10" s="47">
        <v>109.8</v>
      </c>
      <c r="V10" s="47">
        <v>107.6</v>
      </c>
      <c r="W10" s="47">
        <v>113</v>
      </c>
      <c r="X10" s="47">
        <v>109.8</v>
      </c>
      <c r="Y10" s="47">
        <v>110.6</v>
      </c>
      <c r="Z10" s="47">
        <v>111.4</v>
      </c>
      <c r="AA10" s="47">
        <v>104.9</v>
      </c>
      <c r="AB10" s="47">
        <v>109.5</v>
      </c>
      <c r="AC10" s="47">
        <v>95.5</v>
      </c>
      <c r="AD10" s="47">
        <v>108.5</v>
      </c>
      <c r="AE10" s="47">
        <v>114.9</v>
      </c>
      <c r="AF10" s="47">
        <v>117.6</v>
      </c>
      <c r="AG10" s="47">
        <v>122.3</v>
      </c>
      <c r="AH10" s="47">
        <v>127.67812850545685</v>
      </c>
      <c r="AI10" s="47">
        <v>136.30000000000001</v>
      </c>
      <c r="AJ10" s="47">
        <v>129.69999999999999</v>
      </c>
      <c r="AK10" s="176">
        <v>132.30000000000001</v>
      </c>
      <c r="AL10" s="176">
        <v>129.30000000000001</v>
      </c>
      <c r="AM10" s="176">
        <v>131.5</v>
      </c>
      <c r="AN10" s="176">
        <v>129.4</v>
      </c>
      <c r="AO10" s="176">
        <v>128.1</v>
      </c>
      <c r="AP10" s="176">
        <v>129.80000000000001</v>
      </c>
      <c r="AQ10" s="176">
        <v>125.3</v>
      </c>
      <c r="AR10" s="176">
        <v>122.9</v>
      </c>
      <c r="AS10" s="176">
        <v>127.8</v>
      </c>
      <c r="AT10" s="176">
        <v>121.1</v>
      </c>
      <c r="AU10" s="176">
        <v>129.1</v>
      </c>
      <c r="AV10" s="176">
        <v>125.3</v>
      </c>
      <c r="AW10" s="176">
        <v>121.3</v>
      </c>
      <c r="AX10" s="176">
        <v>123.6</v>
      </c>
      <c r="AY10" s="176">
        <v>136</v>
      </c>
      <c r="AZ10" s="176">
        <v>128</v>
      </c>
      <c r="BA10" s="176">
        <v>155.4</v>
      </c>
      <c r="BB10" s="176">
        <v>140.1</v>
      </c>
      <c r="BC10" s="176">
        <v>135</v>
      </c>
      <c r="BD10" s="176">
        <v>131.69999999999999</v>
      </c>
      <c r="BE10" s="176">
        <v>138.4</v>
      </c>
      <c r="BF10" s="176">
        <v>147.19999999999999</v>
      </c>
      <c r="BG10" s="176">
        <v>117.1</v>
      </c>
      <c r="BH10" s="176">
        <v>139.30000000000001</v>
      </c>
      <c r="BI10" s="176">
        <v>136.1</v>
      </c>
      <c r="BJ10" s="176">
        <v>138.19999999999999</v>
      </c>
      <c r="BK10" s="176">
        <v>146.30000000000001</v>
      </c>
      <c r="BL10" s="176" t="s">
        <v>4</v>
      </c>
      <c r="BM10" s="176" t="s">
        <v>4</v>
      </c>
      <c r="BN10" s="176" t="s">
        <v>4</v>
      </c>
      <c r="BO10" s="176" t="s">
        <v>4</v>
      </c>
      <c r="BP10" s="176" t="s">
        <v>4</v>
      </c>
      <c r="BQ10" s="176" t="s">
        <v>4</v>
      </c>
      <c r="BR10" s="176" t="s">
        <v>4</v>
      </c>
      <c r="BS10" s="176" t="s">
        <v>4</v>
      </c>
      <c r="BT10" s="176" t="s">
        <v>4</v>
      </c>
      <c r="BU10" s="176" t="s">
        <v>4</v>
      </c>
      <c r="BV10" s="176" t="s">
        <v>4</v>
      </c>
      <c r="BW10" s="176" t="s">
        <v>4</v>
      </c>
      <c r="BX10" s="176" t="s">
        <v>4</v>
      </c>
      <c r="BY10" s="176" t="s">
        <v>4</v>
      </c>
      <c r="BZ10" s="176" t="s">
        <v>4</v>
      </c>
      <c r="CA10" s="176" t="s">
        <v>4</v>
      </c>
      <c r="CB10" s="176" t="s">
        <v>4</v>
      </c>
      <c r="CC10" s="176" t="s">
        <v>4</v>
      </c>
      <c r="CD10" s="176" t="s">
        <v>4</v>
      </c>
      <c r="CE10" s="176" t="s">
        <v>4</v>
      </c>
      <c r="CF10" s="176" t="s">
        <v>4</v>
      </c>
      <c r="CG10" s="176" t="s">
        <v>4</v>
      </c>
      <c r="CH10" s="176" t="s">
        <v>4</v>
      </c>
      <c r="CI10" s="176" t="s">
        <v>4</v>
      </c>
      <c r="CJ10" s="176" t="s">
        <v>4</v>
      </c>
      <c r="CK10" s="176" t="s">
        <v>4</v>
      </c>
      <c r="CL10" s="176" t="s">
        <v>4</v>
      </c>
      <c r="CM10" s="176" t="s">
        <v>4</v>
      </c>
      <c r="CN10" s="176" t="s">
        <v>4</v>
      </c>
      <c r="CO10" s="176" t="s">
        <v>4</v>
      </c>
      <c r="CP10" s="176" t="s">
        <v>4</v>
      </c>
      <c r="CQ10" s="176" t="s">
        <v>4</v>
      </c>
      <c r="CR10" s="176" t="s">
        <v>4</v>
      </c>
      <c r="CS10" s="176" t="s">
        <v>4</v>
      </c>
      <c r="CT10" s="176" t="s">
        <v>4</v>
      </c>
      <c r="CU10" s="176" t="s">
        <v>4</v>
      </c>
      <c r="CV10" s="176" t="s">
        <v>4</v>
      </c>
      <c r="CW10" s="176" t="s">
        <v>4</v>
      </c>
      <c r="CX10" s="176" t="s">
        <v>4</v>
      </c>
      <c r="CY10" s="176" t="s">
        <v>4</v>
      </c>
      <c r="CZ10" s="176" t="s">
        <v>4</v>
      </c>
      <c r="DA10" s="176" t="s">
        <v>4</v>
      </c>
      <c r="DB10" s="176" t="s">
        <v>4</v>
      </c>
      <c r="DC10" s="176" t="s">
        <v>4</v>
      </c>
      <c r="DD10" s="176" t="s">
        <v>4</v>
      </c>
      <c r="DE10" s="176" t="s">
        <v>4</v>
      </c>
      <c r="DF10" s="176" t="s">
        <v>4</v>
      </c>
      <c r="DG10" s="176" t="s">
        <v>4</v>
      </c>
    </row>
    <row r="11" spans="1:111" ht="30" customHeight="1">
      <c r="A11" s="238"/>
      <c r="B11" s="19" t="str">
        <f>IF('0'!A1=1,"водний транспорт","water transport")</f>
        <v>водний транспорт</v>
      </c>
      <c r="C11" s="47">
        <v>105.1</v>
      </c>
      <c r="D11" s="47">
        <v>99.9</v>
      </c>
      <c r="E11" s="47">
        <v>101.9</v>
      </c>
      <c r="F11" s="47">
        <v>100</v>
      </c>
      <c r="G11" s="47">
        <v>99.8</v>
      </c>
      <c r="H11" s="47">
        <v>103.5</v>
      </c>
      <c r="I11" s="47">
        <v>104.4</v>
      </c>
      <c r="J11" s="47">
        <v>101.9</v>
      </c>
      <c r="K11" s="47">
        <v>117.1</v>
      </c>
      <c r="L11" s="47">
        <v>105</v>
      </c>
      <c r="M11" s="47">
        <v>104.8</v>
      </c>
      <c r="N11" s="47">
        <v>109.2</v>
      </c>
      <c r="O11" s="47">
        <v>102.9</v>
      </c>
      <c r="P11" s="47">
        <v>96.8</v>
      </c>
      <c r="Q11" s="47">
        <v>105.1</v>
      </c>
      <c r="R11" s="47">
        <v>92.5</v>
      </c>
      <c r="S11" s="47">
        <v>98</v>
      </c>
      <c r="T11" s="47">
        <v>98.4</v>
      </c>
      <c r="U11" s="47">
        <v>101.3</v>
      </c>
      <c r="V11" s="47">
        <v>103.4</v>
      </c>
      <c r="W11" s="47">
        <v>137.5</v>
      </c>
      <c r="X11" s="47">
        <v>101.3</v>
      </c>
      <c r="Y11" s="47">
        <v>123.4</v>
      </c>
      <c r="Z11" s="47">
        <v>159.9</v>
      </c>
      <c r="AA11" s="47">
        <v>127</v>
      </c>
      <c r="AB11" s="47">
        <v>138</v>
      </c>
      <c r="AC11" s="47">
        <v>150.69999999999999</v>
      </c>
      <c r="AD11" s="47">
        <v>147.6</v>
      </c>
      <c r="AE11" s="47">
        <v>146</v>
      </c>
      <c r="AF11" s="47">
        <v>157.9</v>
      </c>
      <c r="AG11" s="47">
        <v>146.5</v>
      </c>
      <c r="AH11" s="47">
        <v>153.65834547381525</v>
      </c>
      <c r="AI11" s="47">
        <v>95.2</v>
      </c>
      <c r="AJ11" s="47">
        <v>130</v>
      </c>
      <c r="AK11" s="176">
        <v>124.9</v>
      </c>
      <c r="AL11" s="176">
        <v>157.9</v>
      </c>
      <c r="AM11" s="176">
        <v>122.7</v>
      </c>
      <c r="AN11" s="176">
        <v>120.1</v>
      </c>
      <c r="AO11" s="176">
        <v>143.4</v>
      </c>
      <c r="AP11" s="176">
        <v>136.80000000000001</v>
      </c>
      <c r="AQ11" s="176">
        <v>139.19999999999999</v>
      </c>
      <c r="AR11" s="176">
        <v>116.9</v>
      </c>
      <c r="AS11" s="176">
        <v>145.5</v>
      </c>
      <c r="AT11" s="176">
        <v>168.2</v>
      </c>
      <c r="AU11" s="176">
        <v>155.4</v>
      </c>
      <c r="AV11" s="176">
        <v>187.4</v>
      </c>
      <c r="AW11" s="176">
        <v>160.5</v>
      </c>
      <c r="AX11" s="176">
        <v>99.8</v>
      </c>
      <c r="AY11" s="176">
        <v>113</v>
      </c>
      <c r="AZ11" s="176">
        <v>117.8</v>
      </c>
      <c r="BA11" s="176">
        <v>103.3</v>
      </c>
      <c r="BB11" s="176">
        <v>118.7</v>
      </c>
      <c r="BC11" s="176">
        <v>111</v>
      </c>
      <c r="BD11" s="176">
        <v>138.5</v>
      </c>
      <c r="BE11" s="176">
        <v>113.6</v>
      </c>
      <c r="BF11" s="176">
        <v>89.5</v>
      </c>
      <c r="BG11" s="176">
        <v>115.2</v>
      </c>
      <c r="BH11" s="176">
        <v>97.7</v>
      </c>
      <c r="BI11" s="176">
        <v>101.2</v>
      </c>
      <c r="BJ11" s="176">
        <v>101.3</v>
      </c>
      <c r="BK11" s="176">
        <v>169</v>
      </c>
      <c r="BL11" s="176" t="s">
        <v>4</v>
      </c>
      <c r="BM11" s="176" t="s">
        <v>4</v>
      </c>
      <c r="BN11" s="176" t="s">
        <v>4</v>
      </c>
      <c r="BO11" s="176" t="s">
        <v>4</v>
      </c>
      <c r="BP11" s="176" t="s">
        <v>4</v>
      </c>
      <c r="BQ11" s="176" t="s">
        <v>4</v>
      </c>
      <c r="BR11" s="176" t="s">
        <v>4</v>
      </c>
      <c r="BS11" s="176" t="s">
        <v>4</v>
      </c>
      <c r="BT11" s="176" t="s">
        <v>4</v>
      </c>
      <c r="BU11" s="176" t="s">
        <v>4</v>
      </c>
      <c r="BV11" s="176" t="s">
        <v>4</v>
      </c>
      <c r="BW11" s="176" t="s">
        <v>4</v>
      </c>
      <c r="BX11" s="176" t="s">
        <v>4</v>
      </c>
      <c r="BY11" s="176" t="s">
        <v>4</v>
      </c>
      <c r="BZ11" s="176" t="s">
        <v>4</v>
      </c>
      <c r="CA11" s="176" t="s">
        <v>4</v>
      </c>
      <c r="CB11" s="176" t="s">
        <v>4</v>
      </c>
      <c r="CC11" s="176" t="s">
        <v>4</v>
      </c>
      <c r="CD11" s="176" t="s">
        <v>4</v>
      </c>
      <c r="CE11" s="176" t="s">
        <v>4</v>
      </c>
      <c r="CF11" s="176" t="s">
        <v>4</v>
      </c>
      <c r="CG11" s="176" t="s">
        <v>4</v>
      </c>
      <c r="CH11" s="176" t="s">
        <v>4</v>
      </c>
      <c r="CI11" s="176" t="s">
        <v>4</v>
      </c>
      <c r="CJ11" s="176" t="s">
        <v>4</v>
      </c>
      <c r="CK11" s="176" t="s">
        <v>4</v>
      </c>
      <c r="CL11" s="176" t="s">
        <v>4</v>
      </c>
      <c r="CM11" s="176" t="s">
        <v>4</v>
      </c>
      <c r="CN11" s="176" t="s">
        <v>4</v>
      </c>
      <c r="CO11" s="176" t="s">
        <v>4</v>
      </c>
      <c r="CP11" s="176" t="s">
        <v>4</v>
      </c>
      <c r="CQ11" s="176" t="s">
        <v>4</v>
      </c>
      <c r="CR11" s="176" t="s">
        <v>4</v>
      </c>
      <c r="CS11" s="176" t="s">
        <v>4</v>
      </c>
      <c r="CT11" s="176" t="s">
        <v>4</v>
      </c>
      <c r="CU11" s="176" t="s">
        <v>4</v>
      </c>
      <c r="CV11" s="176" t="s">
        <v>4</v>
      </c>
      <c r="CW11" s="176" t="s">
        <v>4</v>
      </c>
      <c r="CX11" s="176" t="s">
        <v>4</v>
      </c>
      <c r="CY11" s="176" t="s">
        <v>4</v>
      </c>
      <c r="CZ11" s="176" t="s">
        <v>4</v>
      </c>
      <c r="DA11" s="176" t="s">
        <v>4</v>
      </c>
      <c r="DB11" s="176" t="s">
        <v>4</v>
      </c>
      <c r="DC11" s="176" t="s">
        <v>4</v>
      </c>
      <c r="DD11" s="176" t="s">
        <v>4</v>
      </c>
      <c r="DE11" s="176" t="s">
        <v>4</v>
      </c>
      <c r="DF11" s="176" t="s">
        <v>4</v>
      </c>
      <c r="DG11" s="176" t="s">
        <v>4</v>
      </c>
    </row>
    <row r="12" spans="1:111" ht="30" customHeight="1">
      <c r="A12" s="238"/>
      <c r="B12" s="19" t="str">
        <f>IF('0'!A1=1,"авіаційний транспорт","air transport")</f>
        <v>авіаційний транспорт</v>
      </c>
      <c r="C12" s="47">
        <v>92.3</v>
      </c>
      <c r="D12" s="47">
        <v>119.1</v>
      </c>
      <c r="E12" s="47">
        <v>142.9</v>
      </c>
      <c r="F12" s="47">
        <v>119.7</v>
      </c>
      <c r="G12" s="47">
        <v>113.4</v>
      </c>
      <c r="H12" s="47">
        <v>106.5</v>
      </c>
      <c r="I12" s="47">
        <v>102.8</v>
      </c>
      <c r="J12" s="47">
        <v>104.8</v>
      </c>
      <c r="K12" s="47">
        <v>105.2</v>
      </c>
      <c r="L12" s="47">
        <v>97.9</v>
      </c>
      <c r="M12" s="47">
        <v>95.2</v>
      </c>
      <c r="N12" s="47">
        <v>99.3</v>
      </c>
      <c r="O12" s="47">
        <v>88.8</v>
      </c>
      <c r="P12" s="47">
        <v>91.5</v>
      </c>
      <c r="Q12" s="47">
        <v>80.900000000000006</v>
      </c>
      <c r="R12" s="47">
        <v>96</v>
      </c>
      <c r="S12" s="47">
        <v>103.8</v>
      </c>
      <c r="T12" s="47">
        <v>105.4</v>
      </c>
      <c r="U12" s="47">
        <v>120</v>
      </c>
      <c r="V12" s="47">
        <v>117.7</v>
      </c>
      <c r="W12" s="47">
        <v>113.4</v>
      </c>
      <c r="X12" s="47">
        <v>120.4</v>
      </c>
      <c r="Y12" s="47">
        <v>126.1</v>
      </c>
      <c r="Z12" s="47">
        <v>138.69999999999999</v>
      </c>
      <c r="AA12" s="47">
        <v>143</v>
      </c>
      <c r="AB12" s="47">
        <v>153.9</v>
      </c>
      <c r="AC12" s="47">
        <v>169.2</v>
      </c>
      <c r="AD12" s="47">
        <v>166.1</v>
      </c>
      <c r="AE12" s="47">
        <v>164.7</v>
      </c>
      <c r="AF12" s="47">
        <v>161.30000000000001</v>
      </c>
      <c r="AG12" s="47">
        <v>143.6</v>
      </c>
      <c r="AH12" s="47">
        <v>142.36089979860927</v>
      </c>
      <c r="AI12" s="47">
        <v>152.19999999999999</v>
      </c>
      <c r="AJ12" s="47">
        <v>159.69999999999999</v>
      </c>
      <c r="AK12" s="176">
        <v>150.6</v>
      </c>
      <c r="AL12" s="176">
        <v>154.19999999999999</v>
      </c>
      <c r="AM12" s="176">
        <v>149.4</v>
      </c>
      <c r="AN12" s="176">
        <v>128.19999999999999</v>
      </c>
      <c r="AO12" s="176">
        <v>113</v>
      </c>
      <c r="AP12" s="176">
        <v>115.5</v>
      </c>
      <c r="AQ12" s="176">
        <v>139.30000000000001</v>
      </c>
      <c r="AR12" s="176">
        <v>138.5</v>
      </c>
      <c r="AS12" s="176">
        <v>133.5</v>
      </c>
      <c r="AT12" s="176">
        <v>138.9</v>
      </c>
      <c r="AU12" s="176">
        <v>133.5</v>
      </c>
      <c r="AV12" s="176">
        <v>133.80000000000001</v>
      </c>
      <c r="AW12" s="176">
        <v>135.19999999999999</v>
      </c>
      <c r="AX12" s="176">
        <v>126.4</v>
      </c>
      <c r="AY12" s="176">
        <v>132.9</v>
      </c>
      <c r="AZ12" s="176">
        <v>125.1</v>
      </c>
      <c r="BA12" s="176">
        <v>135.69999999999999</v>
      </c>
      <c r="BB12" s="176">
        <v>122.6</v>
      </c>
      <c r="BC12" s="176">
        <v>113.2</v>
      </c>
      <c r="BD12" s="176">
        <v>118.2</v>
      </c>
      <c r="BE12" s="176">
        <v>131.80000000000001</v>
      </c>
      <c r="BF12" s="176">
        <v>132.9</v>
      </c>
      <c r="BG12" s="176">
        <v>146</v>
      </c>
      <c r="BH12" s="176">
        <v>123.7</v>
      </c>
      <c r="BI12" s="176">
        <v>118.6</v>
      </c>
      <c r="BJ12" s="176">
        <v>121.9</v>
      </c>
      <c r="BK12" s="176">
        <v>120.6</v>
      </c>
      <c r="BL12" s="176" t="s">
        <v>4</v>
      </c>
      <c r="BM12" s="176" t="s">
        <v>4</v>
      </c>
      <c r="BN12" s="176" t="s">
        <v>4</v>
      </c>
      <c r="BO12" s="176" t="s">
        <v>4</v>
      </c>
      <c r="BP12" s="176" t="s">
        <v>4</v>
      </c>
      <c r="BQ12" s="176" t="s">
        <v>4</v>
      </c>
      <c r="BR12" s="176" t="s">
        <v>4</v>
      </c>
      <c r="BS12" s="176" t="s">
        <v>4</v>
      </c>
      <c r="BT12" s="176" t="s">
        <v>4</v>
      </c>
      <c r="BU12" s="176" t="s">
        <v>4</v>
      </c>
      <c r="BV12" s="176" t="s">
        <v>4</v>
      </c>
      <c r="BW12" s="176" t="s">
        <v>4</v>
      </c>
      <c r="BX12" s="176" t="s">
        <v>4</v>
      </c>
      <c r="BY12" s="176" t="s">
        <v>4</v>
      </c>
      <c r="BZ12" s="176" t="s">
        <v>4</v>
      </c>
      <c r="CA12" s="176" t="s">
        <v>4</v>
      </c>
      <c r="CB12" s="176" t="s">
        <v>4</v>
      </c>
      <c r="CC12" s="176" t="s">
        <v>4</v>
      </c>
      <c r="CD12" s="176" t="s">
        <v>4</v>
      </c>
      <c r="CE12" s="176" t="s">
        <v>4</v>
      </c>
      <c r="CF12" s="176" t="s">
        <v>4</v>
      </c>
      <c r="CG12" s="176" t="s">
        <v>4</v>
      </c>
      <c r="CH12" s="176" t="s">
        <v>4</v>
      </c>
      <c r="CI12" s="176" t="s">
        <v>4</v>
      </c>
      <c r="CJ12" s="176" t="s">
        <v>4</v>
      </c>
      <c r="CK12" s="176" t="s">
        <v>4</v>
      </c>
      <c r="CL12" s="176" t="s">
        <v>4</v>
      </c>
      <c r="CM12" s="176" t="s">
        <v>4</v>
      </c>
      <c r="CN12" s="176" t="s">
        <v>4</v>
      </c>
      <c r="CO12" s="176" t="s">
        <v>4</v>
      </c>
      <c r="CP12" s="176" t="s">
        <v>4</v>
      </c>
      <c r="CQ12" s="176" t="s">
        <v>4</v>
      </c>
      <c r="CR12" s="176" t="s">
        <v>4</v>
      </c>
      <c r="CS12" s="176" t="s">
        <v>4</v>
      </c>
      <c r="CT12" s="176" t="s">
        <v>4</v>
      </c>
      <c r="CU12" s="176" t="s">
        <v>4</v>
      </c>
      <c r="CV12" s="176" t="s">
        <v>4</v>
      </c>
      <c r="CW12" s="176" t="s">
        <v>4</v>
      </c>
      <c r="CX12" s="176" t="s">
        <v>4</v>
      </c>
      <c r="CY12" s="176" t="s">
        <v>4</v>
      </c>
      <c r="CZ12" s="176" t="s">
        <v>4</v>
      </c>
      <c r="DA12" s="176" t="s">
        <v>4</v>
      </c>
      <c r="DB12" s="176" t="s">
        <v>4</v>
      </c>
      <c r="DC12" s="176" t="s">
        <v>4</v>
      </c>
      <c r="DD12" s="176" t="s">
        <v>4</v>
      </c>
      <c r="DE12" s="176" t="s">
        <v>4</v>
      </c>
      <c r="DF12" s="176" t="s">
        <v>4</v>
      </c>
      <c r="DG12" s="176" t="s">
        <v>4</v>
      </c>
    </row>
    <row r="13" spans="1:111" ht="30" customHeight="1">
      <c r="A13" s="238"/>
      <c r="B13" s="19" t="str">
        <f>IF('0'!A1=1,"складське господарство та допоміжна діяльність у сфері транспорту","warehousing and support activities for transportation")</f>
        <v>складське господарство та допоміжна діяльність у сфері транспорту</v>
      </c>
      <c r="C13" s="47">
        <v>103.8</v>
      </c>
      <c r="D13" s="47">
        <v>104.9</v>
      </c>
      <c r="E13" s="47">
        <v>103.7</v>
      </c>
      <c r="F13" s="47">
        <v>109.2</v>
      </c>
      <c r="G13" s="47">
        <v>103.7</v>
      </c>
      <c r="H13" s="47">
        <v>107.9</v>
      </c>
      <c r="I13" s="47">
        <v>104.5</v>
      </c>
      <c r="J13" s="47">
        <v>104.9</v>
      </c>
      <c r="K13" s="47">
        <v>106.2</v>
      </c>
      <c r="L13" s="47">
        <v>102.9</v>
      </c>
      <c r="M13" s="47">
        <v>101.6</v>
      </c>
      <c r="N13" s="47">
        <v>108.6</v>
      </c>
      <c r="O13" s="47">
        <v>110.1</v>
      </c>
      <c r="P13" s="47">
        <v>109</v>
      </c>
      <c r="Q13" s="47">
        <v>95.8</v>
      </c>
      <c r="R13" s="47">
        <v>105.4</v>
      </c>
      <c r="S13" s="47">
        <v>102.9</v>
      </c>
      <c r="T13" s="47">
        <v>101.3</v>
      </c>
      <c r="U13" s="47">
        <v>107.8</v>
      </c>
      <c r="V13" s="47">
        <v>100.2</v>
      </c>
      <c r="W13" s="47">
        <v>110.2</v>
      </c>
      <c r="X13" s="47">
        <v>102.8</v>
      </c>
      <c r="Y13" s="47">
        <v>103.9</v>
      </c>
      <c r="Z13" s="47">
        <v>106.1</v>
      </c>
      <c r="AA13" s="47">
        <v>113.3</v>
      </c>
      <c r="AB13" s="47">
        <v>118.3</v>
      </c>
      <c r="AC13" s="47">
        <v>117.6</v>
      </c>
      <c r="AD13" s="47">
        <v>113.6</v>
      </c>
      <c r="AE13" s="47">
        <v>122.3</v>
      </c>
      <c r="AF13" s="47">
        <v>130.6</v>
      </c>
      <c r="AG13" s="47">
        <v>125.3</v>
      </c>
      <c r="AH13" s="47">
        <v>140.40774351288323</v>
      </c>
      <c r="AI13" s="47">
        <v>129.1</v>
      </c>
      <c r="AJ13" s="47">
        <v>135.6</v>
      </c>
      <c r="AK13" s="176">
        <v>138.30000000000001</v>
      </c>
      <c r="AL13" s="176">
        <v>140.6</v>
      </c>
      <c r="AM13" s="176">
        <v>131.1</v>
      </c>
      <c r="AN13" s="176">
        <v>127.6</v>
      </c>
      <c r="AO13" s="176">
        <v>124.9</v>
      </c>
      <c r="AP13" s="176">
        <v>124.1</v>
      </c>
      <c r="AQ13" s="176">
        <v>122.6</v>
      </c>
      <c r="AR13" s="176">
        <v>118.2</v>
      </c>
      <c r="AS13" s="176">
        <v>119.5</v>
      </c>
      <c r="AT13" s="176">
        <v>118.5</v>
      </c>
      <c r="AU13" s="176">
        <v>126.6</v>
      </c>
      <c r="AV13" s="176">
        <v>117.9</v>
      </c>
      <c r="AW13" s="176">
        <v>120.7</v>
      </c>
      <c r="AX13" s="176">
        <v>126.4</v>
      </c>
      <c r="AY13" s="176">
        <v>122.9</v>
      </c>
      <c r="AZ13" s="176">
        <v>120.8</v>
      </c>
      <c r="BA13" s="176">
        <v>135.19999999999999</v>
      </c>
      <c r="BB13" s="176">
        <v>129.1</v>
      </c>
      <c r="BC13" s="176">
        <v>135.69999999999999</v>
      </c>
      <c r="BD13" s="176">
        <v>135.69999999999999</v>
      </c>
      <c r="BE13" s="176">
        <v>140.69999999999999</v>
      </c>
      <c r="BF13" s="176">
        <v>126.3</v>
      </c>
      <c r="BG13" s="176">
        <v>119.6</v>
      </c>
      <c r="BH13" s="176">
        <v>129.5</v>
      </c>
      <c r="BI13" s="176">
        <v>126</v>
      </c>
      <c r="BJ13" s="176">
        <v>124</v>
      </c>
      <c r="BK13" s="176">
        <v>147.4</v>
      </c>
      <c r="BL13" s="176" t="s">
        <v>4</v>
      </c>
      <c r="BM13" s="176" t="s">
        <v>4</v>
      </c>
      <c r="BN13" s="176" t="s">
        <v>4</v>
      </c>
      <c r="BO13" s="176" t="s">
        <v>4</v>
      </c>
      <c r="BP13" s="176" t="s">
        <v>4</v>
      </c>
      <c r="BQ13" s="176" t="s">
        <v>4</v>
      </c>
      <c r="BR13" s="176" t="s">
        <v>4</v>
      </c>
      <c r="BS13" s="176" t="s">
        <v>4</v>
      </c>
      <c r="BT13" s="176" t="s">
        <v>4</v>
      </c>
      <c r="BU13" s="176" t="s">
        <v>4</v>
      </c>
      <c r="BV13" s="176" t="s">
        <v>4</v>
      </c>
      <c r="BW13" s="176" t="s">
        <v>4</v>
      </c>
      <c r="BX13" s="176" t="s">
        <v>4</v>
      </c>
      <c r="BY13" s="176" t="s">
        <v>4</v>
      </c>
      <c r="BZ13" s="176" t="s">
        <v>4</v>
      </c>
      <c r="CA13" s="176" t="s">
        <v>4</v>
      </c>
      <c r="CB13" s="176" t="s">
        <v>4</v>
      </c>
      <c r="CC13" s="176" t="s">
        <v>4</v>
      </c>
      <c r="CD13" s="176" t="s">
        <v>4</v>
      </c>
      <c r="CE13" s="176" t="s">
        <v>4</v>
      </c>
      <c r="CF13" s="176" t="s">
        <v>4</v>
      </c>
      <c r="CG13" s="176" t="s">
        <v>4</v>
      </c>
      <c r="CH13" s="176" t="s">
        <v>4</v>
      </c>
      <c r="CI13" s="176" t="s">
        <v>4</v>
      </c>
      <c r="CJ13" s="176" t="s">
        <v>4</v>
      </c>
      <c r="CK13" s="176" t="s">
        <v>4</v>
      </c>
      <c r="CL13" s="176" t="s">
        <v>4</v>
      </c>
      <c r="CM13" s="176" t="s">
        <v>4</v>
      </c>
      <c r="CN13" s="176" t="s">
        <v>4</v>
      </c>
      <c r="CO13" s="176" t="s">
        <v>4</v>
      </c>
      <c r="CP13" s="176" t="s">
        <v>4</v>
      </c>
      <c r="CQ13" s="176" t="s">
        <v>4</v>
      </c>
      <c r="CR13" s="176" t="s">
        <v>4</v>
      </c>
      <c r="CS13" s="176" t="s">
        <v>4</v>
      </c>
      <c r="CT13" s="176" t="s">
        <v>4</v>
      </c>
      <c r="CU13" s="176" t="s">
        <v>4</v>
      </c>
      <c r="CV13" s="176" t="s">
        <v>4</v>
      </c>
      <c r="CW13" s="176" t="s">
        <v>4</v>
      </c>
      <c r="CX13" s="176" t="s">
        <v>4</v>
      </c>
      <c r="CY13" s="176" t="s">
        <v>4</v>
      </c>
      <c r="CZ13" s="176" t="s">
        <v>4</v>
      </c>
      <c r="DA13" s="176" t="s">
        <v>4</v>
      </c>
      <c r="DB13" s="176" t="s">
        <v>4</v>
      </c>
      <c r="DC13" s="176" t="s">
        <v>4</v>
      </c>
      <c r="DD13" s="176" t="s">
        <v>4</v>
      </c>
      <c r="DE13" s="176" t="s">
        <v>4</v>
      </c>
      <c r="DF13" s="176" t="s">
        <v>4</v>
      </c>
      <c r="DG13" s="176" t="s">
        <v>4</v>
      </c>
    </row>
    <row r="14" spans="1:111" ht="30" customHeight="1">
      <c r="A14" s="238"/>
      <c r="B14" s="19" t="str">
        <f>IF('0'!A1=1,"поштова та кур’єрська діяльність","postal and courier activities")</f>
        <v>поштова та кур’єрська діяльність</v>
      </c>
      <c r="C14" s="47" t="s">
        <v>0</v>
      </c>
      <c r="D14" s="47" t="s">
        <v>0</v>
      </c>
      <c r="E14" s="47" t="s">
        <v>0</v>
      </c>
      <c r="F14" s="47" t="s">
        <v>0</v>
      </c>
      <c r="G14" s="47">
        <v>110</v>
      </c>
      <c r="H14" s="47">
        <v>104.1</v>
      </c>
      <c r="I14" s="47">
        <v>102.4</v>
      </c>
      <c r="J14" s="47">
        <v>101.3</v>
      </c>
      <c r="K14" s="47">
        <v>100.7</v>
      </c>
      <c r="L14" s="47">
        <v>97.3</v>
      </c>
      <c r="M14" s="47">
        <v>101.9</v>
      </c>
      <c r="N14" s="47">
        <v>98.8</v>
      </c>
      <c r="O14" s="47">
        <v>102.4</v>
      </c>
      <c r="P14" s="47">
        <v>100.5</v>
      </c>
      <c r="Q14" s="47">
        <v>101.7</v>
      </c>
      <c r="R14" s="47">
        <v>97.7</v>
      </c>
      <c r="S14" s="47">
        <v>101.2</v>
      </c>
      <c r="T14" s="47">
        <v>103.3</v>
      </c>
      <c r="U14" s="47">
        <v>98.9</v>
      </c>
      <c r="V14" s="47">
        <v>95.5</v>
      </c>
      <c r="W14" s="47">
        <v>100.2</v>
      </c>
      <c r="X14" s="47">
        <v>103.8</v>
      </c>
      <c r="Y14" s="47">
        <v>97.7</v>
      </c>
      <c r="Z14" s="47">
        <v>103.8</v>
      </c>
      <c r="AA14" s="47">
        <v>102.9</v>
      </c>
      <c r="AB14" s="47">
        <v>106.1</v>
      </c>
      <c r="AC14" s="47">
        <v>110.6</v>
      </c>
      <c r="AD14" s="47">
        <v>113.8</v>
      </c>
      <c r="AE14" s="47">
        <v>107.8</v>
      </c>
      <c r="AF14" s="47">
        <v>110.5</v>
      </c>
      <c r="AG14" s="47">
        <v>115.7</v>
      </c>
      <c r="AH14" s="47">
        <v>120.55995842209491</v>
      </c>
      <c r="AI14" s="47">
        <v>116.9</v>
      </c>
      <c r="AJ14" s="47">
        <v>111.5</v>
      </c>
      <c r="AK14" s="176">
        <v>118.9</v>
      </c>
      <c r="AL14" s="176">
        <v>120.4</v>
      </c>
      <c r="AM14" s="176">
        <v>122.4</v>
      </c>
      <c r="AN14" s="176">
        <v>122.6</v>
      </c>
      <c r="AO14" s="176">
        <v>124.6</v>
      </c>
      <c r="AP14" s="176">
        <v>127.5</v>
      </c>
      <c r="AQ14" s="176">
        <v>126.9</v>
      </c>
      <c r="AR14" s="176">
        <v>128.6</v>
      </c>
      <c r="AS14" s="176">
        <v>128.30000000000001</v>
      </c>
      <c r="AT14" s="176">
        <v>130</v>
      </c>
      <c r="AU14" s="176">
        <v>131.1</v>
      </c>
      <c r="AV14" s="176">
        <v>136</v>
      </c>
      <c r="AW14" s="176">
        <v>131.1</v>
      </c>
      <c r="AX14" s="176">
        <v>136.19999999999999</v>
      </c>
      <c r="AY14" s="176">
        <v>140.4</v>
      </c>
      <c r="AZ14" s="176">
        <v>141.4</v>
      </c>
      <c r="BA14" s="176">
        <v>135.1</v>
      </c>
      <c r="BB14" s="176">
        <v>128.1</v>
      </c>
      <c r="BC14" s="176">
        <v>139.30000000000001</v>
      </c>
      <c r="BD14" s="176">
        <v>130.19999999999999</v>
      </c>
      <c r="BE14" s="176">
        <v>131</v>
      </c>
      <c r="BF14" s="176">
        <v>134.1</v>
      </c>
      <c r="BG14" s="176">
        <v>148.9</v>
      </c>
      <c r="BH14" s="176">
        <v>132.6</v>
      </c>
      <c r="BI14" s="176">
        <v>150.1</v>
      </c>
      <c r="BJ14" s="176">
        <v>130.5</v>
      </c>
      <c r="BK14" s="176">
        <v>139.1</v>
      </c>
      <c r="BL14" s="176" t="s">
        <v>4</v>
      </c>
      <c r="BM14" s="176" t="s">
        <v>4</v>
      </c>
      <c r="BN14" s="176" t="s">
        <v>4</v>
      </c>
      <c r="BO14" s="176" t="s">
        <v>4</v>
      </c>
      <c r="BP14" s="176" t="s">
        <v>4</v>
      </c>
      <c r="BQ14" s="176" t="s">
        <v>4</v>
      </c>
      <c r="BR14" s="176" t="s">
        <v>4</v>
      </c>
      <c r="BS14" s="176" t="s">
        <v>4</v>
      </c>
      <c r="BT14" s="176" t="s">
        <v>4</v>
      </c>
      <c r="BU14" s="176" t="s">
        <v>4</v>
      </c>
      <c r="BV14" s="176" t="s">
        <v>4</v>
      </c>
      <c r="BW14" s="176" t="s">
        <v>4</v>
      </c>
      <c r="BX14" s="176" t="s">
        <v>4</v>
      </c>
      <c r="BY14" s="176" t="s">
        <v>4</v>
      </c>
      <c r="BZ14" s="176" t="s">
        <v>4</v>
      </c>
      <c r="CA14" s="176" t="s">
        <v>4</v>
      </c>
      <c r="CB14" s="176" t="s">
        <v>4</v>
      </c>
      <c r="CC14" s="176" t="s">
        <v>4</v>
      </c>
      <c r="CD14" s="176" t="s">
        <v>4</v>
      </c>
      <c r="CE14" s="176" t="s">
        <v>4</v>
      </c>
      <c r="CF14" s="176" t="s">
        <v>4</v>
      </c>
      <c r="CG14" s="176" t="s">
        <v>4</v>
      </c>
      <c r="CH14" s="176" t="s">
        <v>4</v>
      </c>
      <c r="CI14" s="176" t="s">
        <v>4</v>
      </c>
      <c r="CJ14" s="176" t="s">
        <v>4</v>
      </c>
      <c r="CK14" s="176" t="s">
        <v>4</v>
      </c>
      <c r="CL14" s="176" t="s">
        <v>4</v>
      </c>
      <c r="CM14" s="176" t="s">
        <v>4</v>
      </c>
      <c r="CN14" s="176" t="s">
        <v>4</v>
      </c>
      <c r="CO14" s="176" t="s">
        <v>4</v>
      </c>
      <c r="CP14" s="176" t="s">
        <v>4</v>
      </c>
      <c r="CQ14" s="176" t="s">
        <v>4</v>
      </c>
      <c r="CR14" s="176" t="s">
        <v>4</v>
      </c>
      <c r="CS14" s="176" t="s">
        <v>4</v>
      </c>
      <c r="CT14" s="176" t="s">
        <v>4</v>
      </c>
      <c r="CU14" s="176" t="s">
        <v>4</v>
      </c>
      <c r="CV14" s="176" t="s">
        <v>4</v>
      </c>
      <c r="CW14" s="176" t="s">
        <v>4</v>
      </c>
      <c r="CX14" s="176" t="s">
        <v>4</v>
      </c>
      <c r="CY14" s="176" t="s">
        <v>4</v>
      </c>
      <c r="CZ14" s="176" t="s">
        <v>4</v>
      </c>
      <c r="DA14" s="176" t="s">
        <v>4</v>
      </c>
      <c r="DB14" s="176" t="s">
        <v>4</v>
      </c>
      <c r="DC14" s="176" t="s">
        <v>4</v>
      </c>
      <c r="DD14" s="176" t="s">
        <v>4</v>
      </c>
      <c r="DE14" s="176" t="s">
        <v>4</v>
      </c>
      <c r="DF14" s="176" t="s">
        <v>4</v>
      </c>
      <c r="DG14" s="176" t="s">
        <v>4</v>
      </c>
    </row>
    <row r="15" spans="1:111" ht="30" customHeight="1">
      <c r="A15" s="238"/>
      <c r="B15" s="19" t="str">
        <f>IF('0'!A1=1,"Тимчасове розміщування й  організація харчування","Accommodation and food service activities")</f>
        <v>Тимчасове розміщування й  організація харчування</v>
      </c>
      <c r="C15" s="47">
        <v>112.4</v>
      </c>
      <c r="D15" s="47">
        <v>110.6</v>
      </c>
      <c r="E15" s="47">
        <v>113.9</v>
      </c>
      <c r="F15" s="47">
        <v>110.2</v>
      </c>
      <c r="G15" s="47">
        <v>113.5</v>
      </c>
      <c r="H15" s="47">
        <v>110.2</v>
      </c>
      <c r="I15" s="47">
        <v>108.4</v>
      </c>
      <c r="J15" s="47">
        <v>107.7</v>
      </c>
      <c r="K15" s="47">
        <v>107.3</v>
      </c>
      <c r="L15" s="47">
        <v>108.6</v>
      </c>
      <c r="M15" s="47">
        <v>109</v>
      </c>
      <c r="N15" s="47">
        <v>107.3</v>
      </c>
      <c r="O15" s="47">
        <v>105.3</v>
      </c>
      <c r="P15" s="47">
        <v>104.6</v>
      </c>
      <c r="Q15" s="47">
        <v>101.2</v>
      </c>
      <c r="R15" s="47">
        <v>101.1</v>
      </c>
      <c r="S15" s="47">
        <v>101.1</v>
      </c>
      <c r="T15" s="47">
        <v>98.8</v>
      </c>
      <c r="U15" s="47">
        <v>99.6</v>
      </c>
      <c r="V15" s="47">
        <v>100.4</v>
      </c>
      <c r="W15" s="47">
        <v>103.5</v>
      </c>
      <c r="X15" s="47">
        <v>103.9</v>
      </c>
      <c r="Y15" s="47">
        <v>104.1</v>
      </c>
      <c r="Z15" s="47">
        <v>109.5</v>
      </c>
      <c r="AA15" s="47">
        <v>110.8</v>
      </c>
      <c r="AB15" s="47">
        <v>115</v>
      </c>
      <c r="AC15" s="47">
        <v>118.6</v>
      </c>
      <c r="AD15" s="47">
        <v>122.5</v>
      </c>
      <c r="AE15" s="47">
        <v>125</v>
      </c>
      <c r="AF15" s="47">
        <v>126.3</v>
      </c>
      <c r="AG15" s="47">
        <v>129.19999999999999</v>
      </c>
      <c r="AH15" s="47">
        <v>127.07174945480466</v>
      </c>
      <c r="AI15" s="47">
        <v>130.5</v>
      </c>
      <c r="AJ15" s="47">
        <v>128.5</v>
      </c>
      <c r="AK15" s="176">
        <v>127.5</v>
      </c>
      <c r="AL15" s="176">
        <v>122.2</v>
      </c>
      <c r="AM15" s="176">
        <v>123.3</v>
      </c>
      <c r="AN15" s="176">
        <v>135.9</v>
      </c>
      <c r="AO15" s="176">
        <v>120.3</v>
      </c>
      <c r="AP15" s="176">
        <v>125.9</v>
      </c>
      <c r="AQ15" s="176">
        <v>124.2</v>
      </c>
      <c r="AR15" s="176">
        <v>128.19999999999999</v>
      </c>
      <c r="AS15" s="176">
        <v>126.6</v>
      </c>
      <c r="AT15" s="176">
        <v>124.5</v>
      </c>
      <c r="AU15" s="176">
        <v>121.6</v>
      </c>
      <c r="AV15" s="176">
        <v>124.4</v>
      </c>
      <c r="AW15" s="176">
        <v>124.7</v>
      </c>
      <c r="AX15" s="176">
        <v>129.69999999999999</v>
      </c>
      <c r="AY15" s="176">
        <v>148.4</v>
      </c>
      <c r="AZ15" s="176">
        <v>136.1</v>
      </c>
      <c r="BA15" s="176">
        <v>155</v>
      </c>
      <c r="BB15" s="176">
        <v>141.80000000000001</v>
      </c>
      <c r="BC15" s="176">
        <v>142.9</v>
      </c>
      <c r="BD15" s="176">
        <v>141.1</v>
      </c>
      <c r="BE15" s="176">
        <v>137.80000000000001</v>
      </c>
      <c r="BF15" s="176">
        <v>142.4</v>
      </c>
      <c r="BG15" s="176">
        <v>139.4</v>
      </c>
      <c r="BH15" s="176">
        <v>137.30000000000001</v>
      </c>
      <c r="BI15" s="176">
        <v>137.19999999999999</v>
      </c>
      <c r="BJ15" s="176">
        <v>139.1</v>
      </c>
      <c r="BK15" s="176">
        <v>120.2</v>
      </c>
      <c r="BL15" s="176">
        <v>114.8</v>
      </c>
      <c r="BM15" s="176">
        <v>118.5</v>
      </c>
      <c r="BN15" s="176">
        <v>119</v>
      </c>
      <c r="BO15" s="176">
        <v>120.7</v>
      </c>
      <c r="BP15" s="176">
        <v>114.2</v>
      </c>
      <c r="BQ15" s="176">
        <v>117.7</v>
      </c>
      <c r="BR15" s="176">
        <v>119.9</v>
      </c>
      <c r="BS15" s="176">
        <v>117.4</v>
      </c>
      <c r="BT15" s="176">
        <v>118.6</v>
      </c>
      <c r="BU15" s="176">
        <v>116.8</v>
      </c>
      <c r="BV15" s="176">
        <v>115.7</v>
      </c>
      <c r="BW15" s="176">
        <v>114.5</v>
      </c>
      <c r="BX15" s="176">
        <v>116.9</v>
      </c>
      <c r="BY15" s="176">
        <v>113.4</v>
      </c>
      <c r="BZ15" s="176">
        <v>115.7</v>
      </c>
      <c r="CA15" s="176">
        <v>113.4</v>
      </c>
      <c r="CB15" s="176">
        <v>119.1</v>
      </c>
      <c r="CC15" s="176">
        <v>118.1</v>
      </c>
      <c r="CD15" s="176">
        <v>114.7</v>
      </c>
      <c r="CE15" s="176">
        <v>96.7</v>
      </c>
      <c r="CF15" s="176">
        <v>115.9</v>
      </c>
      <c r="CG15" s="176">
        <v>114.9</v>
      </c>
      <c r="CH15" s="176">
        <v>107.2</v>
      </c>
      <c r="CI15" s="176">
        <v>122.3</v>
      </c>
      <c r="CJ15" s="176">
        <v>123.5</v>
      </c>
      <c r="CK15" s="176">
        <v>82.5</v>
      </c>
      <c r="CL15" s="176">
        <v>53.6</v>
      </c>
      <c r="CM15" s="176">
        <v>56.9</v>
      </c>
      <c r="CN15" s="176">
        <v>75.7</v>
      </c>
      <c r="CO15" s="176">
        <v>85.1</v>
      </c>
      <c r="CP15" s="176">
        <v>88.7</v>
      </c>
      <c r="CQ15" s="176">
        <v>96.7</v>
      </c>
      <c r="CR15" s="176">
        <v>99</v>
      </c>
      <c r="CS15" s="176">
        <v>93.2</v>
      </c>
      <c r="CT15" s="176">
        <v>93.9</v>
      </c>
      <c r="CU15" s="176">
        <v>89.9</v>
      </c>
      <c r="CV15" s="176">
        <v>106.5</v>
      </c>
      <c r="CW15" s="176">
        <v>137.19999999999999</v>
      </c>
      <c r="CX15" s="176">
        <v>199.4</v>
      </c>
      <c r="CY15" s="176">
        <v>230.5</v>
      </c>
      <c r="CZ15" s="176">
        <v>171.3</v>
      </c>
      <c r="DA15" s="176">
        <v>152.5</v>
      </c>
      <c r="DB15" s="176">
        <v>157.30000000000001</v>
      </c>
      <c r="DC15" s="176">
        <v>137.9</v>
      </c>
      <c r="DD15" s="176">
        <v>127.2</v>
      </c>
      <c r="DE15" s="176">
        <v>139.4</v>
      </c>
      <c r="DF15" s="176">
        <v>142</v>
      </c>
      <c r="DG15" s="176">
        <v>142.19999999999999</v>
      </c>
    </row>
    <row r="16" spans="1:111" ht="30" customHeight="1">
      <c r="A16" s="238"/>
      <c r="B16" s="19" t="str">
        <f>IF('0'!A1=1,"Інформація та телекомунікації","Information and communication")</f>
        <v>Інформація та телекомунікації</v>
      </c>
      <c r="C16" s="47" t="s">
        <v>0</v>
      </c>
      <c r="D16" s="47" t="s">
        <v>0</v>
      </c>
      <c r="E16" s="47" t="s">
        <v>0</v>
      </c>
      <c r="F16" s="47" t="s">
        <v>0</v>
      </c>
      <c r="G16" s="47">
        <v>112.9</v>
      </c>
      <c r="H16" s="47">
        <v>109.4</v>
      </c>
      <c r="I16" s="47">
        <v>109.6</v>
      </c>
      <c r="J16" s="47">
        <v>111.8</v>
      </c>
      <c r="K16" s="47">
        <v>107</v>
      </c>
      <c r="L16" s="47">
        <v>105.6</v>
      </c>
      <c r="M16" s="47">
        <v>106.3</v>
      </c>
      <c r="N16" s="47">
        <v>99.1</v>
      </c>
      <c r="O16" s="47">
        <v>101.8</v>
      </c>
      <c r="P16" s="47">
        <v>104.8</v>
      </c>
      <c r="Q16" s="47">
        <v>95.2</v>
      </c>
      <c r="R16" s="47">
        <v>123.4</v>
      </c>
      <c r="S16" s="47">
        <v>103.3</v>
      </c>
      <c r="T16" s="47">
        <v>109.7</v>
      </c>
      <c r="U16" s="47">
        <v>106.4</v>
      </c>
      <c r="V16" s="47">
        <v>114.4</v>
      </c>
      <c r="W16" s="47">
        <v>111.4</v>
      </c>
      <c r="X16" s="47">
        <v>113.3</v>
      </c>
      <c r="Y16" s="47">
        <v>117.8</v>
      </c>
      <c r="Z16" s="47">
        <v>120.4</v>
      </c>
      <c r="AA16" s="47">
        <v>131.6</v>
      </c>
      <c r="AB16" s="47">
        <v>154.1</v>
      </c>
      <c r="AC16" s="47">
        <v>141.69999999999999</v>
      </c>
      <c r="AD16" s="47">
        <v>128.4</v>
      </c>
      <c r="AE16" s="47">
        <v>135.5</v>
      </c>
      <c r="AF16" s="47">
        <v>136.30000000000001</v>
      </c>
      <c r="AG16" s="47">
        <v>139.9</v>
      </c>
      <c r="AH16" s="47">
        <v>138.60306441440119</v>
      </c>
      <c r="AI16" s="47">
        <v>147.5</v>
      </c>
      <c r="AJ16" s="47">
        <v>143</v>
      </c>
      <c r="AK16" s="176">
        <v>136</v>
      </c>
      <c r="AL16" s="176">
        <v>134.30000000000001</v>
      </c>
      <c r="AM16" s="176">
        <v>137.6</v>
      </c>
      <c r="AN16" s="176">
        <v>132.30000000000001</v>
      </c>
      <c r="AO16" s="176">
        <v>136.6</v>
      </c>
      <c r="AP16" s="176">
        <v>134.1</v>
      </c>
      <c r="AQ16" s="176">
        <v>136.1</v>
      </c>
      <c r="AR16" s="176">
        <v>135.30000000000001</v>
      </c>
      <c r="AS16" s="176">
        <v>129.69999999999999</v>
      </c>
      <c r="AT16" s="176">
        <v>128.30000000000001</v>
      </c>
      <c r="AU16" s="176">
        <v>129.4</v>
      </c>
      <c r="AV16" s="176">
        <v>130</v>
      </c>
      <c r="AW16" s="176">
        <v>133.6</v>
      </c>
      <c r="AX16" s="176">
        <v>140</v>
      </c>
      <c r="AY16" s="176">
        <v>125.1</v>
      </c>
      <c r="AZ16" s="176">
        <v>113.5</v>
      </c>
      <c r="BA16" s="176">
        <v>127.8</v>
      </c>
      <c r="BB16" s="176">
        <v>129.4</v>
      </c>
      <c r="BC16" s="176">
        <v>126.3</v>
      </c>
      <c r="BD16" s="176">
        <v>122.9</v>
      </c>
      <c r="BE16" s="176">
        <v>128.9</v>
      </c>
      <c r="BF16" s="176">
        <v>126.5</v>
      </c>
      <c r="BG16" s="176">
        <v>123.5</v>
      </c>
      <c r="BH16" s="176">
        <v>132.1</v>
      </c>
      <c r="BI16" s="176">
        <v>127.6</v>
      </c>
      <c r="BJ16" s="176">
        <v>123.9</v>
      </c>
      <c r="BK16" s="176">
        <v>120</v>
      </c>
      <c r="BL16" s="176">
        <v>119.3</v>
      </c>
      <c r="BM16" s="176">
        <v>114.3</v>
      </c>
      <c r="BN16" s="176">
        <v>127.9</v>
      </c>
      <c r="BO16" s="176">
        <v>121.8</v>
      </c>
      <c r="BP16" s="176">
        <v>122.5</v>
      </c>
      <c r="BQ16" s="176">
        <v>118.9</v>
      </c>
      <c r="BR16" s="176">
        <v>119.7</v>
      </c>
      <c r="BS16" s="176">
        <v>116.7</v>
      </c>
      <c r="BT16" s="176">
        <v>117.5</v>
      </c>
      <c r="BU16" s="176">
        <v>116.3</v>
      </c>
      <c r="BV16" s="176">
        <v>112.2</v>
      </c>
      <c r="BW16" s="176">
        <v>125.2</v>
      </c>
      <c r="BX16" s="176">
        <v>124.2</v>
      </c>
      <c r="BY16" s="176">
        <v>125.4</v>
      </c>
      <c r="BZ16" s="176">
        <v>130.6</v>
      </c>
      <c r="CA16" s="176">
        <v>122.8</v>
      </c>
      <c r="CB16" s="176">
        <v>125.5</v>
      </c>
      <c r="CC16" s="176">
        <v>123.1</v>
      </c>
      <c r="CD16" s="176">
        <v>118.9</v>
      </c>
      <c r="CE16" s="176">
        <v>99.1</v>
      </c>
      <c r="CF16" s="176">
        <v>114.1</v>
      </c>
      <c r="CG16" s="176">
        <v>118.6</v>
      </c>
      <c r="CH16" s="176">
        <v>109.1</v>
      </c>
      <c r="CI16" s="176">
        <v>117</v>
      </c>
      <c r="CJ16" s="176">
        <v>113.4</v>
      </c>
      <c r="CK16" s="176">
        <v>134.5</v>
      </c>
      <c r="CL16" s="176">
        <v>89.3</v>
      </c>
      <c r="CM16" s="176">
        <v>107.1</v>
      </c>
      <c r="CN16" s="176">
        <v>107.5</v>
      </c>
      <c r="CO16" s="176">
        <v>114.4</v>
      </c>
      <c r="CP16" s="176">
        <v>115.1</v>
      </c>
      <c r="CQ16" s="176">
        <v>117.7</v>
      </c>
      <c r="CR16" s="176">
        <v>117.6</v>
      </c>
      <c r="CS16" s="176">
        <v>117.1</v>
      </c>
      <c r="CT16" s="176">
        <v>115.1</v>
      </c>
      <c r="CU16" s="176">
        <v>122.3</v>
      </c>
      <c r="CV16" s="176">
        <v>123.3</v>
      </c>
      <c r="CW16" s="176">
        <v>109.4</v>
      </c>
      <c r="CX16" s="176">
        <v>148</v>
      </c>
      <c r="CY16" s="176">
        <v>137.80000000000001</v>
      </c>
      <c r="CZ16" s="176">
        <v>138.4</v>
      </c>
      <c r="DA16" s="176">
        <v>126.1</v>
      </c>
      <c r="DB16" s="176">
        <v>125.1</v>
      </c>
      <c r="DC16" s="176">
        <v>126.6</v>
      </c>
      <c r="DD16" s="176">
        <v>125.6</v>
      </c>
      <c r="DE16" s="176">
        <v>128.80000000000001</v>
      </c>
      <c r="DF16" s="176">
        <v>132.5</v>
      </c>
      <c r="DG16" s="176">
        <v>124</v>
      </c>
    </row>
    <row r="17" spans="1:111" ht="30" customHeight="1">
      <c r="A17" s="238"/>
      <c r="B17" s="19" t="str">
        <f>IF('0'!A1=1,"Фінансова та страхова діяльність","Financial and insurance activities")</f>
        <v>Фінансова та страхова діяльність</v>
      </c>
      <c r="C17" s="47">
        <v>105.6</v>
      </c>
      <c r="D17" s="47">
        <v>105.7</v>
      </c>
      <c r="E17" s="47">
        <v>99.2</v>
      </c>
      <c r="F17" s="47">
        <v>107.4</v>
      </c>
      <c r="G17" s="47">
        <v>112.2</v>
      </c>
      <c r="H17" s="47">
        <v>104.9</v>
      </c>
      <c r="I17" s="47">
        <v>107.4</v>
      </c>
      <c r="J17" s="47">
        <v>105.3</v>
      </c>
      <c r="K17" s="47">
        <v>105.5</v>
      </c>
      <c r="L17" s="47">
        <v>101.9</v>
      </c>
      <c r="M17" s="47">
        <v>105.1</v>
      </c>
      <c r="N17" s="47">
        <v>103.3</v>
      </c>
      <c r="O17" s="47">
        <v>108.5</v>
      </c>
      <c r="P17" s="47">
        <v>104.7</v>
      </c>
      <c r="Q17" s="47">
        <v>112.9</v>
      </c>
      <c r="R17" s="47">
        <v>107.5</v>
      </c>
      <c r="S17" s="47">
        <v>109.3</v>
      </c>
      <c r="T17" s="47">
        <v>109.3</v>
      </c>
      <c r="U17" s="47">
        <v>113.4</v>
      </c>
      <c r="V17" s="47">
        <v>108.7</v>
      </c>
      <c r="W17" s="47">
        <v>109.6</v>
      </c>
      <c r="X17" s="47">
        <v>112.4</v>
      </c>
      <c r="Y17" s="47">
        <v>114.3</v>
      </c>
      <c r="Z17" s="47">
        <v>121.4</v>
      </c>
      <c r="AA17" s="47">
        <v>111</v>
      </c>
      <c r="AB17" s="47">
        <v>125.3</v>
      </c>
      <c r="AC17" s="47">
        <v>109.1</v>
      </c>
      <c r="AD17" s="47">
        <v>140.69999999999999</v>
      </c>
      <c r="AE17" s="47">
        <v>111.8</v>
      </c>
      <c r="AF17" s="47">
        <v>128.5</v>
      </c>
      <c r="AG17" s="47">
        <v>122.2</v>
      </c>
      <c r="AH17" s="47">
        <v>125.18343125647917</v>
      </c>
      <c r="AI17" s="47">
        <v>126.4</v>
      </c>
      <c r="AJ17" s="47">
        <v>126.9</v>
      </c>
      <c r="AK17" s="176">
        <v>125.2</v>
      </c>
      <c r="AL17" s="176">
        <v>121.2</v>
      </c>
      <c r="AM17" s="176">
        <v>124.8</v>
      </c>
      <c r="AN17" s="176">
        <v>124.2</v>
      </c>
      <c r="AO17" s="176">
        <v>127.7</v>
      </c>
      <c r="AP17" s="176">
        <v>105.8</v>
      </c>
      <c r="AQ17" s="176">
        <v>125.7</v>
      </c>
      <c r="AR17" s="176">
        <v>115.3</v>
      </c>
      <c r="AS17" s="176">
        <v>114</v>
      </c>
      <c r="AT17" s="176">
        <v>125.8</v>
      </c>
      <c r="AU17" s="176">
        <v>118.1</v>
      </c>
      <c r="AV17" s="176">
        <v>117.3</v>
      </c>
      <c r="AW17" s="176">
        <v>115.2</v>
      </c>
      <c r="AX17" s="176">
        <v>118.3</v>
      </c>
      <c r="AY17" s="176">
        <v>123.6</v>
      </c>
      <c r="AZ17" s="176">
        <v>111.2</v>
      </c>
      <c r="BA17" s="176">
        <v>132.80000000000001</v>
      </c>
      <c r="BB17" s="176">
        <v>128.30000000000001</v>
      </c>
      <c r="BC17" s="176">
        <v>123.4</v>
      </c>
      <c r="BD17" s="176">
        <v>123.9</v>
      </c>
      <c r="BE17" s="176">
        <v>130.19999999999999</v>
      </c>
      <c r="BF17" s="176">
        <v>119.9</v>
      </c>
      <c r="BG17" s="176">
        <v>129.6</v>
      </c>
      <c r="BH17" s="176">
        <v>126.2</v>
      </c>
      <c r="BI17" s="176">
        <v>126.8</v>
      </c>
      <c r="BJ17" s="176">
        <v>127.2</v>
      </c>
      <c r="BK17" s="176">
        <v>137</v>
      </c>
      <c r="BL17" s="176">
        <v>131.19999999999999</v>
      </c>
      <c r="BM17" s="176">
        <v>130</v>
      </c>
      <c r="BN17" s="176">
        <v>118.8</v>
      </c>
      <c r="BO17" s="176">
        <v>124.8</v>
      </c>
      <c r="BP17" s="176">
        <v>126.5</v>
      </c>
      <c r="BQ17" s="176">
        <v>121.4</v>
      </c>
      <c r="BR17" s="176">
        <v>124.7</v>
      </c>
      <c r="BS17" s="176">
        <v>123.7</v>
      </c>
      <c r="BT17" s="176">
        <v>125.5</v>
      </c>
      <c r="BU17" s="176">
        <v>125.2</v>
      </c>
      <c r="BV17" s="176">
        <v>121.4</v>
      </c>
      <c r="BW17" s="176">
        <v>112.3</v>
      </c>
      <c r="BX17" s="176">
        <v>126.3</v>
      </c>
      <c r="BY17" s="176">
        <v>115.9</v>
      </c>
      <c r="BZ17" s="176">
        <v>127.2</v>
      </c>
      <c r="CA17" s="176">
        <v>120.8</v>
      </c>
      <c r="CB17" s="176">
        <v>115.7</v>
      </c>
      <c r="CC17" s="176">
        <v>118.5</v>
      </c>
      <c r="CD17" s="176">
        <v>114.8</v>
      </c>
      <c r="CE17" s="176">
        <v>96.1</v>
      </c>
      <c r="CF17" s="176">
        <v>117.7</v>
      </c>
      <c r="CG17" s="176">
        <v>116.6</v>
      </c>
      <c r="CH17" s="176">
        <v>115.5</v>
      </c>
      <c r="CI17" s="176">
        <v>117.7</v>
      </c>
      <c r="CJ17" s="176">
        <v>118.7</v>
      </c>
      <c r="CK17" s="176">
        <v>106.7</v>
      </c>
      <c r="CL17" s="176">
        <v>102.1</v>
      </c>
      <c r="CM17" s="176">
        <v>99.7</v>
      </c>
      <c r="CN17" s="176">
        <v>106.7</v>
      </c>
      <c r="CO17" s="176">
        <v>104.6</v>
      </c>
      <c r="CP17" s="176">
        <v>105.6</v>
      </c>
      <c r="CQ17" s="176">
        <v>107.8</v>
      </c>
      <c r="CR17" s="176">
        <v>104.8</v>
      </c>
      <c r="CS17" s="176">
        <v>103.5</v>
      </c>
      <c r="CT17" s="176">
        <v>102.9</v>
      </c>
      <c r="CU17" s="176">
        <v>120</v>
      </c>
      <c r="CV17" s="176">
        <v>103.3</v>
      </c>
      <c r="CW17" s="176">
        <v>111.3</v>
      </c>
      <c r="CX17" s="176">
        <v>116.3</v>
      </c>
      <c r="CY17" s="176">
        <v>116.6</v>
      </c>
      <c r="CZ17" s="176">
        <v>117.4</v>
      </c>
      <c r="DA17" s="176">
        <v>120.3</v>
      </c>
      <c r="DB17" s="176">
        <v>119.5</v>
      </c>
      <c r="DC17" s="176">
        <v>116.6</v>
      </c>
      <c r="DD17" s="176">
        <v>115.3</v>
      </c>
      <c r="DE17" s="176">
        <v>117.7</v>
      </c>
      <c r="DF17" s="176">
        <v>136.9</v>
      </c>
      <c r="DG17" s="176">
        <v>103.5</v>
      </c>
    </row>
    <row r="18" spans="1:111" ht="30" customHeight="1">
      <c r="A18" s="238"/>
      <c r="B18" s="19" t="str">
        <f>IF('0'!A1=1,"Операції з нерухомим майном","Real estate activities")</f>
        <v>Операції з нерухомим майном</v>
      </c>
      <c r="C18" s="47" t="s">
        <v>0</v>
      </c>
      <c r="D18" s="47" t="s">
        <v>0</v>
      </c>
      <c r="E18" s="47" t="s">
        <v>0</v>
      </c>
      <c r="F18" s="47" t="s">
        <v>0</v>
      </c>
      <c r="G18" s="47">
        <v>118.5</v>
      </c>
      <c r="H18" s="47">
        <v>118.7</v>
      </c>
      <c r="I18" s="47">
        <v>116.9</v>
      </c>
      <c r="J18" s="47">
        <v>115.9</v>
      </c>
      <c r="K18" s="47">
        <v>118.3</v>
      </c>
      <c r="L18" s="47">
        <v>111.9</v>
      </c>
      <c r="M18" s="47">
        <v>110.7</v>
      </c>
      <c r="N18" s="47">
        <v>118.2</v>
      </c>
      <c r="O18" s="47">
        <v>109</v>
      </c>
      <c r="P18" s="47">
        <v>110.8</v>
      </c>
      <c r="Q18" s="47">
        <v>105.8</v>
      </c>
      <c r="R18" s="47">
        <v>116.8</v>
      </c>
      <c r="S18" s="47">
        <v>125</v>
      </c>
      <c r="T18" s="47">
        <v>106</v>
      </c>
      <c r="U18" s="47">
        <v>103.3</v>
      </c>
      <c r="V18" s="47">
        <v>105.7</v>
      </c>
      <c r="W18" s="47">
        <v>106.6</v>
      </c>
      <c r="X18" s="47">
        <v>112.6</v>
      </c>
      <c r="Y18" s="47">
        <v>113.9</v>
      </c>
      <c r="Z18" s="47">
        <v>107.6</v>
      </c>
      <c r="AA18" s="47">
        <v>111.8</v>
      </c>
      <c r="AB18" s="47">
        <v>117.8</v>
      </c>
      <c r="AC18" s="47">
        <v>121.7</v>
      </c>
      <c r="AD18" s="47">
        <v>117.6</v>
      </c>
      <c r="AE18" s="47">
        <v>118.5</v>
      </c>
      <c r="AF18" s="47">
        <v>123.6</v>
      </c>
      <c r="AG18" s="47">
        <v>127.2</v>
      </c>
      <c r="AH18" s="47">
        <v>122.76992116557975</v>
      </c>
      <c r="AI18" s="47">
        <v>119.8</v>
      </c>
      <c r="AJ18" s="47">
        <v>119</v>
      </c>
      <c r="AK18" s="176">
        <v>118.5</v>
      </c>
      <c r="AL18" s="176">
        <v>126.5</v>
      </c>
      <c r="AM18" s="176">
        <v>130.69999999999999</v>
      </c>
      <c r="AN18" s="176">
        <v>123.3</v>
      </c>
      <c r="AO18" s="176">
        <v>130.19999999999999</v>
      </c>
      <c r="AP18" s="176">
        <v>124.3</v>
      </c>
      <c r="AQ18" s="176">
        <v>112.4</v>
      </c>
      <c r="AR18" s="176">
        <v>156.30000000000001</v>
      </c>
      <c r="AS18" s="176">
        <v>129.6</v>
      </c>
      <c r="AT18" s="176">
        <v>131.30000000000001</v>
      </c>
      <c r="AU18" s="176">
        <v>135.6</v>
      </c>
      <c r="AV18" s="176">
        <v>127.9</v>
      </c>
      <c r="AW18" s="176">
        <v>129.5</v>
      </c>
      <c r="AX18" s="176">
        <v>130.69999999999999</v>
      </c>
      <c r="AY18" s="176">
        <v>124.4</v>
      </c>
      <c r="AZ18" s="176">
        <v>125.6</v>
      </c>
      <c r="BA18" s="176">
        <v>119.5</v>
      </c>
      <c r="BB18" s="176">
        <v>123.2</v>
      </c>
      <c r="BC18" s="176">
        <v>126.4</v>
      </c>
      <c r="BD18" s="176">
        <v>103.7</v>
      </c>
      <c r="BE18" s="176">
        <v>120.5</v>
      </c>
      <c r="BF18" s="176">
        <v>129.6</v>
      </c>
      <c r="BG18" s="176">
        <v>124.1</v>
      </c>
      <c r="BH18" s="176">
        <v>130.6</v>
      </c>
      <c r="BI18" s="176">
        <v>128.80000000000001</v>
      </c>
      <c r="BJ18" s="176">
        <v>123</v>
      </c>
      <c r="BK18" s="176">
        <v>123.4</v>
      </c>
      <c r="BL18" s="176">
        <v>122.6</v>
      </c>
      <c r="BM18" s="176">
        <v>119.8</v>
      </c>
      <c r="BN18" s="176">
        <v>122.5</v>
      </c>
      <c r="BO18" s="176">
        <v>120.3</v>
      </c>
      <c r="BP18" s="176">
        <v>119.1</v>
      </c>
      <c r="BQ18" s="176">
        <v>145.4</v>
      </c>
      <c r="BR18" s="176">
        <v>122</v>
      </c>
      <c r="BS18" s="176">
        <v>120.2</v>
      </c>
      <c r="BT18" s="176">
        <v>119.7</v>
      </c>
      <c r="BU18" s="176">
        <v>120.8</v>
      </c>
      <c r="BV18" s="176">
        <v>122.1</v>
      </c>
      <c r="BW18" s="176">
        <v>120.3</v>
      </c>
      <c r="BX18" s="176">
        <v>121.4</v>
      </c>
      <c r="BY18" s="176">
        <v>122</v>
      </c>
      <c r="BZ18" s="176">
        <v>116.6</v>
      </c>
      <c r="CA18" s="176">
        <v>121.4</v>
      </c>
      <c r="CB18" s="176">
        <v>124.2</v>
      </c>
      <c r="CC18" s="176">
        <v>102.3</v>
      </c>
      <c r="CD18" s="176">
        <v>116</v>
      </c>
      <c r="CE18" s="176">
        <v>98.3</v>
      </c>
      <c r="CF18" s="176">
        <v>119.2</v>
      </c>
      <c r="CG18" s="176">
        <v>118.5</v>
      </c>
      <c r="CH18" s="176">
        <v>114.5</v>
      </c>
      <c r="CI18" s="176">
        <v>116</v>
      </c>
      <c r="CJ18" s="176">
        <v>116.7</v>
      </c>
      <c r="CK18" s="176">
        <v>101.5</v>
      </c>
      <c r="CL18" s="176">
        <v>86.9</v>
      </c>
      <c r="CM18" s="176">
        <v>95.9</v>
      </c>
      <c r="CN18" s="176">
        <v>98.6</v>
      </c>
      <c r="CO18" s="176">
        <v>105</v>
      </c>
      <c r="CP18" s="176">
        <v>106</v>
      </c>
      <c r="CQ18" s="176">
        <v>108.6</v>
      </c>
      <c r="CR18" s="176">
        <v>106.5</v>
      </c>
      <c r="CS18" s="176">
        <v>105</v>
      </c>
      <c r="CT18" s="176">
        <v>103.3</v>
      </c>
      <c r="CU18" s="176">
        <v>107.2</v>
      </c>
      <c r="CV18" s="176">
        <v>112.8</v>
      </c>
      <c r="CW18" s="176">
        <v>122.2</v>
      </c>
      <c r="CX18" s="176">
        <v>152.5</v>
      </c>
      <c r="CY18" s="176">
        <v>135.19999999999999</v>
      </c>
      <c r="CZ18" s="176">
        <v>127.6</v>
      </c>
      <c r="DA18" s="176">
        <v>123.3</v>
      </c>
      <c r="DB18" s="176">
        <v>122.1</v>
      </c>
      <c r="DC18" s="176">
        <v>121.9</v>
      </c>
      <c r="DD18" s="176">
        <v>119.2</v>
      </c>
      <c r="DE18" s="176">
        <v>121.8</v>
      </c>
      <c r="DF18" s="176">
        <v>128.9</v>
      </c>
      <c r="DG18" s="176">
        <v>133.69999999999999</v>
      </c>
    </row>
    <row r="19" spans="1:111" ht="30" customHeight="1">
      <c r="A19" s="238"/>
      <c r="B19" s="19" t="str">
        <f>IF('0'!A1=1,"Професійна, наукова та технічна  діяльність","Professional, scientific and technical activities")</f>
        <v>Професійна, наукова та технічна  діяльність</v>
      </c>
      <c r="C19" s="47" t="s">
        <v>0</v>
      </c>
      <c r="D19" s="47" t="s">
        <v>0</v>
      </c>
      <c r="E19" s="47" t="s">
        <v>0</v>
      </c>
      <c r="F19" s="47" t="s">
        <v>0</v>
      </c>
      <c r="G19" s="47">
        <v>105.7</v>
      </c>
      <c r="H19" s="47">
        <v>106.2</v>
      </c>
      <c r="I19" s="47">
        <v>105</v>
      </c>
      <c r="J19" s="47">
        <v>104.2</v>
      </c>
      <c r="K19" s="47">
        <v>102.9</v>
      </c>
      <c r="L19" s="47">
        <v>101.4</v>
      </c>
      <c r="M19" s="47">
        <v>99.6</v>
      </c>
      <c r="N19" s="47">
        <v>96.3</v>
      </c>
      <c r="O19" s="47">
        <v>113.9</v>
      </c>
      <c r="P19" s="47">
        <v>120.9</v>
      </c>
      <c r="Q19" s="47">
        <v>112.1</v>
      </c>
      <c r="R19" s="47">
        <v>115.9</v>
      </c>
      <c r="S19" s="47">
        <v>113.8</v>
      </c>
      <c r="T19" s="47">
        <v>116.2</v>
      </c>
      <c r="U19" s="47">
        <v>109.7</v>
      </c>
      <c r="V19" s="47">
        <v>112.1</v>
      </c>
      <c r="W19" s="47">
        <v>119.2</v>
      </c>
      <c r="X19" s="47">
        <v>117.8</v>
      </c>
      <c r="Y19" s="47">
        <v>118.9</v>
      </c>
      <c r="Z19" s="47">
        <v>121.9</v>
      </c>
      <c r="AA19" s="47">
        <v>121.4</v>
      </c>
      <c r="AB19" s="47">
        <v>120.8</v>
      </c>
      <c r="AC19" s="47">
        <v>126.4</v>
      </c>
      <c r="AD19" s="47">
        <v>129.30000000000001</v>
      </c>
      <c r="AE19" s="47">
        <v>129.19999999999999</v>
      </c>
      <c r="AF19" s="47">
        <v>127.5</v>
      </c>
      <c r="AG19" s="47">
        <v>134</v>
      </c>
      <c r="AH19" s="47">
        <v>129.73474726156152</v>
      </c>
      <c r="AI19" s="47">
        <v>123.7</v>
      </c>
      <c r="AJ19" s="47">
        <v>130.19999999999999</v>
      </c>
      <c r="AK19" s="176">
        <v>128.80000000000001</v>
      </c>
      <c r="AL19" s="176">
        <v>130.4</v>
      </c>
      <c r="AM19" s="176">
        <v>115.8</v>
      </c>
      <c r="AN19" s="176">
        <v>118.4</v>
      </c>
      <c r="AO19" s="176">
        <v>118.3</v>
      </c>
      <c r="AP19" s="176">
        <v>110.4</v>
      </c>
      <c r="AQ19" s="176">
        <v>112.9</v>
      </c>
      <c r="AR19" s="176">
        <v>115.9</v>
      </c>
      <c r="AS19" s="176">
        <v>112.7</v>
      </c>
      <c r="AT19" s="176">
        <v>118.2</v>
      </c>
      <c r="AU19" s="176">
        <v>119.9</v>
      </c>
      <c r="AV19" s="176">
        <v>131.9</v>
      </c>
      <c r="AW19" s="176">
        <v>114.8</v>
      </c>
      <c r="AX19" s="176">
        <v>126.9</v>
      </c>
      <c r="AY19" s="176">
        <v>126.9</v>
      </c>
      <c r="AZ19" s="176">
        <v>129.19999999999999</v>
      </c>
      <c r="BA19" s="176">
        <v>126.1</v>
      </c>
      <c r="BB19" s="176">
        <v>127.7</v>
      </c>
      <c r="BC19" s="176">
        <v>134</v>
      </c>
      <c r="BD19" s="176">
        <v>128.69999999999999</v>
      </c>
      <c r="BE19" s="176">
        <v>130.5</v>
      </c>
      <c r="BF19" s="176">
        <v>129.6</v>
      </c>
      <c r="BG19" s="176">
        <v>133</v>
      </c>
      <c r="BH19" s="176">
        <v>111.1</v>
      </c>
      <c r="BI19" s="176">
        <v>128.19999999999999</v>
      </c>
      <c r="BJ19" s="176">
        <v>118.6</v>
      </c>
      <c r="BK19" s="176">
        <v>126</v>
      </c>
      <c r="BL19" s="176">
        <v>112.6</v>
      </c>
      <c r="BM19" s="176">
        <v>116.8</v>
      </c>
      <c r="BN19" s="176">
        <v>119.2</v>
      </c>
      <c r="BO19" s="176">
        <v>138.4</v>
      </c>
      <c r="BP19" s="176">
        <v>117.2</v>
      </c>
      <c r="BQ19" s="176">
        <v>120.3</v>
      </c>
      <c r="BR19" s="176">
        <v>118.4</v>
      </c>
      <c r="BS19" s="176">
        <v>117.4</v>
      </c>
      <c r="BT19" s="176">
        <v>123.7</v>
      </c>
      <c r="BU19" s="176">
        <v>121</v>
      </c>
      <c r="BV19" s="176">
        <v>122.1</v>
      </c>
      <c r="BW19" s="176">
        <v>120.6</v>
      </c>
      <c r="BX19" s="176">
        <v>137.1</v>
      </c>
      <c r="BY19" s="176">
        <v>142.4</v>
      </c>
      <c r="BZ19" s="176">
        <v>126.5</v>
      </c>
      <c r="CA19" s="176">
        <v>102.3</v>
      </c>
      <c r="CB19" s="176">
        <v>120.5</v>
      </c>
      <c r="CC19" s="176">
        <v>117.7</v>
      </c>
      <c r="CD19" s="176">
        <v>119</v>
      </c>
      <c r="CE19" s="176">
        <v>104.4</v>
      </c>
      <c r="CF19" s="176">
        <v>115.4</v>
      </c>
      <c r="CG19" s="176">
        <v>114.1</v>
      </c>
      <c r="CH19" s="176">
        <v>122.4</v>
      </c>
      <c r="CI19" s="176">
        <v>119</v>
      </c>
      <c r="CJ19" s="176">
        <v>109.1</v>
      </c>
      <c r="CK19" s="176">
        <v>115</v>
      </c>
      <c r="CL19" s="176">
        <v>102.7</v>
      </c>
      <c r="CM19" s="176">
        <v>114.1</v>
      </c>
      <c r="CN19" s="176">
        <v>112</v>
      </c>
      <c r="CO19" s="176">
        <v>110.3</v>
      </c>
      <c r="CP19" s="176">
        <v>110.1</v>
      </c>
      <c r="CQ19" s="176">
        <v>116.1</v>
      </c>
      <c r="CR19" s="176">
        <v>115.7</v>
      </c>
      <c r="CS19" s="176">
        <v>116.5</v>
      </c>
      <c r="CT19" s="176">
        <v>127.6</v>
      </c>
      <c r="CU19" s="176">
        <v>112.1</v>
      </c>
      <c r="CV19" s="176">
        <v>111.4</v>
      </c>
      <c r="CW19" s="176">
        <v>101.2</v>
      </c>
      <c r="CX19" s="176">
        <v>147.80000000000001</v>
      </c>
      <c r="CY19" s="176">
        <v>113.7</v>
      </c>
      <c r="CZ19" s="176">
        <v>120.8</v>
      </c>
      <c r="DA19" s="176">
        <v>121.8</v>
      </c>
      <c r="DB19" s="176">
        <v>123.4</v>
      </c>
      <c r="DC19" s="176">
        <v>114.2</v>
      </c>
      <c r="DD19" s="176">
        <v>113.4</v>
      </c>
      <c r="DE19" s="176">
        <v>114.6</v>
      </c>
      <c r="DF19" s="176">
        <v>110.9</v>
      </c>
      <c r="DG19" s="176">
        <v>120.3</v>
      </c>
    </row>
    <row r="20" spans="1:111" ht="30" customHeight="1">
      <c r="A20" s="238"/>
      <c r="B20" s="19" t="str">
        <f>IF('0'!A1=1,"з неї наукові дослідження та розробки","of which scientific research and development")</f>
        <v>з неї наукові дослідження та розробки</v>
      </c>
      <c r="C20" s="47">
        <v>111.7</v>
      </c>
      <c r="D20" s="47">
        <v>113</v>
      </c>
      <c r="E20" s="47">
        <v>112.9</v>
      </c>
      <c r="F20" s="47">
        <v>113.5</v>
      </c>
      <c r="G20" s="47">
        <v>107.6</v>
      </c>
      <c r="H20" s="47">
        <v>110.1</v>
      </c>
      <c r="I20" s="47">
        <v>109.9</v>
      </c>
      <c r="J20" s="47">
        <v>106.3</v>
      </c>
      <c r="K20" s="47">
        <v>108</v>
      </c>
      <c r="L20" s="47">
        <v>104.7</v>
      </c>
      <c r="M20" s="47">
        <v>99.8</v>
      </c>
      <c r="N20" s="47">
        <v>101.1</v>
      </c>
      <c r="O20" s="47">
        <v>103.2</v>
      </c>
      <c r="P20" s="47">
        <v>103.3</v>
      </c>
      <c r="Q20" s="47">
        <v>106</v>
      </c>
      <c r="R20" s="47">
        <v>103.3</v>
      </c>
      <c r="S20" s="47">
        <v>103.8</v>
      </c>
      <c r="T20" s="47">
        <v>104.9</v>
      </c>
      <c r="U20" s="47">
        <v>102.2</v>
      </c>
      <c r="V20" s="47">
        <v>102.7</v>
      </c>
      <c r="W20" s="47">
        <v>103.3</v>
      </c>
      <c r="X20" s="47">
        <v>106.7</v>
      </c>
      <c r="Y20" s="47">
        <v>107.8</v>
      </c>
      <c r="Z20" s="47">
        <v>112</v>
      </c>
      <c r="AA20" s="47">
        <v>108.1</v>
      </c>
      <c r="AB20" s="47">
        <v>107.9</v>
      </c>
      <c r="AC20" s="47">
        <v>109.1</v>
      </c>
      <c r="AD20" s="47">
        <v>114.9</v>
      </c>
      <c r="AE20" s="47">
        <v>123.6</v>
      </c>
      <c r="AF20" s="47">
        <v>113.7</v>
      </c>
      <c r="AG20" s="47">
        <v>117.4</v>
      </c>
      <c r="AH20" s="47">
        <v>118.57599070574976</v>
      </c>
      <c r="AI20" s="47">
        <v>118.2</v>
      </c>
      <c r="AJ20" s="47">
        <v>127</v>
      </c>
      <c r="AK20" s="176">
        <v>123.5</v>
      </c>
      <c r="AL20" s="176">
        <v>116</v>
      </c>
      <c r="AM20" s="176">
        <v>123.2</v>
      </c>
      <c r="AN20" s="176">
        <v>133.1</v>
      </c>
      <c r="AO20" s="176">
        <v>128.9</v>
      </c>
      <c r="AP20" s="176">
        <v>122.8</v>
      </c>
      <c r="AQ20" s="176">
        <v>117.7</v>
      </c>
      <c r="AR20" s="176">
        <v>124.1</v>
      </c>
      <c r="AS20" s="176">
        <v>122.1</v>
      </c>
      <c r="AT20" s="176">
        <v>125.4</v>
      </c>
      <c r="AU20" s="176">
        <v>123.4</v>
      </c>
      <c r="AV20" s="176">
        <v>110.9</v>
      </c>
      <c r="AW20" s="176">
        <v>115</v>
      </c>
      <c r="AX20" s="176">
        <v>127.8</v>
      </c>
      <c r="AY20" s="176">
        <v>138.9</v>
      </c>
      <c r="AZ20" s="176">
        <v>131.30000000000001</v>
      </c>
      <c r="BA20" s="176">
        <v>138.19999999999999</v>
      </c>
      <c r="BB20" s="176">
        <v>135</v>
      </c>
      <c r="BC20" s="176">
        <v>133.5</v>
      </c>
      <c r="BD20" s="176">
        <v>131.6</v>
      </c>
      <c r="BE20" s="176">
        <v>133.5</v>
      </c>
      <c r="BF20" s="176">
        <v>133.80000000000001</v>
      </c>
      <c r="BG20" s="176">
        <v>133.80000000000001</v>
      </c>
      <c r="BH20" s="176">
        <v>134.30000000000001</v>
      </c>
      <c r="BI20" s="176">
        <v>138.80000000000001</v>
      </c>
      <c r="BJ20" s="176">
        <v>131.5</v>
      </c>
      <c r="BK20" s="176">
        <v>120.7</v>
      </c>
      <c r="BL20" s="176" t="s">
        <v>4</v>
      </c>
      <c r="BM20" s="176" t="s">
        <v>4</v>
      </c>
      <c r="BN20" s="176" t="s">
        <v>4</v>
      </c>
      <c r="BO20" s="176" t="s">
        <v>4</v>
      </c>
      <c r="BP20" s="176" t="s">
        <v>4</v>
      </c>
      <c r="BQ20" s="176" t="s">
        <v>4</v>
      </c>
      <c r="BR20" s="176" t="s">
        <v>4</v>
      </c>
      <c r="BS20" s="176" t="s">
        <v>4</v>
      </c>
      <c r="BT20" s="176" t="s">
        <v>4</v>
      </c>
      <c r="BU20" s="176" t="s">
        <v>4</v>
      </c>
      <c r="BV20" s="176" t="s">
        <v>4</v>
      </c>
      <c r="BW20" s="176" t="s">
        <v>4</v>
      </c>
      <c r="BX20" s="176" t="s">
        <v>4</v>
      </c>
      <c r="BY20" s="176" t="s">
        <v>4</v>
      </c>
      <c r="BZ20" s="176" t="s">
        <v>4</v>
      </c>
      <c r="CA20" s="176" t="s">
        <v>4</v>
      </c>
      <c r="CB20" s="176" t="s">
        <v>4</v>
      </c>
      <c r="CC20" s="176" t="s">
        <v>4</v>
      </c>
      <c r="CD20" s="176" t="s">
        <v>4</v>
      </c>
      <c r="CE20" s="176" t="s">
        <v>4</v>
      </c>
      <c r="CF20" s="176" t="s">
        <v>4</v>
      </c>
      <c r="CG20" s="176" t="s">
        <v>4</v>
      </c>
      <c r="CH20" s="176" t="s">
        <v>4</v>
      </c>
      <c r="CI20" s="176" t="s">
        <v>4</v>
      </c>
      <c r="CJ20" s="176" t="s">
        <v>4</v>
      </c>
      <c r="CK20" s="176" t="s">
        <v>4</v>
      </c>
      <c r="CL20" s="176" t="s">
        <v>4</v>
      </c>
      <c r="CM20" s="176" t="s">
        <v>4</v>
      </c>
      <c r="CN20" s="176" t="s">
        <v>4</v>
      </c>
      <c r="CO20" s="176" t="s">
        <v>4</v>
      </c>
      <c r="CP20" s="176" t="s">
        <v>4</v>
      </c>
      <c r="CQ20" s="176" t="s">
        <v>4</v>
      </c>
      <c r="CR20" s="176" t="s">
        <v>4</v>
      </c>
      <c r="CS20" s="176" t="s">
        <v>4</v>
      </c>
      <c r="CT20" s="176" t="s">
        <v>4</v>
      </c>
      <c r="CU20" s="176" t="s">
        <v>4</v>
      </c>
      <c r="CV20" s="176" t="s">
        <v>4</v>
      </c>
      <c r="CW20" s="176" t="s">
        <v>4</v>
      </c>
      <c r="CX20" s="176" t="s">
        <v>4</v>
      </c>
      <c r="CY20" s="176" t="s">
        <v>4</v>
      </c>
      <c r="CZ20" s="176" t="s">
        <v>4</v>
      </c>
      <c r="DA20" s="176" t="s">
        <v>4</v>
      </c>
      <c r="DB20" s="176" t="s">
        <v>4</v>
      </c>
      <c r="DC20" s="176" t="s">
        <v>4</v>
      </c>
      <c r="DD20" s="176" t="s">
        <v>4</v>
      </c>
      <c r="DE20" s="176" t="s">
        <v>4</v>
      </c>
      <c r="DF20" s="176" t="s">
        <v>4</v>
      </c>
      <c r="DG20" s="176" t="s">
        <v>4</v>
      </c>
    </row>
    <row r="21" spans="1:111" ht="30" customHeight="1">
      <c r="A21" s="238"/>
      <c r="B21" s="19" t="str">
        <f>IF('0'!A1=1,"Діяльність у сфері адміністративного  та допоміжного обслуговування","Administrative and support service activities")</f>
        <v>Діяльність у сфері адміністративного  та допоміжного обслуговування</v>
      </c>
      <c r="C21" s="47" t="s">
        <v>0</v>
      </c>
      <c r="D21" s="47" t="s">
        <v>0</v>
      </c>
      <c r="E21" s="47" t="s">
        <v>0</v>
      </c>
      <c r="F21" s="47" t="s">
        <v>0</v>
      </c>
      <c r="G21" s="47">
        <v>105.8</v>
      </c>
      <c r="H21" s="47">
        <v>103.7</v>
      </c>
      <c r="I21" s="47">
        <v>105.5</v>
      </c>
      <c r="J21" s="47">
        <v>102.2</v>
      </c>
      <c r="K21" s="47">
        <v>102.4</v>
      </c>
      <c r="L21" s="47">
        <v>101.4</v>
      </c>
      <c r="M21" s="47">
        <v>100.8</v>
      </c>
      <c r="N21" s="47">
        <v>102.8</v>
      </c>
      <c r="O21" s="47">
        <v>104.3</v>
      </c>
      <c r="P21" s="47">
        <v>106</v>
      </c>
      <c r="Q21" s="47">
        <v>102.5</v>
      </c>
      <c r="R21" s="47">
        <v>103.1</v>
      </c>
      <c r="S21" s="47">
        <v>100.6</v>
      </c>
      <c r="T21" s="47">
        <v>100.9</v>
      </c>
      <c r="U21" s="47">
        <v>96.2</v>
      </c>
      <c r="V21" s="47">
        <v>99.4</v>
      </c>
      <c r="W21" s="47">
        <v>103.7</v>
      </c>
      <c r="X21" s="47">
        <v>105.7</v>
      </c>
      <c r="Y21" s="47">
        <v>106.4</v>
      </c>
      <c r="Z21" s="47">
        <v>105.4</v>
      </c>
      <c r="AA21" s="47">
        <v>106.1</v>
      </c>
      <c r="AB21" s="47">
        <v>115.3</v>
      </c>
      <c r="AC21" s="47">
        <v>117.5</v>
      </c>
      <c r="AD21" s="47">
        <v>120.6</v>
      </c>
      <c r="AE21" s="47">
        <v>117.6</v>
      </c>
      <c r="AF21" s="47">
        <v>121.2</v>
      </c>
      <c r="AG21" s="47">
        <v>125.2</v>
      </c>
      <c r="AH21" s="47">
        <v>124.52953489216958</v>
      </c>
      <c r="AI21" s="47">
        <v>124.8</v>
      </c>
      <c r="AJ21" s="47">
        <v>123.7</v>
      </c>
      <c r="AK21" s="176">
        <v>123.3</v>
      </c>
      <c r="AL21" s="176">
        <v>119.8</v>
      </c>
      <c r="AM21" s="176">
        <v>134.5</v>
      </c>
      <c r="AN21" s="176">
        <v>128.4</v>
      </c>
      <c r="AO21" s="176">
        <v>128.30000000000001</v>
      </c>
      <c r="AP21" s="176">
        <v>123.8</v>
      </c>
      <c r="AQ21" s="176">
        <v>128</v>
      </c>
      <c r="AR21" s="176">
        <v>125.7</v>
      </c>
      <c r="AS21" s="176">
        <v>126.4</v>
      </c>
      <c r="AT21" s="176">
        <v>127.6</v>
      </c>
      <c r="AU21" s="176">
        <v>125.3</v>
      </c>
      <c r="AV21" s="176">
        <v>123.4</v>
      </c>
      <c r="AW21" s="176">
        <v>126.1</v>
      </c>
      <c r="AX21" s="176">
        <v>135.80000000000001</v>
      </c>
      <c r="AY21" s="176">
        <v>141.4</v>
      </c>
      <c r="AZ21" s="176">
        <v>138.6</v>
      </c>
      <c r="BA21" s="176">
        <v>140.4</v>
      </c>
      <c r="BB21" s="176">
        <v>140.30000000000001</v>
      </c>
      <c r="BC21" s="176">
        <v>140.1</v>
      </c>
      <c r="BD21" s="176">
        <v>141.1</v>
      </c>
      <c r="BE21" s="176">
        <v>139.5</v>
      </c>
      <c r="BF21" s="176">
        <v>140.19999999999999</v>
      </c>
      <c r="BG21" s="176">
        <v>138.9</v>
      </c>
      <c r="BH21" s="176">
        <v>140.1</v>
      </c>
      <c r="BI21" s="176">
        <v>139</v>
      </c>
      <c r="BJ21" s="176">
        <v>135.19999999999999</v>
      </c>
      <c r="BK21" s="176">
        <v>128.19999999999999</v>
      </c>
      <c r="BL21" s="176">
        <v>129.9</v>
      </c>
      <c r="BM21" s="176">
        <v>129.1</v>
      </c>
      <c r="BN21" s="176">
        <v>127.2</v>
      </c>
      <c r="BO21" s="176">
        <v>129.19999999999999</v>
      </c>
      <c r="BP21" s="176">
        <v>128.19999999999999</v>
      </c>
      <c r="BQ21" s="176">
        <v>131.5</v>
      </c>
      <c r="BR21" s="176">
        <v>130.19999999999999</v>
      </c>
      <c r="BS21" s="176">
        <v>130.6</v>
      </c>
      <c r="BT21" s="176">
        <v>131</v>
      </c>
      <c r="BU21" s="176">
        <v>130.6</v>
      </c>
      <c r="BV21" s="176">
        <v>127.8</v>
      </c>
      <c r="BW21" s="176">
        <v>121.8</v>
      </c>
      <c r="BX21" s="176">
        <v>120.2</v>
      </c>
      <c r="BY21" s="176">
        <v>121</v>
      </c>
      <c r="BZ21" s="176">
        <v>123.1</v>
      </c>
      <c r="CA21" s="176">
        <v>120.6</v>
      </c>
      <c r="CB21" s="176">
        <v>118.9</v>
      </c>
      <c r="CC21" s="176">
        <v>123.8</v>
      </c>
      <c r="CD21" s="176">
        <v>117.9</v>
      </c>
      <c r="CE21" s="176">
        <v>99.7</v>
      </c>
      <c r="CF21" s="176">
        <v>123.2</v>
      </c>
      <c r="CG21" s="176">
        <v>115.5</v>
      </c>
      <c r="CH21" s="176">
        <v>115.4</v>
      </c>
      <c r="CI21" s="176">
        <v>118.7</v>
      </c>
      <c r="CJ21" s="176">
        <v>116.7</v>
      </c>
      <c r="CK21" s="176">
        <v>124.6</v>
      </c>
      <c r="CL21" s="176">
        <v>110.4</v>
      </c>
      <c r="CM21" s="176">
        <v>107.5</v>
      </c>
      <c r="CN21" s="176">
        <v>110.8</v>
      </c>
      <c r="CO21" s="176">
        <v>107.2</v>
      </c>
      <c r="CP21" s="176">
        <v>114.6</v>
      </c>
      <c r="CQ21" s="176">
        <v>113.8</v>
      </c>
      <c r="CR21" s="176">
        <v>108.7</v>
      </c>
      <c r="CS21" s="176">
        <v>114.9</v>
      </c>
      <c r="CT21" s="176">
        <v>114.8</v>
      </c>
      <c r="CU21" s="176">
        <v>111.2</v>
      </c>
      <c r="CV21" s="176">
        <v>112.7</v>
      </c>
      <c r="CW21" s="176">
        <v>105.2</v>
      </c>
      <c r="CX21" s="176">
        <v>115.3</v>
      </c>
      <c r="CY21" s="176">
        <v>117.7</v>
      </c>
      <c r="CZ21" s="176">
        <v>117</v>
      </c>
      <c r="DA21" s="176">
        <v>114.1</v>
      </c>
      <c r="DB21" s="176">
        <v>112.8</v>
      </c>
      <c r="DC21" s="176">
        <v>113.5</v>
      </c>
      <c r="DD21" s="176">
        <v>112.2</v>
      </c>
      <c r="DE21" s="176">
        <v>113</v>
      </c>
      <c r="DF21" s="176">
        <v>114.8</v>
      </c>
      <c r="DG21" s="176">
        <v>121.8</v>
      </c>
    </row>
    <row r="22" spans="1:111" ht="30" customHeight="1">
      <c r="A22" s="238"/>
      <c r="B22" s="19" t="str">
        <f>IF('0'!A1=1,"Державне управління й оборона; обов’язкове соціальне страхування","Public administration and defence; compulsory social security")</f>
        <v>Державне управління й оборона; обов’язкове соціальне страхування</v>
      </c>
      <c r="C22" s="47">
        <v>110.1</v>
      </c>
      <c r="D22" s="47">
        <v>110.1</v>
      </c>
      <c r="E22" s="47">
        <v>107.5</v>
      </c>
      <c r="F22" s="47">
        <v>108.6</v>
      </c>
      <c r="G22" s="47">
        <v>106.1</v>
      </c>
      <c r="H22" s="47">
        <v>107</v>
      </c>
      <c r="I22" s="47">
        <v>106.3</v>
      </c>
      <c r="J22" s="47">
        <v>112.5</v>
      </c>
      <c r="K22" s="47">
        <v>107.3</v>
      </c>
      <c r="L22" s="47">
        <v>106.2</v>
      </c>
      <c r="M22" s="47">
        <v>106.8</v>
      </c>
      <c r="N22" s="47">
        <v>108.4</v>
      </c>
      <c r="O22" s="47">
        <v>103.8</v>
      </c>
      <c r="P22" s="47">
        <v>106.9</v>
      </c>
      <c r="Q22" s="47">
        <v>110.1</v>
      </c>
      <c r="R22" s="47">
        <v>107</v>
      </c>
      <c r="S22" s="47">
        <v>104.5</v>
      </c>
      <c r="T22" s="47">
        <v>104.4</v>
      </c>
      <c r="U22" s="47">
        <v>100</v>
      </c>
      <c r="V22" s="47">
        <v>90.1</v>
      </c>
      <c r="W22" s="47">
        <v>100.5</v>
      </c>
      <c r="X22" s="47">
        <v>102</v>
      </c>
      <c r="Y22" s="47">
        <v>99.6</v>
      </c>
      <c r="Z22" s="47">
        <v>104</v>
      </c>
      <c r="AA22" s="47">
        <v>101.7</v>
      </c>
      <c r="AB22" s="47">
        <v>102.1</v>
      </c>
      <c r="AC22" s="47">
        <v>103</v>
      </c>
      <c r="AD22" s="47">
        <v>106.5</v>
      </c>
      <c r="AE22" s="47">
        <v>112.1</v>
      </c>
      <c r="AF22" s="47">
        <v>112.4</v>
      </c>
      <c r="AG22" s="47">
        <v>113.5</v>
      </c>
      <c r="AH22" s="47">
        <v>118.61866243447128</v>
      </c>
      <c r="AI22" s="47">
        <v>118.7</v>
      </c>
      <c r="AJ22" s="47">
        <v>127.2</v>
      </c>
      <c r="AK22" s="176">
        <v>131.30000000000001</v>
      </c>
      <c r="AL22" s="176">
        <v>128.9</v>
      </c>
      <c r="AM22" s="176">
        <v>131.9</v>
      </c>
      <c r="AN22" s="176">
        <v>136.6</v>
      </c>
      <c r="AO22" s="176">
        <v>136.19999999999999</v>
      </c>
      <c r="AP22" s="176">
        <v>136.30000000000001</v>
      </c>
      <c r="AQ22" s="176">
        <v>127.6</v>
      </c>
      <c r="AR22" s="176">
        <v>135.1</v>
      </c>
      <c r="AS22" s="176">
        <v>136.19999999999999</v>
      </c>
      <c r="AT22" s="176">
        <v>137.4</v>
      </c>
      <c r="AU22" s="176">
        <v>135.6</v>
      </c>
      <c r="AV22" s="176">
        <v>125.6</v>
      </c>
      <c r="AW22" s="176">
        <v>138.4</v>
      </c>
      <c r="AX22" s="176">
        <v>145.1</v>
      </c>
      <c r="AY22" s="176">
        <v>150.80000000000001</v>
      </c>
      <c r="AZ22" s="176">
        <v>151.5</v>
      </c>
      <c r="BA22" s="176">
        <v>150.69999999999999</v>
      </c>
      <c r="BB22" s="176">
        <v>147.4</v>
      </c>
      <c r="BC22" s="176">
        <v>154.80000000000001</v>
      </c>
      <c r="BD22" s="176">
        <v>156.69999999999999</v>
      </c>
      <c r="BE22" s="176">
        <v>155.9</v>
      </c>
      <c r="BF22" s="176">
        <v>159.5</v>
      </c>
      <c r="BG22" s="176">
        <v>169.3</v>
      </c>
      <c r="BH22" s="176">
        <v>170.6</v>
      </c>
      <c r="BI22" s="176">
        <v>151.69999999999999</v>
      </c>
      <c r="BJ22" s="176">
        <v>157.5</v>
      </c>
      <c r="BK22" s="176">
        <v>145.5</v>
      </c>
      <c r="BL22" s="176">
        <v>149</v>
      </c>
      <c r="BM22" s="176">
        <v>141.69999999999999</v>
      </c>
      <c r="BN22" s="176">
        <v>144.1</v>
      </c>
      <c r="BO22" s="176">
        <v>147.5</v>
      </c>
      <c r="BP22" s="176">
        <v>138.80000000000001</v>
      </c>
      <c r="BQ22" s="176">
        <v>141.6</v>
      </c>
      <c r="BR22" s="176">
        <v>140.1</v>
      </c>
      <c r="BS22" s="176">
        <v>131.6</v>
      </c>
      <c r="BT22" s="176">
        <v>126.6</v>
      </c>
      <c r="BU22" s="176">
        <v>123.4</v>
      </c>
      <c r="BV22" s="176">
        <v>119</v>
      </c>
      <c r="BW22" s="176">
        <v>122.9</v>
      </c>
      <c r="BX22" s="176">
        <v>116.3</v>
      </c>
      <c r="BY22" s="176">
        <v>118.8</v>
      </c>
      <c r="BZ22" s="176">
        <v>118.2</v>
      </c>
      <c r="CA22" s="176">
        <v>114.1</v>
      </c>
      <c r="CB22" s="176">
        <v>112.4</v>
      </c>
      <c r="CC22" s="176">
        <v>115.6</v>
      </c>
      <c r="CD22" s="176">
        <v>117.2</v>
      </c>
      <c r="CE22" s="176">
        <v>93.7</v>
      </c>
      <c r="CF22" s="176">
        <v>114.9</v>
      </c>
      <c r="CG22" s="176">
        <v>115.9</v>
      </c>
      <c r="CH22" s="176">
        <v>130.69999999999999</v>
      </c>
      <c r="CI22" s="176">
        <v>120.7</v>
      </c>
      <c r="CJ22" s="176">
        <v>117.4</v>
      </c>
      <c r="CK22" s="176">
        <v>116.3</v>
      </c>
      <c r="CL22" s="176">
        <v>113</v>
      </c>
      <c r="CM22" s="176">
        <v>107.3</v>
      </c>
      <c r="CN22" s="176">
        <v>108.4</v>
      </c>
      <c r="CO22" s="176">
        <v>108.3</v>
      </c>
      <c r="CP22" s="176">
        <v>104</v>
      </c>
      <c r="CQ22" s="176">
        <v>110.1</v>
      </c>
      <c r="CR22" s="176">
        <v>109.1</v>
      </c>
      <c r="CS22" s="176">
        <v>111.2</v>
      </c>
      <c r="CT22" s="176">
        <v>111.2</v>
      </c>
      <c r="CU22" s="176">
        <v>110</v>
      </c>
      <c r="CV22" s="176">
        <v>109.5</v>
      </c>
      <c r="CW22" s="176">
        <v>109.1</v>
      </c>
      <c r="CX22" s="176">
        <v>113.8</v>
      </c>
      <c r="CY22" s="176">
        <v>120.7</v>
      </c>
      <c r="CZ22" s="176">
        <v>121.3</v>
      </c>
      <c r="DA22" s="176">
        <v>117.8</v>
      </c>
      <c r="DB22" s="176">
        <v>126.2</v>
      </c>
      <c r="DC22" s="176">
        <v>113</v>
      </c>
      <c r="DD22" s="176">
        <v>113.1</v>
      </c>
      <c r="DE22" s="176">
        <v>115</v>
      </c>
      <c r="DF22" s="176">
        <v>118.9</v>
      </c>
      <c r="DG22" s="176">
        <v>114.5</v>
      </c>
    </row>
    <row r="23" spans="1:111" ht="30" customHeight="1">
      <c r="A23" s="238"/>
      <c r="B23" s="19" t="str">
        <f>IF('0'!A1=1,"Освіта","Education")</f>
        <v>Освіта</v>
      </c>
      <c r="C23" s="47">
        <v>109.2</v>
      </c>
      <c r="D23" s="47">
        <v>107.1</v>
      </c>
      <c r="E23" s="47">
        <v>107.3</v>
      </c>
      <c r="F23" s="47">
        <v>109.1</v>
      </c>
      <c r="G23" s="47">
        <v>106</v>
      </c>
      <c r="H23" s="47">
        <v>108.5</v>
      </c>
      <c r="I23" s="47">
        <v>109.4</v>
      </c>
      <c r="J23" s="47">
        <v>108</v>
      </c>
      <c r="K23" s="47">
        <v>106</v>
      </c>
      <c r="L23" s="47">
        <v>102.6</v>
      </c>
      <c r="M23" s="47">
        <v>103.4</v>
      </c>
      <c r="N23" s="47">
        <v>105.1</v>
      </c>
      <c r="O23" s="47">
        <v>100.6</v>
      </c>
      <c r="P23" s="47">
        <v>101.2</v>
      </c>
      <c r="Q23" s="47">
        <v>102.9</v>
      </c>
      <c r="R23" s="47">
        <v>98.5</v>
      </c>
      <c r="S23" s="47">
        <v>100.6</v>
      </c>
      <c r="T23" s="47">
        <v>103.5</v>
      </c>
      <c r="U23" s="47">
        <v>98</v>
      </c>
      <c r="V23" s="47">
        <v>99.4</v>
      </c>
      <c r="W23" s="47">
        <v>101.4</v>
      </c>
      <c r="X23" s="47">
        <v>103.4</v>
      </c>
      <c r="Y23" s="47">
        <v>104.3</v>
      </c>
      <c r="Z23" s="47">
        <v>105.2</v>
      </c>
      <c r="AA23" s="47">
        <v>102.9</v>
      </c>
      <c r="AB23" s="47">
        <v>104.8</v>
      </c>
      <c r="AC23" s="47">
        <v>105</v>
      </c>
      <c r="AD23" s="47">
        <v>107.9</v>
      </c>
      <c r="AE23" s="47">
        <v>107.8</v>
      </c>
      <c r="AF23" s="47">
        <v>108.1</v>
      </c>
      <c r="AG23" s="47">
        <v>110.7</v>
      </c>
      <c r="AH23" s="47">
        <v>110.34261951007733</v>
      </c>
      <c r="AI23" s="47">
        <v>115.4</v>
      </c>
      <c r="AJ23" s="47">
        <v>132.1</v>
      </c>
      <c r="AK23" s="176">
        <v>126.4</v>
      </c>
      <c r="AL23" s="176">
        <v>135.30000000000001</v>
      </c>
      <c r="AM23" s="176">
        <v>125</v>
      </c>
      <c r="AN23" s="176">
        <v>123.8</v>
      </c>
      <c r="AO23" s="176">
        <v>122.9</v>
      </c>
      <c r="AP23" s="176">
        <v>120.3</v>
      </c>
      <c r="AQ23" s="176">
        <v>127.9</v>
      </c>
      <c r="AR23" s="176">
        <v>129.19999999999999</v>
      </c>
      <c r="AS23" s="176">
        <v>125.9</v>
      </c>
      <c r="AT23" s="176">
        <v>124.2</v>
      </c>
      <c r="AU23" s="176">
        <v>123</v>
      </c>
      <c r="AV23" s="176">
        <v>102.9</v>
      </c>
      <c r="AW23" s="176">
        <v>108.7</v>
      </c>
      <c r="AX23" s="176">
        <v>119.1</v>
      </c>
      <c r="AY23" s="176">
        <v>159.9</v>
      </c>
      <c r="AZ23" s="176">
        <v>162.69999999999999</v>
      </c>
      <c r="BA23" s="176">
        <v>162.4</v>
      </c>
      <c r="BB23" s="176">
        <v>160.69999999999999</v>
      </c>
      <c r="BC23" s="176">
        <v>152.69999999999999</v>
      </c>
      <c r="BD23" s="176">
        <v>151.9</v>
      </c>
      <c r="BE23" s="176">
        <v>145.69999999999999</v>
      </c>
      <c r="BF23" s="176">
        <v>149.5</v>
      </c>
      <c r="BG23" s="176">
        <v>157.9</v>
      </c>
      <c r="BH23" s="176">
        <v>157.5</v>
      </c>
      <c r="BI23" s="176">
        <v>157.4</v>
      </c>
      <c r="BJ23" s="176">
        <v>145.19999999999999</v>
      </c>
      <c r="BK23" s="176">
        <v>118.8</v>
      </c>
      <c r="BL23" s="176">
        <v>123.4</v>
      </c>
      <c r="BM23" s="176">
        <v>121.3</v>
      </c>
      <c r="BN23" s="176">
        <v>121.4</v>
      </c>
      <c r="BO23" s="176">
        <v>121.4</v>
      </c>
      <c r="BP23" s="176">
        <v>119.6</v>
      </c>
      <c r="BQ23" s="176">
        <v>122.1</v>
      </c>
      <c r="BR23" s="176">
        <v>124.6</v>
      </c>
      <c r="BS23" s="176">
        <v>115.9</v>
      </c>
      <c r="BT23" s="176">
        <v>121.6</v>
      </c>
      <c r="BU23" s="176">
        <v>118.4</v>
      </c>
      <c r="BV23" s="176">
        <v>116.7</v>
      </c>
      <c r="BW23" s="176">
        <v>117.7</v>
      </c>
      <c r="BX23" s="176">
        <v>113.3</v>
      </c>
      <c r="BY23" s="176">
        <v>115.4</v>
      </c>
      <c r="BZ23" s="176">
        <v>115.4</v>
      </c>
      <c r="CA23" s="176">
        <v>115.5</v>
      </c>
      <c r="CB23" s="176">
        <v>113.9</v>
      </c>
      <c r="CC23" s="176">
        <v>116</v>
      </c>
      <c r="CD23" s="176">
        <v>114.1</v>
      </c>
      <c r="CE23" s="176">
        <v>114.8</v>
      </c>
      <c r="CF23" s="176">
        <v>115.5</v>
      </c>
      <c r="CG23" s="176">
        <v>116.6</v>
      </c>
      <c r="CH23" s="176">
        <v>119.9</v>
      </c>
      <c r="CI23" s="176">
        <v>115</v>
      </c>
      <c r="CJ23" s="176">
        <v>113.5</v>
      </c>
      <c r="CK23" s="176">
        <v>111.6</v>
      </c>
      <c r="CL23" s="176">
        <v>109.8</v>
      </c>
      <c r="CM23" s="176">
        <v>108.3</v>
      </c>
      <c r="CN23" s="176">
        <v>110.8</v>
      </c>
      <c r="CO23" s="176">
        <v>110.5</v>
      </c>
      <c r="CP23" s="176">
        <v>111.8</v>
      </c>
      <c r="CQ23" s="176">
        <v>120.7</v>
      </c>
      <c r="CR23" s="176">
        <v>117.7</v>
      </c>
      <c r="CS23" s="176">
        <v>116.2</v>
      </c>
      <c r="CT23" s="176">
        <v>120</v>
      </c>
      <c r="CU23" s="176">
        <v>126.3</v>
      </c>
      <c r="CV23" s="176">
        <v>130.1</v>
      </c>
      <c r="CW23" s="176">
        <v>128.80000000000001</v>
      </c>
      <c r="CX23" s="176">
        <v>130.69999999999999</v>
      </c>
      <c r="CY23" s="176">
        <v>133</v>
      </c>
      <c r="CZ23" s="176">
        <v>131.30000000000001</v>
      </c>
      <c r="DA23" s="176">
        <v>127.5</v>
      </c>
      <c r="DB23" s="176">
        <v>127.4</v>
      </c>
      <c r="DC23" s="176">
        <v>121.1</v>
      </c>
      <c r="DD23" s="176">
        <v>120.6</v>
      </c>
      <c r="DE23" s="176">
        <v>124.6</v>
      </c>
      <c r="DF23" s="176">
        <v>128.4</v>
      </c>
      <c r="DG23" s="176">
        <v>111.4</v>
      </c>
    </row>
    <row r="24" spans="1:111" ht="30" customHeight="1">
      <c r="A24" s="238"/>
      <c r="B24" s="19" t="str">
        <f>IF('0'!A1=1,"Охорона здоров’я та надання  соціальної допомоги","Human health and social work activities")</f>
        <v>Охорона здоров’я та надання  соціальної допомоги</v>
      </c>
      <c r="C24" s="47">
        <v>111.5</v>
      </c>
      <c r="D24" s="47">
        <v>108.9</v>
      </c>
      <c r="E24" s="47">
        <v>109.6</v>
      </c>
      <c r="F24" s="47">
        <v>109.5</v>
      </c>
      <c r="G24" s="47">
        <v>109.9</v>
      </c>
      <c r="H24" s="47">
        <v>109.9</v>
      </c>
      <c r="I24" s="47">
        <v>107.6</v>
      </c>
      <c r="J24" s="47">
        <v>107.3</v>
      </c>
      <c r="K24" s="47">
        <v>105.9</v>
      </c>
      <c r="L24" s="47">
        <v>104.6</v>
      </c>
      <c r="M24" s="47">
        <v>104.6</v>
      </c>
      <c r="N24" s="47">
        <v>104.7</v>
      </c>
      <c r="O24" s="47">
        <v>104</v>
      </c>
      <c r="P24" s="47">
        <v>104.3</v>
      </c>
      <c r="Q24" s="47">
        <v>105.9</v>
      </c>
      <c r="R24" s="47">
        <v>102.7</v>
      </c>
      <c r="S24" s="47">
        <v>102</v>
      </c>
      <c r="T24" s="47">
        <v>102.9</v>
      </c>
      <c r="U24" s="47">
        <v>100.9</v>
      </c>
      <c r="V24" s="47">
        <v>99.2</v>
      </c>
      <c r="W24" s="47">
        <v>103</v>
      </c>
      <c r="X24" s="47">
        <v>103.8</v>
      </c>
      <c r="Y24" s="47">
        <v>106.4</v>
      </c>
      <c r="Z24" s="47">
        <v>103.6</v>
      </c>
      <c r="AA24" s="47">
        <v>104.5</v>
      </c>
      <c r="AB24" s="47">
        <v>105.8</v>
      </c>
      <c r="AC24" s="47">
        <v>104.6</v>
      </c>
      <c r="AD24" s="47">
        <v>107.6</v>
      </c>
      <c r="AE24" s="47">
        <v>110.1</v>
      </c>
      <c r="AF24" s="47">
        <v>107.7</v>
      </c>
      <c r="AG24" s="47">
        <v>109.7</v>
      </c>
      <c r="AH24" s="47">
        <v>115.53938898713922</v>
      </c>
      <c r="AI24" s="47">
        <v>115.9</v>
      </c>
      <c r="AJ24" s="47">
        <v>135.4</v>
      </c>
      <c r="AK24" s="176">
        <v>128.19999999999999</v>
      </c>
      <c r="AL24" s="176">
        <v>145</v>
      </c>
      <c r="AM24" s="176">
        <v>123.6</v>
      </c>
      <c r="AN24" s="176">
        <v>123.1</v>
      </c>
      <c r="AO24" s="176">
        <v>123.1</v>
      </c>
      <c r="AP24" s="176">
        <v>121.6</v>
      </c>
      <c r="AQ24" s="176">
        <v>126.2</v>
      </c>
      <c r="AR24" s="176">
        <v>129.19999999999999</v>
      </c>
      <c r="AS24" s="176">
        <v>127.5</v>
      </c>
      <c r="AT24" s="176">
        <v>125.2</v>
      </c>
      <c r="AU24" s="176">
        <v>121.1</v>
      </c>
      <c r="AV24" s="176">
        <v>106</v>
      </c>
      <c r="AW24" s="176">
        <v>108.8</v>
      </c>
      <c r="AX24" s="176">
        <v>115.3</v>
      </c>
      <c r="AY24" s="176">
        <v>153</v>
      </c>
      <c r="AZ24" s="176">
        <v>154.4</v>
      </c>
      <c r="BA24" s="176">
        <v>153.4</v>
      </c>
      <c r="BB24" s="176">
        <v>153.69999999999999</v>
      </c>
      <c r="BC24" s="176">
        <v>144</v>
      </c>
      <c r="BD24" s="176">
        <v>145.19999999999999</v>
      </c>
      <c r="BE24" s="176">
        <v>143</v>
      </c>
      <c r="BF24" s="176">
        <v>143.30000000000001</v>
      </c>
      <c r="BG24" s="176">
        <v>145</v>
      </c>
      <c r="BH24" s="176">
        <v>145.80000000000001</v>
      </c>
      <c r="BI24" s="176">
        <v>149</v>
      </c>
      <c r="BJ24" s="176">
        <v>133.4</v>
      </c>
      <c r="BK24" s="176">
        <v>118.5</v>
      </c>
      <c r="BL24" s="176">
        <v>117.6</v>
      </c>
      <c r="BM24" s="176">
        <v>118.4</v>
      </c>
      <c r="BN24" s="176">
        <v>117.4</v>
      </c>
      <c r="BO24" s="176">
        <v>117.4</v>
      </c>
      <c r="BP24" s="176">
        <v>116.9</v>
      </c>
      <c r="BQ24" s="176">
        <v>116.9</v>
      </c>
      <c r="BR24" s="21">
        <v>117.5</v>
      </c>
      <c r="BS24" s="21">
        <v>117.7</v>
      </c>
      <c r="BT24" s="21">
        <v>117.1</v>
      </c>
      <c r="BU24" s="21">
        <v>117.6</v>
      </c>
      <c r="BV24" s="21">
        <v>119.1</v>
      </c>
      <c r="BW24" s="21">
        <v>118.9</v>
      </c>
      <c r="BX24" s="21">
        <v>120.6</v>
      </c>
      <c r="BY24" s="21">
        <v>122.1</v>
      </c>
      <c r="BZ24" s="21">
        <v>121.8</v>
      </c>
      <c r="CA24" s="21">
        <v>120.3</v>
      </c>
      <c r="CB24" s="21">
        <v>121.8</v>
      </c>
      <c r="CC24" s="21">
        <v>120.7</v>
      </c>
      <c r="CD24" s="21">
        <v>121.2</v>
      </c>
      <c r="CE24" s="21">
        <v>97.9</v>
      </c>
      <c r="CF24" s="21">
        <v>119.5</v>
      </c>
      <c r="CG24" s="21">
        <v>117</v>
      </c>
      <c r="CH24" s="21">
        <v>121.2</v>
      </c>
      <c r="CI24" s="21">
        <v>117.6</v>
      </c>
      <c r="CJ24" s="21">
        <v>117.2</v>
      </c>
      <c r="CK24" s="21">
        <v>119.3</v>
      </c>
      <c r="CL24" s="21">
        <v>104.3</v>
      </c>
      <c r="CM24" s="21">
        <v>110.6</v>
      </c>
      <c r="CN24" s="21">
        <v>117.2</v>
      </c>
      <c r="CO24" s="21">
        <v>117.9</v>
      </c>
      <c r="CP24" s="21">
        <v>120.1</v>
      </c>
      <c r="CQ24" s="21">
        <v>129.1</v>
      </c>
      <c r="CR24" s="21">
        <v>154</v>
      </c>
      <c r="CS24" s="21">
        <v>148.5</v>
      </c>
      <c r="CT24" s="21">
        <v>150.9</v>
      </c>
      <c r="CU24" s="21">
        <v>144.9</v>
      </c>
      <c r="CV24" s="21">
        <v>146.69999999999999</v>
      </c>
      <c r="CW24" s="21">
        <v>152</v>
      </c>
      <c r="CX24" s="21">
        <v>166.8</v>
      </c>
      <c r="CY24" s="21">
        <v>150.80000000000001</v>
      </c>
      <c r="CZ24" s="21">
        <v>136.69999999999999</v>
      </c>
      <c r="DA24" s="21">
        <v>130.5</v>
      </c>
      <c r="DB24" s="21">
        <v>128.4</v>
      </c>
      <c r="DC24" s="21">
        <v>118.5</v>
      </c>
      <c r="DD24" s="21">
        <v>103.5</v>
      </c>
      <c r="DE24" s="21">
        <v>112.1</v>
      </c>
      <c r="DF24" s="21">
        <v>115.6</v>
      </c>
      <c r="DG24" s="21">
        <v>125.3</v>
      </c>
    </row>
    <row r="25" spans="1:111" ht="30" customHeight="1">
      <c r="A25" s="238"/>
      <c r="B25" s="19" t="str">
        <f>IF('0'!A1=1,"з них охорона здоров’я  ","of which human health")</f>
        <v xml:space="preserve">з них охорона здоров’я  </v>
      </c>
      <c r="C25" s="47">
        <v>112.6</v>
      </c>
      <c r="D25" s="47">
        <v>109.9</v>
      </c>
      <c r="E25" s="47">
        <v>110.5</v>
      </c>
      <c r="F25" s="47">
        <v>110.5</v>
      </c>
      <c r="G25" s="47">
        <v>110.2</v>
      </c>
      <c r="H25" s="47">
        <v>110.3</v>
      </c>
      <c r="I25" s="47">
        <v>107.6</v>
      </c>
      <c r="J25" s="47">
        <v>107.4</v>
      </c>
      <c r="K25" s="47">
        <v>105.9</v>
      </c>
      <c r="L25" s="47">
        <v>104.9</v>
      </c>
      <c r="M25" s="47">
        <v>104.8</v>
      </c>
      <c r="N25" s="47">
        <v>104.7</v>
      </c>
      <c r="O25" s="47">
        <v>104.1</v>
      </c>
      <c r="P25" s="47">
        <v>104.2</v>
      </c>
      <c r="Q25" s="47">
        <v>105.9</v>
      </c>
      <c r="R25" s="47">
        <v>102.8</v>
      </c>
      <c r="S25" s="47">
        <v>101.9</v>
      </c>
      <c r="T25" s="47">
        <v>102.8</v>
      </c>
      <c r="U25" s="47">
        <v>101.1</v>
      </c>
      <c r="V25" s="47">
        <v>99.3</v>
      </c>
      <c r="W25" s="47">
        <v>103</v>
      </c>
      <c r="X25" s="47">
        <v>103.4</v>
      </c>
      <c r="Y25" s="47">
        <v>106.1</v>
      </c>
      <c r="Z25" s="47">
        <v>103.1</v>
      </c>
      <c r="AA25" s="47">
        <v>104.1</v>
      </c>
      <c r="AB25" s="47">
        <v>105.4</v>
      </c>
      <c r="AC25" s="47">
        <v>104.3</v>
      </c>
      <c r="AD25" s="47">
        <v>106.9</v>
      </c>
      <c r="AE25" s="47">
        <v>109.6</v>
      </c>
      <c r="AF25" s="47">
        <v>107.1</v>
      </c>
      <c r="AG25" s="47">
        <v>109</v>
      </c>
      <c r="AH25" s="47">
        <v>115.1859170746929</v>
      </c>
      <c r="AI25" s="47">
        <v>116</v>
      </c>
      <c r="AJ25" s="47">
        <v>136.19999999999999</v>
      </c>
      <c r="AK25" s="176">
        <v>128.4</v>
      </c>
      <c r="AL25" s="176">
        <v>147.19999999999999</v>
      </c>
      <c r="AM25" s="176">
        <v>124</v>
      </c>
      <c r="AN25" s="176">
        <v>123.4</v>
      </c>
      <c r="AO25" s="176">
        <v>123.1</v>
      </c>
      <c r="AP25" s="176">
        <v>122</v>
      </c>
      <c r="AQ25" s="176">
        <v>126.9</v>
      </c>
      <c r="AR25" s="176">
        <v>130.1</v>
      </c>
      <c r="AS25" s="176">
        <v>128.30000000000001</v>
      </c>
      <c r="AT25" s="176">
        <v>125.3</v>
      </c>
      <c r="AU25" s="176">
        <v>121.1</v>
      </c>
      <c r="AV25" s="176">
        <v>105.8</v>
      </c>
      <c r="AW25" s="176">
        <v>109</v>
      </c>
      <c r="AX25" s="176">
        <v>114.9</v>
      </c>
      <c r="AY25" s="176">
        <v>153</v>
      </c>
      <c r="AZ25" s="176">
        <v>154.6</v>
      </c>
      <c r="BA25" s="176">
        <v>153.69999999999999</v>
      </c>
      <c r="BB25" s="176">
        <v>154.19999999999999</v>
      </c>
      <c r="BC25" s="176">
        <v>143.9</v>
      </c>
      <c r="BD25" s="176">
        <v>145.19999999999999</v>
      </c>
      <c r="BE25" s="176">
        <v>142.69999999999999</v>
      </c>
      <c r="BF25" s="176">
        <v>143.1</v>
      </c>
      <c r="BG25" s="176">
        <v>145</v>
      </c>
      <c r="BH25" s="176">
        <v>145.30000000000001</v>
      </c>
      <c r="BI25" s="176">
        <v>148.9</v>
      </c>
      <c r="BJ25" s="176">
        <v>132.5</v>
      </c>
      <c r="BK25" s="176">
        <v>118.1</v>
      </c>
      <c r="BL25" s="176" t="s">
        <v>4</v>
      </c>
      <c r="BM25" s="176" t="s">
        <v>4</v>
      </c>
      <c r="BN25" s="176" t="s">
        <v>4</v>
      </c>
      <c r="BO25" s="176" t="s">
        <v>4</v>
      </c>
      <c r="BP25" s="176" t="s">
        <v>4</v>
      </c>
      <c r="BQ25" s="176" t="s">
        <v>4</v>
      </c>
      <c r="BR25" s="176" t="s">
        <v>4</v>
      </c>
      <c r="BS25" s="176" t="s">
        <v>4</v>
      </c>
      <c r="BT25" s="176" t="s">
        <v>4</v>
      </c>
      <c r="BU25" s="176" t="s">
        <v>4</v>
      </c>
      <c r="BV25" s="176" t="s">
        <v>4</v>
      </c>
      <c r="BW25" s="176" t="s">
        <v>4</v>
      </c>
      <c r="BX25" s="176" t="s">
        <v>4</v>
      </c>
      <c r="BY25" s="176" t="s">
        <v>4</v>
      </c>
      <c r="BZ25" s="176" t="s">
        <v>4</v>
      </c>
      <c r="CA25" s="176" t="s">
        <v>4</v>
      </c>
      <c r="CB25" s="176" t="s">
        <v>4</v>
      </c>
      <c r="CC25" s="176" t="s">
        <v>4</v>
      </c>
      <c r="CD25" s="176" t="s">
        <v>4</v>
      </c>
      <c r="CE25" s="176" t="s">
        <v>4</v>
      </c>
      <c r="CF25" s="176" t="s">
        <v>4</v>
      </c>
      <c r="CG25" s="176" t="s">
        <v>4</v>
      </c>
      <c r="CH25" s="176" t="s">
        <v>4</v>
      </c>
      <c r="CI25" s="176" t="s">
        <v>4</v>
      </c>
      <c r="CJ25" s="176" t="s">
        <v>4</v>
      </c>
      <c r="CK25" s="176" t="s">
        <v>4</v>
      </c>
      <c r="CL25" s="176" t="s">
        <v>4</v>
      </c>
      <c r="CM25" s="176" t="s">
        <v>4</v>
      </c>
      <c r="CN25" s="176" t="s">
        <v>4</v>
      </c>
      <c r="CO25" s="176" t="s">
        <v>4</v>
      </c>
      <c r="CP25" s="176" t="s">
        <v>4</v>
      </c>
      <c r="CQ25" s="176" t="s">
        <v>4</v>
      </c>
      <c r="CR25" s="176" t="s">
        <v>4</v>
      </c>
      <c r="CS25" s="176" t="s">
        <v>4</v>
      </c>
      <c r="CT25" s="176" t="s">
        <v>4</v>
      </c>
      <c r="CU25" s="176" t="s">
        <v>4</v>
      </c>
      <c r="CV25" s="176" t="s">
        <v>4</v>
      </c>
      <c r="CW25" s="176" t="s">
        <v>4</v>
      </c>
      <c r="CX25" s="176" t="s">
        <v>4</v>
      </c>
      <c r="CY25" s="176" t="s">
        <v>4</v>
      </c>
      <c r="CZ25" s="176" t="s">
        <v>4</v>
      </c>
      <c r="DA25" s="176" t="s">
        <v>4</v>
      </c>
      <c r="DB25" s="176" t="s">
        <v>4</v>
      </c>
      <c r="DC25" s="176" t="s">
        <v>4</v>
      </c>
      <c r="DD25" s="176" t="s">
        <v>4</v>
      </c>
      <c r="DE25" s="176" t="s">
        <v>4</v>
      </c>
      <c r="DF25" s="176" t="s">
        <v>4</v>
      </c>
      <c r="DG25" s="176" t="s">
        <v>4</v>
      </c>
    </row>
    <row r="26" spans="1:111" ht="30" customHeight="1">
      <c r="A26" s="238"/>
      <c r="B26" s="19" t="str">
        <f>IF('0'!A1=1,"Мистецтво, спорт, розваги та відпочинок","Arts, sport, entertainment and recreation")</f>
        <v>Мистецтво, спорт, розваги та відпочинок</v>
      </c>
      <c r="C26" s="47">
        <v>116.8</v>
      </c>
      <c r="D26" s="47">
        <v>114.8</v>
      </c>
      <c r="E26" s="47">
        <v>113.2</v>
      </c>
      <c r="F26" s="47">
        <v>113.6</v>
      </c>
      <c r="G26" s="47">
        <v>114.5</v>
      </c>
      <c r="H26" s="47">
        <v>112.8</v>
      </c>
      <c r="I26" s="47">
        <v>114.1</v>
      </c>
      <c r="J26" s="47">
        <v>114.1</v>
      </c>
      <c r="K26" s="47">
        <v>116.5</v>
      </c>
      <c r="L26" s="47">
        <v>111.7</v>
      </c>
      <c r="M26" s="47">
        <v>106.2</v>
      </c>
      <c r="N26" s="47">
        <v>109.9</v>
      </c>
      <c r="O26" s="47">
        <v>104.6</v>
      </c>
      <c r="P26" s="47">
        <v>108.1</v>
      </c>
      <c r="Q26" s="47">
        <v>110.8</v>
      </c>
      <c r="R26" s="47">
        <v>117.5</v>
      </c>
      <c r="S26" s="47">
        <v>107.6</v>
      </c>
      <c r="T26" s="47">
        <v>109.9</v>
      </c>
      <c r="U26" s="47">
        <v>90.8</v>
      </c>
      <c r="V26" s="47">
        <v>104.2</v>
      </c>
      <c r="W26" s="47">
        <v>101.1</v>
      </c>
      <c r="X26" s="47">
        <v>103.9</v>
      </c>
      <c r="Y26" s="47">
        <v>109.1</v>
      </c>
      <c r="Z26" s="47">
        <v>114.5</v>
      </c>
      <c r="AA26" s="47">
        <v>111.2</v>
      </c>
      <c r="AB26" s="47">
        <v>126.8</v>
      </c>
      <c r="AC26" s="47">
        <v>109.1</v>
      </c>
      <c r="AD26" s="47">
        <v>105.2</v>
      </c>
      <c r="AE26" s="47">
        <v>106.5</v>
      </c>
      <c r="AF26" s="47">
        <v>107.8</v>
      </c>
      <c r="AG26" s="47">
        <v>126.3</v>
      </c>
      <c r="AH26" s="47">
        <v>115.31434730463974</v>
      </c>
      <c r="AI26" s="47">
        <v>116.2</v>
      </c>
      <c r="AJ26" s="47">
        <v>124.3</v>
      </c>
      <c r="AK26" s="176">
        <v>125.1</v>
      </c>
      <c r="AL26" s="176">
        <v>121.7</v>
      </c>
      <c r="AM26" s="176">
        <v>120.7</v>
      </c>
      <c r="AN26" s="176">
        <v>101.6</v>
      </c>
      <c r="AO26" s="176">
        <v>134.69999999999999</v>
      </c>
      <c r="AP26" s="176">
        <v>138</v>
      </c>
      <c r="AQ26" s="176">
        <v>124.1</v>
      </c>
      <c r="AR26" s="176">
        <v>122.4</v>
      </c>
      <c r="AS26" s="176">
        <v>112</v>
      </c>
      <c r="AT26" s="176">
        <v>116.5</v>
      </c>
      <c r="AU26" s="176">
        <v>114</v>
      </c>
      <c r="AV26" s="176">
        <v>106.7</v>
      </c>
      <c r="AW26" s="176">
        <v>102.4</v>
      </c>
      <c r="AX26" s="176">
        <v>114.7</v>
      </c>
      <c r="AY26" s="176">
        <v>122.9</v>
      </c>
      <c r="AZ26" s="176">
        <v>127.8</v>
      </c>
      <c r="BA26" s="176">
        <v>120.3</v>
      </c>
      <c r="BB26" s="176">
        <v>105.9</v>
      </c>
      <c r="BC26" s="176">
        <v>160.80000000000001</v>
      </c>
      <c r="BD26" s="176">
        <v>134.30000000000001</v>
      </c>
      <c r="BE26" s="176">
        <v>146.1</v>
      </c>
      <c r="BF26" s="176">
        <v>136.69999999999999</v>
      </c>
      <c r="BG26" s="176">
        <v>145.19999999999999</v>
      </c>
      <c r="BH26" s="176">
        <v>138.9</v>
      </c>
      <c r="BI26" s="176">
        <v>138.30000000000001</v>
      </c>
      <c r="BJ26" s="176">
        <v>150.6</v>
      </c>
      <c r="BK26" s="176">
        <v>122.2</v>
      </c>
      <c r="BL26" s="176">
        <v>122</v>
      </c>
      <c r="BM26" s="176">
        <v>113.7</v>
      </c>
      <c r="BN26" s="176">
        <v>121.4</v>
      </c>
      <c r="BO26" s="176">
        <v>115.6</v>
      </c>
      <c r="BP26" s="176">
        <v>116.6</v>
      </c>
      <c r="BQ26" s="176">
        <v>114.1</v>
      </c>
      <c r="BR26" s="176">
        <v>116.3</v>
      </c>
      <c r="BS26" s="176">
        <v>115.6</v>
      </c>
      <c r="BT26" s="176">
        <v>115.5</v>
      </c>
      <c r="BU26" s="176">
        <v>117.8</v>
      </c>
      <c r="BV26" s="176">
        <v>100.3</v>
      </c>
      <c r="BW26" s="176">
        <v>115.9</v>
      </c>
      <c r="BX26" s="176">
        <v>112.3</v>
      </c>
      <c r="BY26" s="176">
        <v>115.7</v>
      </c>
      <c r="BZ26" s="176">
        <v>115.5</v>
      </c>
      <c r="CA26" s="176">
        <v>94.4</v>
      </c>
      <c r="CB26" s="176">
        <v>132.19999999999999</v>
      </c>
      <c r="CC26" s="176">
        <v>117.8</v>
      </c>
      <c r="CD26" s="176">
        <v>110.7</v>
      </c>
      <c r="CE26" s="176">
        <v>112</v>
      </c>
      <c r="CF26" s="176">
        <v>114</v>
      </c>
      <c r="CG26" s="176">
        <v>111.2</v>
      </c>
      <c r="CH26" s="176">
        <v>120.2</v>
      </c>
      <c r="CI26" s="176">
        <v>108.5</v>
      </c>
      <c r="CJ26" s="176">
        <v>115.1</v>
      </c>
      <c r="CK26" s="176">
        <v>106.7</v>
      </c>
      <c r="CL26" s="176">
        <v>98.3</v>
      </c>
      <c r="CM26" s="176">
        <v>97.5</v>
      </c>
      <c r="CN26" s="176">
        <v>90.2</v>
      </c>
      <c r="CO26" s="176">
        <v>113.5</v>
      </c>
      <c r="CP26" s="176">
        <v>119.5</v>
      </c>
      <c r="CQ26" s="176">
        <v>108.8</v>
      </c>
      <c r="CR26" s="176">
        <v>135.4</v>
      </c>
      <c r="CS26" s="176">
        <v>119</v>
      </c>
      <c r="CT26" s="176">
        <v>122.9</v>
      </c>
      <c r="CU26" s="176">
        <v>125.5</v>
      </c>
      <c r="CV26" s="176">
        <v>136.19999999999999</v>
      </c>
      <c r="CW26" s="176">
        <v>133.80000000000001</v>
      </c>
      <c r="CX26" s="176">
        <v>138</v>
      </c>
      <c r="CY26" s="176">
        <v>147.5</v>
      </c>
      <c r="CZ26" s="176">
        <v>139.5</v>
      </c>
      <c r="DA26" s="176">
        <v>127.8</v>
      </c>
      <c r="DB26" s="176">
        <v>130.30000000000001</v>
      </c>
      <c r="DC26" s="176">
        <v>135.30000000000001</v>
      </c>
      <c r="DD26" s="176">
        <v>108.7</v>
      </c>
      <c r="DE26" s="176">
        <v>125.8</v>
      </c>
      <c r="DF26" s="176">
        <v>122</v>
      </c>
      <c r="DG26" s="176">
        <v>114.6</v>
      </c>
    </row>
    <row r="27" spans="1:111" ht="30" customHeight="1">
      <c r="A27" s="238"/>
      <c r="B27" s="19" t="str">
        <f>IF('0'!A1=1,"діяльність у сфері творчості, мистецтва та розваг","arts, entertainment and recreation activities")</f>
        <v>діяльність у сфері творчості, мистецтва та розваг</v>
      </c>
      <c r="C27" s="47" t="s">
        <v>0</v>
      </c>
      <c r="D27" s="47" t="s">
        <v>0</v>
      </c>
      <c r="E27" s="47" t="s">
        <v>0</v>
      </c>
      <c r="F27" s="47" t="s">
        <v>0</v>
      </c>
      <c r="G27" s="47">
        <v>115</v>
      </c>
      <c r="H27" s="47">
        <v>112.8</v>
      </c>
      <c r="I27" s="47">
        <v>113.2</v>
      </c>
      <c r="J27" s="47">
        <v>111.1</v>
      </c>
      <c r="K27" s="47">
        <v>113.9</v>
      </c>
      <c r="L27" s="47">
        <v>108.6</v>
      </c>
      <c r="M27" s="47">
        <v>110.5</v>
      </c>
      <c r="N27" s="47">
        <v>110.7</v>
      </c>
      <c r="O27" s="47">
        <v>99.1</v>
      </c>
      <c r="P27" s="47">
        <v>97.8</v>
      </c>
      <c r="Q27" s="47">
        <v>98</v>
      </c>
      <c r="R27" s="47">
        <v>97.1</v>
      </c>
      <c r="S27" s="47">
        <v>97.2</v>
      </c>
      <c r="T27" s="47">
        <v>97.7</v>
      </c>
      <c r="U27" s="47">
        <v>96</v>
      </c>
      <c r="V27" s="47">
        <v>95.2</v>
      </c>
      <c r="W27" s="47">
        <v>94.4</v>
      </c>
      <c r="X27" s="47">
        <v>95.4</v>
      </c>
      <c r="Y27" s="47">
        <v>96.8</v>
      </c>
      <c r="Z27" s="47">
        <v>98</v>
      </c>
      <c r="AA27" s="47">
        <v>97.9</v>
      </c>
      <c r="AB27" s="47">
        <v>101.4</v>
      </c>
      <c r="AC27" s="47">
        <v>101.1</v>
      </c>
      <c r="AD27" s="47">
        <v>104.6</v>
      </c>
      <c r="AE27" s="47">
        <v>104.9</v>
      </c>
      <c r="AF27" s="47">
        <v>104.4</v>
      </c>
      <c r="AG27" s="47">
        <v>108.7</v>
      </c>
      <c r="AH27" s="47">
        <v>107.94171633402914</v>
      </c>
      <c r="AI27" s="47">
        <v>110.6</v>
      </c>
      <c r="AJ27" s="47">
        <v>124.5</v>
      </c>
      <c r="AK27" s="176">
        <v>126.7</v>
      </c>
      <c r="AL27" s="176">
        <v>129.69999999999999</v>
      </c>
      <c r="AM27" s="176">
        <v>126.6</v>
      </c>
      <c r="AN27" s="176">
        <v>125.9</v>
      </c>
      <c r="AO27" s="176">
        <v>125.5</v>
      </c>
      <c r="AP27" s="176">
        <v>121.5</v>
      </c>
      <c r="AQ27" s="176">
        <v>125.8</v>
      </c>
      <c r="AR27" s="176">
        <v>125.3</v>
      </c>
      <c r="AS27" s="176">
        <v>123.2</v>
      </c>
      <c r="AT27" s="176">
        <v>125.1</v>
      </c>
      <c r="AU27" s="176">
        <v>123.2</v>
      </c>
      <c r="AV27" s="176">
        <v>112.1</v>
      </c>
      <c r="AW27" s="176">
        <v>112.7</v>
      </c>
      <c r="AX27" s="176">
        <v>118.2</v>
      </c>
      <c r="AY27" s="176">
        <v>145.19999999999999</v>
      </c>
      <c r="AZ27" s="176">
        <v>147.30000000000001</v>
      </c>
      <c r="BA27" s="176">
        <v>167.4</v>
      </c>
      <c r="BB27" s="176">
        <v>153.4</v>
      </c>
      <c r="BC27" s="176">
        <v>147.30000000000001</v>
      </c>
      <c r="BD27" s="176">
        <v>148.4</v>
      </c>
      <c r="BE27" s="176">
        <v>146.4</v>
      </c>
      <c r="BF27" s="176">
        <v>149.69999999999999</v>
      </c>
      <c r="BG27" s="176">
        <v>151.6</v>
      </c>
      <c r="BH27" s="176">
        <v>149.5</v>
      </c>
      <c r="BI27" s="176">
        <v>145.5</v>
      </c>
      <c r="BJ27" s="176" t="s">
        <v>4</v>
      </c>
      <c r="BK27" s="176">
        <v>123.4</v>
      </c>
      <c r="BL27" s="176" t="s">
        <v>4</v>
      </c>
      <c r="BM27" s="176" t="s">
        <v>4</v>
      </c>
      <c r="BN27" s="176" t="s">
        <v>4</v>
      </c>
      <c r="BO27" s="176" t="s">
        <v>4</v>
      </c>
      <c r="BP27" s="176" t="s">
        <v>4</v>
      </c>
      <c r="BQ27" s="176" t="s">
        <v>4</v>
      </c>
      <c r="BR27" s="176" t="s">
        <v>4</v>
      </c>
      <c r="BS27" s="176" t="s">
        <v>4</v>
      </c>
      <c r="BT27" s="176" t="s">
        <v>4</v>
      </c>
      <c r="BU27" s="176" t="s">
        <v>4</v>
      </c>
      <c r="BV27" s="176" t="s">
        <v>4</v>
      </c>
      <c r="BW27" s="176" t="s">
        <v>4</v>
      </c>
      <c r="BX27" s="176" t="s">
        <v>4</v>
      </c>
      <c r="BY27" s="176" t="s">
        <v>4</v>
      </c>
      <c r="BZ27" s="176" t="s">
        <v>4</v>
      </c>
      <c r="CA27" s="176" t="s">
        <v>4</v>
      </c>
      <c r="CB27" s="176" t="s">
        <v>4</v>
      </c>
      <c r="CC27" s="176" t="s">
        <v>4</v>
      </c>
      <c r="CD27" s="176" t="s">
        <v>4</v>
      </c>
      <c r="CE27" s="176" t="s">
        <v>4</v>
      </c>
      <c r="CF27" s="176" t="s">
        <v>4</v>
      </c>
      <c r="CG27" s="176" t="s">
        <v>4</v>
      </c>
      <c r="CH27" s="176" t="s">
        <v>4</v>
      </c>
      <c r="CI27" s="176" t="s">
        <v>4</v>
      </c>
      <c r="CJ27" s="176" t="s">
        <v>4</v>
      </c>
      <c r="CK27" s="176" t="s">
        <v>4</v>
      </c>
      <c r="CL27" s="176" t="s">
        <v>4</v>
      </c>
      <c r="CM27" s="176" t="s">
        <v>4</v>
      </c>
      <c r="CN27" s="176" t="s">
        <v>4</v>
      </c>
      <c r="CO27" s="176" t="s">
        <v>4</v>
      </c>
      <c r="CP27" s="176" t="s">
        <v>4</v>
      </c>
      <c r="CQ27" s="176" t="s">
        <v>4</v>
      </c>
      <c r="CR27" s="176" t="s">
        <v>4</v>
      </c>
      <c r="CS27" s="176" t="s">
        <v>4</v>
      </c>
      <c r="CT27" s="176" t="s">
        <v>4</v>
      </c>
      <c r="CU27" s="176" t="s">
        <v>4</v>
      </c>
      <c r="CV27" s="176" t="s">
        <v>4</v>
      </c>
      <c r="CW27" s="176" t="s">
        <v>4</v>
      </c>
      <c r="CX27" s="176" t="s">
        <v>4</v>
      </c>
      <c r="CY27" s="176" t="s">
        <v>4</v>
      </c>
      <c r="CZ27" s="176" t="s">
        <v>4</v>
      </c>
      <c r="DA27" s="176" t="s">
        <v>4</v>
      </c>
      <c r="DB27" s="176" t="s">
        <v>4</v>
      </c>
      <c r="DC27" s="176" t="s">
        <v>4</v>
      </c>
      <c r="DD27" s="176" t="s">
        <v>4</v>
      </c>
      <c r="DE27" s="176" t="s">
        <v>4</v>
      </c>
      <c r="DF27" s="176" t="s">
        <v>4</v>
      </c>
      <c r="DG27" s="176" t="s">
        <v>4</v>
      </c>
    </row>
    <row r="28" spans="1:111" ht="30" customHeight="1">
      <c r="A28" s="238"/>
      <c r="B28" s="19" t="str">
        <f>IF('0'!A1=1,"функціювання бібліотек, архівів, музеїв та інших закладів культури","Libraries, archives, museums and other cultural activities")</f>
        <v>функціювання бібліотек, архівів, музеїв та інших закладів культури</v>
      </c>
      <c r="C28" s="47" t="s">
        <v>0</v>
      </c>
      <c r="D28" s="47" t="s">
        <v>0</v>
      </c>
      <c r="E28" s="47" t="s">
        <v>0</v>
      </c>
      <c r="F28" s="47" t="s">
        <v>0</v>
      </c>
      <c r="G28" s="47">
        <v>107.8</v>
      </c>
      <c r="H28" s="47">
        <v>107.7</v>
      </c>
      <c r="I28" s="47">
        <v>107.8</v>
      </c>
      <c r="J28" s="47">
        <v>105.6</v>
      </c>
      <c r="K28" s="47">
        <v>108.6</v>
      </c>
      <c r="L28" s="47">
        <v>103.9</v>
      </c>
      <c r="M28" s="47">
        <v>99.7</v>
      </c>
      <c r="N28" s="47">
        <v>101.8</v>
      </c>
      <c r="O28" s="47">
        <v>99.6</v>
      </c>
      <c r="P28" s="47">
        <v>101.3</v>
      </c>
      <c r="Q28" s="47">
        <v>102.8</v>
      </c>
      <c r="R28" s="47">
        <v>101</v>
      </c>
      <c r="S28" s="47">
        <v>100.4</v>
      </c>
      <c r="T28" s="47">
        <v>100.8</v>
      </c>
      <c r="U28" s="47">
        <v>99.6</v>
      </c>
      <c r="V28" s="47">
        <v>101.4</v>
      </c>
      <c r="W28" s="47">
        <v>100.3</v>
      </c>
      <c r="X28" s="47">
        <v>102.3</v>
      </c>
      <c r="Y28" s="47">
        <v>103</v>
      </c>
      <c r="Z28" s="47">
        <v>99.5</v>
      </c>
      <c r="AA28" s="47">
        <v>100.2</v>
      </c>
      <c r="AB28" s="47">
        <v>99.8</v>
      </c>
      <c r="AC28" s="47">
        <v>100.2</v>
      </c>
      <c r="AD28" s="47">
        <v>102.1</v>
      </c>
      <c r="AE28" s="47">
        <v>104.8</v>
      </c>
      <c r="AF28" s="47">
        <v>105.4</v>
      </c>
      <c r="AG28" s="47">
        <v>103.6</v>
      </c>
      <c r="AH28" s="47">
        <v>109.3286009201081</v>
      </c>
      <c r="AI28" s="47">
        <v>109.5</v>
      </c>
      <c r="AJ28" s="47">
        <v>125.7</v>
      </c>
      <c r="AK28" s="176">
        <v>125.5</v>
      </c>
      <c r="AL28" s="176">
        <v>129.5</v>
      </c>
      <c r="AM28" s="176">
        <v>126.5</v>
      </c>
      <c r="AN28" s="176">
        <v>126.4</v>
      </c>
      <c r="AO28" s="176">
        <v>126</v>
      </c>
      <c r="AP28" s="176">
        <v>125.1</v>
      </c>
      <c r="AQ28" s="176">
        <v>128</v>
      </c>
      <c r="AR28" s="176">
        <v>128.69999999999999</v>
      </c>
      <c r="AS28" s="176">
        <v>128.80000000000001</v>
      </c>
      <c r="AT28" s="176">
        <v>128</v>
      </c>
      <c r="AU28" s="176">
        <v>127.3</v>
      </c>
      <c r="AV28" s="176">
        <v>108.1</v>
      </c>
      <c r="AW28" s="176">
        <v>107.4</v>
      </c>
      <c r="AX28" s="176">
        <v>117.1</v>
      </c>
      <c r="AY28" s="176">
        <v>147.5</v>
      </c>
      <c r="AZ28" s="176">
        <v>150.9</v>
      </c>
      <c r="BA28" s="176">
        <v>155.30000000000001</v>
      </c>
      <c r="BB28" s="176">
        <v>151.80000000000001</v>
      </c>
      <c r="BC28" s="176">
        <v>146.4</v>
      </c>
      <c r="BD28" s="176">
        <v>142.69999999999999</v>
      </c>
      <c r="BE28" s="176">
        <v>144.9</v>
      </c>
      <c r="BF28" s="176">
        <v>142.5</v>
      </c>
      <c r="BG28" s="176">
        <v>146.69999999999999</v>
      </c>
      <c r="BH28" s="176">
        <v>145.6</v>
      </c>
      <c r="BI28" s="176">
        <v>147.80000000000001</v>
      </c>
      <c r="BJ28" s="176" t="s">
        <v>4</v>
      </c>
      <c r="BK28" s="176">
        <v>119.5</v>
      </c>
      <c r="BL28" s="176" t="s">
        <v>4</v>
      </c>
      <c r="BM28" s="176" t="s">
        <v>4</v>
      </c>
      <c r="BN28" s="176" t="s">
        <v>4</v>
      </c>
      <c r="BO28" s="176" t="s">
        <v>4</v>
      </c>
      <c r="BP28" s="176" t="s">
        <v>4</v>
      </c>
      <c r="BQ28" s="176" t="s">
        <v>4</v>
      </c>
      <c r="BR28" s="176" t="s">
        <v>4</v>
      </c>
      <c r="BS28" s="176" t="s">
        <v>4</v>
      </c>
      <c r="BT28" s="176" t="s">
        <v>4</v>
      </c>
      <c r="BU28" s="176" t="s">
        <v>4</v>
      </c>
      <c r="BV28" s="176" t="s">
        <v>4</v>
      </c>
      <c r="BW28" s="176" t="s">
        <v>4</v>
      </c>
      <c r="BX28" s="176" t="s">
        <v>4</v>
      </c>
      <c r="BY28" s="176" t="s">
        <v>4</v>
      </c>
      <c r="BZ28" s="176" t="s">
        <v>4</v>
      </c>
      <c r="CA28" s="176" t="s">
        <v>4</v>
      </c>
      <c r="CB28" s="176" t="s">
        <v>4</v>
      </c>
      <c r="CC28" s="176" t="s">
        <v>4</v>
      </c>
      <c r="CD28" s="176" t="s">
        <v>4</v>
      </c>
      <c r="CE28" s="176" t="s">
        <v>4</v>
      </c>
      <c r="CF28" s="176" t="s">
        <v>4</v>
      </c>
      <c r="CG28" s="176" t="s">
        <v>4</v>
      </c>
      <c r="CH28" s="176" t="s">
        <v>4</v>
      </c>
      <c r="CI28" s="176" t="s">
        <v>4</v>
      </c>
      <c r="CJ28" s="176" t="s">
        <v>4</v>
      </c>
      <c r="CK28" s="176" t="s">
        <v>4</v>
      </c>
      <c r="CL28" s="176" t="s">
        <v>4</v>
      </c>
      <c r="CM28" s="176" t="s">
        <v>4</v>
      </c>
      <c r="CN28" s="176" t="s">
        <v>4</v>
      </c>
      <c r="CO28" s="176" t="s">
        <v>4</v>
      </c>
      <c r="CP28" s="176" t="s">
        <v>4</v>
      </c>
      <c r="CQ28" s="176" t="s">
        <v>4</v>
      </c>
      <c r="CR28" s="176" t="s">
        <v>4</v>
      </c>
      <c r="CS28" s="176" t="s">
        <v>4</v>
      </c>
      <c r="CT28" s="176" t="s">
        <v>4</v>
      </c>
      <c r="CU28" s="176" t="s">
        <v>4</v>
      </c>
      <c r="CV28" s="176" t="s">
        <v>4</v>
      </c>
      <c r="CW28" s="176" t="s">
        <v>4</v>
      </c>
      <c r="CX28" s="176" t="s">
        <v>4</v>
      </c>
      <c r="CY28" s="176" t="s">
        <v>4</v>
      </c>
      <c r="CZ28" s="176" t="s">
        <v>4</v>
      </c>
      <c r="DA28" s="176" t="s">
        <v>4</v>
      </c>
      <c r="DB28" s="176" t="s">
        <v>4</v>
      </c>
      <c r="DC28" s="176" t="s">
        <v>4</v>
      </c>
      <c r="DD28" s="176" t="s">
        <v>4</v>
      </c>
      <c r="DE28" s="176" t="s">
        <v>4</v>
      </c>
      <c r="DF28" s="176" t="s">
        <v>4</v>
      </c>
      <c r="DG28" s="176" t="s">
        <v>4</v>
      </c>
    </row>
    <row r="29" spans="1:111" ht="30" customHeight="1">
      <c r="A29" s="239"/>
      <c r="B29" s="20" t="str">
        <f>IF('0'!A1=1,"Надання інших видів послуг","Other service activities")</f>
        <v>Надання інших видів послуг</v>
      </c>
      <c r="C29" s="47" t="s">
        <v>0</v>
      </c>
      <c r="D29" s="47" t="s">
        <v>0</v>
      </c>
      <c r="E29" s="47" t="s">
        <v>0</v>
      </c>
      <c r="F29" s="47" t="s">
        <v>0</v>
      </c>
      <c r="G29" s="47">
        <v>106.2</v>
      </c>
      <c r="H29" s="47">
        <v>105.4</v>
      </c>
      <c r="I29" s="47">
        <v>102.7</v>
      </c>
      <c r="J29" s="47">
        <v>98.9</v>
      </c>
      <c r="K29" s="47">
        <v>103.6</v>
      </c>
      <c r="L29" s="47">
        <v>100.6</v>
      </c>
      <c r="M29" s="47">
        <v>100.9</v>
      </c>
      <c r="N29" s="47">
        <v>99.1</v>
      </c>
      <c r="O29" s="47">
        <v>122.2</v>
      </c>
      <c r="P29" s="47">
        <v>126.6</v>
      </c>
      <c r="Q29" s="47">
        <v>121.8</v>
      </c>
      <c r="R29" s="47">
        <v>122.2</v>
      </c>
      <c r="S29" s="47">
        <v>118.4</v>
      </c>
      <c r="T29" s="47">
        <v>120.5</v>
      </c>
      <c r="U29" s="47">
        <v>117.4</v>
      </c>
      <c r="V29" s="47">
        <v>116.1</v>
      </c>
      <c r="W29" s="47">
        <v>116.2</v>
      </c>
      <c r="X29" s="47">
        <v>119.7</v>
      </c>
      <c r="Y29" s="47">
        <v>124.7</v>
      </c>
      <c r="Z29" s="47">
        <v>136</v>
      </c>
      <c r="AA29" s="47">
        <v>97.9</v>
      </c>
      <c r="AB29" s="47">
        <v>103.2</v>
      </c>
      <c r="AC29" s="47">
        <v>106.5</v>
      </c>
      <c r="AD29" s="47">
        <v>106</v>
      </c>
      <c r="AE29" s="47">
        <v>113.9</v>
      </c>
      <c r="AF29" s="47">
        <v>108.1</v>
      </c>
      <c r="AG29" s="47">
        <v>112.2</v>
      </c>
      <c r="AH29" s="47">
        <v>110.1258378073106</v>
      </c>
      <c r="AI29" s="47">
        <v>118.7</v>
      </c>
      <c r="AJ29" s="47">
        <v>119.9</v>
      </c>
      <c r="AK29" s="176">
        <v>115.9</v>
      </c>
      <c r="AL29" s="176">
        <v>105.3</v>
      </c>
      <c r="AM29" s="176">
        <v>129.80000000000001</v>
      </c>
      <c r="AN29" s="176">
        <v>129.5</v>
      </c>
      <c r="AO29" s="176">
        <v>137.5</v>
      </c>
      <c r="AP29" s="176">
        <v>132.69999999999999</v>
      </c>
      <c r="AQ29" s="176">
        <v>121.6</v>
      </c>
      <c r="AR29" s="176">
        <v>126.4</v>
      </c>
      <c r="AS29" s="176">
        <v>128.30000000000001</v>
      </c>
      <c r="AT29" s="176">
        <v>127.1</v>
      </c>
      <c r="AU29" s="176">
        <v>122.9</v>
      </c>
      <c r="AV29" s="176">
        <v>115.1</v>
      </c>
      <c r="AW29" s="176">
        <v>114.6</v>
      </c>
      <c r="AX29" s="176">
        <v>123.5</v>
      </c>
      <c r="AY29" s="176">
        <v>138.19999999999999</v>
      </c>
      <c r="AZ29" s="176">
        <v>140</v>
      </c>
      <c r="BA29" s="176">
        <v>132.19999999999999</v>
      </c>
      <c r="BB29" s="176">
        <v>137.9</v>
      </c>
      <c r="BC29" s="176">
        <v>141.9</v>
      </c>
      <c r="BD29" s="176">
        <v>139.5</v>
      </c>
      <c r="BE29" s="176">
        <v>139.6</v>
      </c>
      <c r="BF29" s="176">
        <v>142.9</v>
      </c>
      <c r="BG29" s="176">
        <v>143.5</v>
      </c>
      <c r="BH29" s="176">
        <v>149.5</v>
      </c>
      <c r="BI29" s="176">
        <v>150.6</v>
      </c>
      <c r="BJ29" s="176">
        <v>141.30000000000001</v>
      </c>
      <c r="BK29" s="176">
        <v>135.6</v>
      </c>
      <c r="BL29" s="176">
        <v>125.6</v>
      </c>
      <c r="BM29" s="176">
        <v>126.6</v>
      </c>
      <c r="BN29" s="176">
        <v>124.5</v>
      </c>
      <c r="BO29" s="176">
        <v>127.5</v>
      </c>
      <c r="BP29" s="176">
        <v>124.3</v>
      </c>
      <c r="BQ29" s="176">
        <v>122.9</v>
      </c>
      <c r="BR29" s="176">
        <v>116.3</v>
      </c>
      <c r="BS29" s="176">
        <v>119.1</v>
      </c>
      <c r="BT29" s="176">
        <v>124</v>
      </c>
      <c r="BU29" s="176">
        <v>120.3</v>
      </c>
      <c r="BV29" s="176">
        <v>120.6</v>
      </c>
      <c r="BW29" s="176">
        <v>112.4</v>
      </c>
      <c r="BX29" s="176">
        <v>114</v>
      </c>
      <c r="BY29" s="176">
        <v>122.1</v>
      </c>
      <c r="BZ29" s="176">
        <v>111.8</v>
      </c>
      <c r="CA29" s="176">
        <v>111</v>
      </c>
      <c r="CB29" s="176">
        <v>113</v>
      </c>
      <c r="CC29" s="176">
        <v>107.8</v>
      </c>
      <c r="CD29" s="176">
        <v>113.5</v>
      </c>
      <c r="CE29" s="176">
        <v>95.1</v>
      </c>
      <c r="CF29" s="176">
        <v>104.7</v>
      </c>
      <c r="CG29" s="176">
        <v>110.2</v>
      </c>
      <c r="CH29" s="176">
        <v>117.4</v>
      </c>
      <c r="CI29" s="176">
        <v>127.4</v>
      </c>
      <c r="CJ29" s="176">
        <v>127.9</v>
      </c>
      <c r="CK29" s="176">
        <v>143.30000000000001</v>
      </c>
      <c r="CL29" s="176">
        <v>118.7</v>
      </c>
      <c r="CM29" s="176">
        <v>118.5</v>
      </c>
      <c r="CN29" s="176">
        <v>127.4</v>
      </c>
      <c r="CO29" s="176">
        <v>133.5</v>
      </c>
      <c r="CP29" s="176">
        <v>127.3</v>
      </c>
      <c r="CQ29" s="176">
        <v>137.69999999999999</v>
      </c>
      <c r="CR29" s="176">
        <v>142.1</v>
      </c>
      <c r="CS29" s="176">
        <v>143</v>
      </c>
      <c r="CT29" s="176">
        <v>133.69999999999999</v>
      </c>
      <c r="CU29" s="176">
        <v>109.5</v>
      </c>
      <c r="CV29" s="176">
        <v>107.8</v>
      </c>
      <c r="CW29" s="176">
        <v>96.2</v>
      </c>
      <c r="CX29" s="176">
        <v>117</v>
      </c>
      <c r="CY29" s="176">
        <v>117.7</v>
      </c>
      <c r="CZ29" s="176">
        <v>122.6</v>
      </c>
      <c r="DA29" s="176">
        <v>128.4</v>
      </c>
      <c r="DB29" s="176">
        <v>109.7</v>
      </c>
      <c r="DC29" s="176">
        <v>106.9</v>
      </c>
      <c r="DD29" s="176">
        <v>103.2</v>
      </c>
      <c r="DE29" s="176">
        <v>102.2</v>
      </c>
      <c r="DF29" s="176">
        <v>111.1</v>
      </c>
      <c r="DG29" s="176">
        <v>114.7</v>
      </c>
    </row>
    <row r="30" spans="1:111" ht="13.8">
      <c r="DD30" s="176"/>
    </row>
    <row r="31" spans="1:111" ht="13.8">
      <c r="A31" s="22" t="str">
        <f>IF('0'!A1=1,"Примітка:","Note")</f>
        <v>Примітка:</v>
      </c>
      <c r="DD31" s="176"/>
    </row>
    <row r="32" spans="1:111">
      <c r="A32" s="22" t="str">
        <f>IF('0'!A1=1,"Починаючи з січня 2013 року Державна служба статистики України представляє інформацію про кількість, робочий час та оплату праці найманих працівників відповідно до Класифікації видів економічної діяльності (ДК 009:2010)","Starting with January 2013, the State Statistics Service of Ukraine has been presenting information on the staff number, working hours and labor remuneration according to the Classification of Economic Activities (SC 009:2010)")</f>
        <v>Починаючи з січня 2013 року Державна служба статистики України представляє інформацію про кількість, робочий час та оплату праці найманих працівників відповідно до Класифікації видів економічної діяльності (ДК 009:2010)</v>
      </c>
      <c r="B32" s="23"/>
    </row>
    <row r="33" spans="1:110">
      <c r="A33" s="24" t="str">
        <f>IF('0'!A1=1,"Починаючи з квітня 2014 року дані наведено без урахування тимчасово окупованої території Автономної Республіки Крим, м. Севастополя,  а з липня 2015 року також без частини зони проведення антитерористичної операції.","Since April 2014 excluding the temporarily occupied territory of the Autonomous Republic of Crimea and the city of Sevastopol, since July 2015 excluding part of the anti-terrorist operation zone.")</f>
        <v>Починаючи з квітня 2014 року дані наведено без урахування тимчасово окупованої території Автономної Республіки Крим, м. Севастополя,  а з липня 2015 року також без частини зони проведення антитерористичної операції.</v>
      </c>
      <c r="B33" s="25"/>
    </row>
    <row r="34" spans="1:110">
      <c r="A34" s="24" t="str">
        <f>IF('0'!A1=1,"Починаючи з липня 2014 року дані можуть бути уточнені.","Since July 2014 the data can be corrected .")</f>
        <v>Починаючи з липня 2014 року дані можуть бути уточнені.</v>
      </c>
      <c r="B34" s="25"/>
    </row>
    <row r="40" spans="1:110" ht="13.8">
      <c r="DE40" s="176"/>
    </row>
    <row r="41" spans="1:110" ht="13.8">
      <c r="DE41" s="176"/>
      <c r="DF41" s="176"/>
    </row>
    <row r="42" spans="1:110" ht="13.8">
      <c r="DF42" s="176"/>
    </row>
    <row r="44" spans="1:110" ht="13.8">
      <c r="CZ44" s="222"/>
    </row>
    <row r="45" spans="1:110" ht="13.8">
      <c r="CZ45" s="176"/>
    </row>
    <row r="46" spans="1:110" ht="13.8">
      <c r="CZ46" s="176"/>
    </row>
    <row r="47" spans="1:110" ht="13.8">
      <c r="CZ47" s="176"/>
    </row>
    <row r="48" spans="1:110" ht="13.8">
      <c r="CZ48" s="176"/>
    </row>
    <row r="49" spans="104:104" ht="13.8">
      <c r="CZ49" s="176"/>
    </row>
    <row r="50" spans="104:104" ht="13.8">
      <c r="CZ50" s="176"/>
    </row>
    <row r="51" spans="104:104" ht="13.8">
      <c r="CZ51" s="176"/>
    </row>
    <row r="52" spans="104:104" ht="13.8">
      <c r="CZ52" s="176"/>
    </row>
    <row r="53" spans="104:104" ht="13.8">
      <c r="CZ53" s="176"/>
    </row>
    <row r="54" spans="104:104" ht="13.8">
      <c r="CZ54" s="176"/>
    </row>
    <row r="55" spans="104:104" ht="13.8">
      <c r="CZ55" s="176"/>
    </row>
    <row r="56" spans="104:104" ht="13.8">
      <c r="CZ56" s="176"/>
    </row>
    <row r="57" spans="104:104" ht="13.8">
      <c r="CZ57" s="176"/>
    </row>
    <row r="58" spans="104:104">
      <c r="CZ58" s="223"/>
    </row>
    <row r="59" spans="104:104" ht="13.8">
      <c r="CZ59" s="176"/>
    </row>
    <row r="60" spans="104:104" ht="13.8">
      <c r="CZ60" s="176"/>
    </row>
  </sheetData>
  <mergeCells count="2">
    <mergeCell ref="A3:B3"/>
    <mergeCell ref="A4:A29"/>
  </mergeCells>
  <hyperlinks>
    <hyperlink ref="A1" location="'0'!A1" display="'0'!A1"/>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dimension ref="A1:AL28"/>
  <sheetViews>
    <sheetView showGridLines="0" zoomScale="81" zoomScaleNormal="81" workbookViewId="0">
      <pane xSplit="2" topLeftCell="U1" activePane="topRight" state="frozen"/>
      <selection activeCell="AY19" sqref="AY19"/>
      <selection pane="topRight" activeCell="AL1" sqref="AL1:AL1048576"/>
    </sheetView>
  </sheetViews>
  <sheetFormatPr defaultColWidth="9.33203125" defaultRowHeight="13.2"/>
  <cols>
    <col min="1" max="1" width="10.33203125" style="21" customWidth="1"/>
    <col min="2" max="2" width="45.77734375" style="21" customWidth="1"/>
    <col min="3" max="38" width="10.77734375" style="52" customWidth="1"/>
    <col min="39" max="16384" width="9.33203125" style="1"/>
  </cols>
  <sheetData>
    <row r="1" spans="1:38" ht="14.4">
      <c r="A1" s="14" t="str">
        <f>IF('0'!A1=1,"до змісту","to title")</f>
        <v>до змісту</v>
      </c>
      <c r="B1" s="15"/>
    </row>
    <row r="2" spans="1:38" s="3" customFormat="1" ht="16.2">
      <c r="A2" s="16"/>
      <c r="B2" s="17"/>
      <c r="C2" s="26">
        <v>40179</v>
      </c>
      <c r="D2" s="26">
        <v>40210</v>
      </c>
      <c r="E2" s="26">
        <v>40238</v>
      </c>
      <c r="F2" s="26">
        <v>40269</v>
      </c>
      <c r="G2" s="26">
        <v>40299</v>
      </c>
      <c r="H2" s="26">
        <v>40330</v>
      </c>
      <c r="I2" s="26">
        <v>40360</v>
      </c>
      <c r="J2" s="26">
        <v>40391</v>
      </c>
      <c r="K2" s="26">
        <v>40422</v>
      </c>
      <c r="L2" s="26">
        <v>40452</v>
      </c>
      <c r="M2" s="26">
        <v>40483</v>
      </c>
      <c r="N2" s="26">
        <v>40513</v>
      </c>
      <c r="O2" s="26">
        <v>40544</v>
      </c>
      <c r="P2" s="26">
        <v>40575</v>
      </c>
      <c r="Q2" s="26">
        <v>40603</v>
      </c>
      <c r="R2" s="26">
        <v>40634</v>
      </c>
      <c r="S2" s="26">
        <v>40664</v>
      </c>
      <c r="T2" s="26">
        <v>40695</v>
      </c>
      <c r="U2" s="26">
        <v>40725</v>
      </c>
      <c r="V2" s="26">
        <v>40756</v>
      </c>
      <c r="W2" s="26">
        <v>40787</v>
      </c>
      <c r="X2" s="26">
        <v>40817</v>
      </c>
      <c r="Y2" s="26">
        <v>40848</v>
      </c>
      <c r="Z2" s="26">
        <v>40878</v>
      </c>
      <c r="AA2" s="26">
        <v>40909</v>
      </c>
      <c r="AB2" s="26">
        <v>40940</v>
      </c>
      <c r="AC2" s="26">
        <v>40969</v>
      </c>
      <c r="AD2" s="26">
        <v>41000</v>
      </c>
      <c r="AE2" s="26">
        <v>41030</v>
      </c>
      <c r="AF2" s="26">
        <v>41061</v>
      </c>
      <c r="AG2" s="26">
        <v>41091</v>
      </c>
      <c r="AH2" s="26">
        <v>41122</v>
      </c>
      <c r="AI2" s="26">
        <v>41153</v>
      </c>
      <c r="AJ2" s="26">
        <v>41183</v>
      </c>
      <c r="AK2" s="26">
        <v>41214</v>
      </c>
      <c r="AL2" s="26">
        <v>41244</v>
      </c>
    </row>
    <row r="3" spans="1:38" ht="52.35" customHeight="1">
      <c r="A3" s="235" t="str">
        <f>IF('0'!A1=1,"Нарахована заробітна плата штатних працівників (до відповідного місяця попереднього року, %) КВЕД 2005","Gross payroll (to соrresponding month of the previous year, %) CTEA 2005")</f>
        <v>Нарахована заробітна плата штатних працівників (до відповідного місяця попереднього року, %) КВЕД 2005</v>
      </c>
      <c r="B3" s="236"/>
      <c r="C3" s="50">
        <v>117.5</v>
      </c>
      <c r="D3" s="51">
        <v>115.8</v>
      </c>
      <c r="E3" s="51">
        <v>118.3</v>
      </c>
      <c r="F3" s="51">
        <v>116.5</v>
      </c>
      <c r="G3" s="51">
        <v>121.2</v>
      </c>
      <c r="H3" s="51">
        <v>122.1</v>
      </c>
      <c r="I3" s="37">
        <v>120.2</v>
      </c>
      <c r="J3" s="37">
        <v>121.1</v>
      </c>
      <c r="K3" s="51">
        <v>121.9</v>
      </c>
      <c r="L3" s="51">
        <v>121.4</v>
      </c>
      <c r="M3" s="51">
        <v>122.8</v>
      </c>
      <c r="N3" s="51">
        <v>120.1</v>
      </c>
      <c r="O3" s="51">
        <v>119.9</v>
      </c>
      <c r="P3" s="51">
        <v>119.6</v>
      </c>
      <c r="Q3" s="51">
        <v>120</v>
      </c>
      <c r="R3" s="51">
        <v>120.2</v>
      </c>
      <c r="S3" s="51">
        <v>116.9</v>
      </c>
      <c r="T3" s="51">
        <v>114.1</v>
      </c>
      <c r="U3" s="51">
        <v>116.1</v>
      </c>
      <c r="V3" s="51">
        <v>118.2</v>
      </c>
      <c r="W3" s="51">
        <v>116.5</v>
      </c>
      <c r="X3" s="51">
        <v>117.5</v>
      </c>
      <c r="Y3" s="51">
        <v>115.9</v>
      </c>
      <c r="Z3" s="51">
        <v>116.2</v>
      </c>
      <c r="AA3" s="51">
        <v>118.5</v>
      </c>
      <c r="AB3" s="51">
        <v>119.7</v>
      </c>
      <c r="AC3" s="51">
        <v>115.5</v>
      </c>
      <c r="AD3" s="51">
        <v>116.2</v>
      </c>
      <c r="AE3" s="51">
        <v>117.2</v>
      </c>
      <c r="AF3" s="51">
        <v>114.8</v>
      </c>
      <c r="AG3" s="51">
        <v>114.6</v>
      </c>
      <c r="AH3" s="51">
        <v>114.1</v>
      </c>
      <c r="AI3" s="51">
        <v>111.9</v>
      </c>
      <c r="AJ3" s="51">
        <v>113.9</v>
      </c>
      <c r="AK3" s="51">
        <v>113.6</v>
      </c>
      <c r="AL3" s="51">
        <v>110.6</v>
      </c>
    </row>
    <row r="4" spans="1:38" ht="30" customHeight="1">
      <c r="A4" s="237" t="str">
        <f>IF('0'!A1=1,"За видами економічної діяльності КВЕД 2005","By types of economic activity CTEA 2005")</f>
        <v>За видами економічної діяльності КВЕД 2005</v>
      </c>
      <c r="B4" s="32" t="str">
        <f>IF('0'!A1=1,"Сільське господарство, мисливство та пов'язані з ними послуги","Agriculture, hunting and related services")</f>
        <v>Сільське господарство, мисливство та пов'язані з ними послуги</v>
      </c>
      <c r="C4" s="40" t="s">
        <v>0</v>
      </c>
      <c r="D4" s="44">
        <v>114.1</v>
      </c>
      <c r="E4" s="44">
        <v>118.1</v>
      </c>
      <c r="F4" s="44">
        <v>121.2</v>
      </c>
      <c r="G4" s="44">
        <v>121.5</v>
      </c>
      <c r="H4" s="44">
        <v>119.3</v>
      </c>
      <c r="I4" s="29">
        <v>117.5</v>
      </c>
      <c r="J4" s="29">
        <v>116.2</v>
      </c>
      <c r="K4" s="44">
        <v>122.4</v>
      </c>
      <c r="L4" s="44">
        <v>121</v>
      </c>
      <c r="M4" s="44">
        <v>125.3</v>
      </c>
      <c r="N4" s="44">
        <v>120.3</v>
      </c>
      <c r="O4" s="44">
        <v>124.9</v>
      </c>
      <c r="P4" s="44">
        <v>125</v>
      </c>
      <c r="Q4" s="44">
        <v>127.2</v>
      </c>
      <c r="R4" s="44">
        <v>119.7</v>
      </c>
      <c r="S4" s="44">
        <v>127.1</v>
      </c>
      <c r="T4" s="44">
        <v>123.5</v>
      </c>
      <c r="U4" s="44">
        <v>124.2</v>
      </c>
      <c r="V4" s="44">
        <v>125.3</v>
      </c>
      <c r="W4" s="44">
        <v>126</v>
      </c>
      <c r="X4" s="44">
        <v>129.1</v>
      </c>
      <c r="Y4" s="44">
        <v>125.5</v>
      </c>
      <c r="Z4" s="44">
        <v>127.3</v>
      </c>
      <c r="AA4" s="44">
        <v>120.6</v>
      </c>
      <c r="AB4" s="44">
        <v>119.4</v>
      </c>
      <c r="AC4" s="44">
        <v>113.4</v>
      </c>
      <c r="AD4" s="44">
        <v>115.6</v>
      </c>
      <c r="AE4" s="44">
        <v>118.9</v>
      </c>
      <c r="AF4" s="44">
        <v>114.3</v>
      </c>
      <c r="AG4" s="44">
        <v>109.8</v>
      </c>
      <c r="AH4" s="44">
        <v>106.3</v>
      </c>
      <c r="AI4" s="44">
        <v>109.9</v>
      </c>
      <c r="AJ4" s="44">
        <v>109.7</v>
      </c>
      <c r="AK4" s="44">
        <v>110.7</v>
      </c>
      <c r="AL4" s="44">
        <v>107.3</v>
      </c>
    </row>
    <row r="5" spans="1:38" ht="30" customHeight="1">
      <c r="A5" s="238"/>
      <c r="B5" s="33" t="str">
        <f>IF('0'!A1=1,"Лісове господарство та пов'язані з ним послуги","forestry and related services")</f>
        <v>Лісове господарство та пов'язані з ним послуги</v>
      </c>
      <c r="C5" s="40" t="s">
        <v>0</v>
      </c>
      <c r="D5" s="44">
        <v>128.9</v>
      </c>
      <c r="E5" s="44">
        <v>137.80000000000001</v>
      </c>
      <c r="F5" s="44">
        <v>126.1</v>
      </c>
      <c r="G5" s="44">
        <v>131</v>
      </c>
      <c r="H5" s="44">
        <v>139.69999999999999</v>
      </c>
      <c r="I5" s="29">
        <v>134.5</v>
      </c>
      <c r="J5" s="29">
        <v>135</v>
      </c>
      <c r="K5" s="44">
        <v>134.19999999999999</v>
      </c>
      <c r="L5" s="44">
        <v>135</v>
      </c>
      <c r="M5" s="44">
        <v>136.9</v>
      </c>
      <c r="N5" s="44">
        <v>133</v>
      </c>
      <c r="O5" s="44">
        <v>144.4</v>
      </c>
      <c r="P5" s="44">
        <v>138.9</v>
      </c>
      <c r="Q5" s="44">
        <v>137.5</v>
      </c>
      <c r="R5" s="44">
        <v>131.5</v>
      </c>
      <c r="S5" s="44">
        <v>133.30000000000001</v>
      </c>
      <c r="T5" s="44">
        <v>123</v>
      </c>
      <c r="U5" s="44">
        <v>121.7</v>
      </c>
      <c r="V5" s="44">
        <v>125.1</v>
      </c>
      <c r="W5" s="44">
        <v>124.2</v>
      </c>
      <c r="X5" s="44">
        <v>121.1</v>
      </c>
      <c r="Y5" s="44">
        <v>119.8</v>
      </c>
      <c r="Z5" s="44">
        <v>123.1</v>
      </c>
      <c r="AA5" s="44">
        <v>114.6</v>
      </c>
      <c r="AB5" s="44">
        <v>110.6</v>
      </c>
      <c r="AC5" s="44">
        <v>113.6</v>
      </c>
      <c r="AD5" s="44">
        <v>114.8</v>
      </c>
      <c r="AE5" s="44">
        <v>114.7</v>
      </c>
      <c r="AF5" s="44">
        <v>109.8</v>
      </c>
      <c r="AG5" s="44">
        <v>115.2</v>
      </c>
      <c r="AH5" s="44">
        <v>110.5</v>
      </c>
      <c r="AI5" s="44">
        <v>106.4</v>
      </c>
      <c r="AJ5" s="44">
        <v>112.1</v>
      </c>
      <c r="AK5" s="44">
        <v>108.2</v>
      </c>
      <c r="AL5" s="44">
        <v>100.5</v>
      </c>
    </row>
    <row r="6" spans="1:38" ht="30" customHeight="1">
      <c r="A6" s="238"/>
      <c r="B6" s="33" t="str">
        <f>IF('0'!A1=1,"Рибальство, рибництво","Fishing, fishery")</f>
        <v>Рибальство, рибництво</v>
      </c>
      <c r="C6" s="40" t="s">
        <v>0</v>
      </c>
      <c r="D6" s="44">
        <v>108.9</v>
      </c>
      <c r="E6" s="44">
        <v>107.8</v>
      </c>
      <c r="F6" s="44">
        <v>115.3</v>
      </c>
      <c r="G6" s="44">
        <v>108.6</v>
      </c>
      <c r="H6" s="44">
        <v>117.6</v>
      </c>
      <c r="I6" s="29">
        <v>118.8</v>
      </c>
      <c r="J6" s="29">
        <v>115.3</v>
      </c>
      <c r="K6" s="44">
        <v>113.1</v>
      </c>
      <c r="L6" s="44">
        <v>115.5</v>
      </c>
      <c r="M6" s="44">
        <v>100</v>
      </c>
      <c r="N6" s="44">
        <v>114.7</v>
      </c>
      <c r="O6" s="44">
        <v>137.1</v>
      </c>
      <c r="P6" s="44">
        <v>119.9</v>
      </c>
      <c r="Q6" s="44">
        <v>118.6</v>
      </c>
      <c r="R6" s="44">
        <v>111.2</v>
      </c>
      <c r="S6" s="44">
        <v>119.1</v>
      </c>
      <c r="T6" s="44">
        <v>112.9</v>
      </c>
      <c r="U6" s="44">
        <v>109.5</v>
      </c>
      <c r="V6" s="44">
        <v>113.1</v>
      </c>
      <c r="W6" s="44">
        <v>113.4</v>
      </c>
      <c r="X6" s="44">
        <v>110.6</v>
      </c>
      <c r="Y6" s="44">
        <v>117.1</v>
      </c>
      <c r="Z6" s="44">
        <v>105.9</v>
      </c>
      <c r="AA6" s="44">
        <v>103</v>
      </c>
      <c r="AB6" s="44">
        <v>103.1</v>
      </c>
      <c r="AC6" s="44">
        <v>105.2</v>
      </c>
      <c r="AD6" s="44">
        <v>110.7</v>
      </c>
      <c r="AE6" s="44">
        <v>117.6</v>
      </c>
      <c r="AF6" s="44">
        <v>116.5</v>
      </c>
      <c r="AG6" s="44">
        <v>119.7</v>
      </c>
      <c r="AH6" s="44">
        <v>118.7</v>
      </c>
      <c r="AI6" s="44">
        <v>121</v>
      </c>
      <c r="AJ6" s="44">
        <v>115</v>
      </c>
      <c r="AK6" s="44">
        <v>112</v>
      </c>
      <c r="AL6" s="44">
        <v>112.9</v>
      </c>
    </row>
    <row r="7" spans="1:38" ht="30" customHeight="1">
      <c r="A7" s="238"/>
      <c r="B7" s="33" t="str">
        <f>IF('0'!A1=1,"Промисловість","Industrial production")</f>
        <v>Промисловість</v>
      </c>
      <c r="C7" s="40" t="s">
        <v>0</v>
      </c>
      <c r="D7" s="44">
        <v>119</v>
      </c>
      <c r="E7" s="44">
        <v>125.1</v>
      </c>
      <c r="F7" s="44">
        <v>124.6</v>
      </c>
      <c r="G7" s="44">
        <v>125.9</v>
      </c>
      <c r="H7" s="44">
        <v>124.1</v>
      </c>
      <c r="I7" s="29">
        <v>126.3</v>
      </c>
      <c r="J7" s="29">
        <v>125.5</v>
      </c>
      <c r="K7" s="44">
        <v>126.2</v>
      </c>
      <c r="L7" s="44">
        <v>125.8</v>
      </c>
      <c r="M7" s="44">
        <v>125.9</v>
      </c>
      <c r="N7" s="44">
        <v>125.4</v>
      </c>
      <c r="O7" s="44">
        <v>124.8</v>
      </c>
      <c r="P7" s="44">
        <v>123.4</v>
      </c>
      <c r="Q7" s="44">
        <v>123.4</v>
      </c>
      <c r="R7" s="44">
        <v>120.6</v>
      </c>
      <c r="S7" s="44">
        <v>122.3</v>
      </c>
      <c r="T7" s="44">
        <v>120.8</v>
      </c>
      <c r="U7" s="44">
        <v>118.5</v>
      </c>
      <c r="V7" s="44">
        <v>122.2</v>
      </c>
      <c r="W7" s="44">
        <v>120.7</v>
      </c>
      <c r="X7" s="44">
        <v>120.1</v>
      </c>
      <c r="Y7" s="44">
        <v>116.4</v>
      </c>
      <c r="Z7" s="44">
        <v>118.7</v>
      </c>
      <c r="AA7" s="44">
        <v>117.2</v>
      </c>
      <c r="AB7" s="44">
        <v>119.8</v>
      </c>
      <c r="AC7" s="44">
        <v>108.6</v>
      </c>
      <c r="AD7" s="44">
        <v>112.8</v>
      </c>
      <c r="AE7" s="44">
        <v>114.7</v>
      </c>
      <c r="AF7" s="44">
        <v>111.8</v>
      </c>
      <c r="AG7" s="44">
        <v>113.2</v>
      </c>
      <c r="AH7" s="44">
        <v>112.2</v>
      </c>
      <c r="AI7" s="44">
        <v>108.1</v>
      </c>
      <c r="AJ7" s="44">
        <v>111.3</v>
      </c>
      <c r="AK7" s="44">
        <v>111.8</v>
      </c>
      <c r="AL7" s="44">
        <v>107.5</v>
      </c>
    </row>
    <row r="8" spans="1:38" ht="30" customHeight="1">
      <c r="A8" s="238"/>
      <c r="B8" s="33" t="str">
        <f>IF('0'!A1=1,"Будівництво","Construction")</f>
        <v>Будівництво</v>
      </c>
      <c r="C8" s="40" t="s">
        <v>0</v>
      </c>
      <c r="D8" s="44">
        <v>114.1</v>
      </c>
      <c r="E8" s="44">
        <v>119.1</v>
      </c>
      <c r="F8" s="44">
        <v>116.3</v>
      </c>
      <c r="G8" s="44">
        <v>121.1</v>
      </c>
      <c r="H8" s="44">
        <v>121.9</v>
      </c>
      <c r="I8" s="29">
        <v>122.8</v>
      </c>
      <c r="J8" s="29">
        <v>127.1</v>
      </c>
      <c r="K8" s="44">
        <v>126</v>
      </c>
      <c r="L8" s="44">
        <v>127.5</v>
      </c>
      <c r="M8" s="44">
        <v>128.69999999999999</v>
      </c>
      <c r="N8" s="44">
        <v>126</v>
      </c>
      <c r="O8" s="44">
        <v>138.6</v>
      </c>
      <c r="P8" s="44">
        <v>130.6</v>
      </c>
      <c r="Q8" s="44">
        <v>130.80000000000001</v>
      </c>
      <c r="R8" s="44">
        <v>129</v>
      </c>
      <c r="S8" s="44">
        <v>128.30000000000001</v>
      </c>
      <c r="T8" s="44">
        <v>126.5</v>
      </c>
      <c r="U8" s="44">
        <v>126.5</v>
      </c>
      <c r="V8" s="44">
        <v>129.30000000000001</v>
      </c>
      <c r="W8" s="44">
        <v>127.4</v>
      </c>
      <c r="X8" s="44">
        <v>121.9</v>
      </c>
      <c r="Y8" s="44">
        <v>121.6</v>
      </c>
      <c r="Z8" s="44">
        <v>123.2</v>
      </c>
      <c r="AA8" s="44">
        <v>119.8</v>
      </c>
      <c r="AB8" s="44">
        <v>115.7</v>
      </c>
      <c r="AC8" s="44">
        <v>114.8</v>
      </c>
      <c r="AD8" s="44">
        <v>115.3</v>
      </c>
      <c r="AE8" s="44">
        <v>116.4</v>
      </c>
      <c r="AF8" s="44">
        <v>112.1</v>
      </c>
      <c r="AG8" s="44">
        <v>111.1</v>
      </c>
      <c r="AH8" s="44">
        <v>107.8</v>
      </c>
      <c r="AI8" s="44">
        <v>107.3</v>
      </c>
      <c r="AJ8" s="44">
        <v>108.8</v>
      </c>
      <c r="AK8" s="44">
        <v>105.1</v>
      </c>
      <c r="AL8" s="44">
        <v>103</v>
      </c>
    </row>
    <row r="9" spans="1:38" ht="30" customHeight="1">
      <c r="A9" s="238"/>
      <c r="B9" s="33" t="str">
        <f>IF('0'!A1=1,"Торгівля; ремонт автомобілів, побутових виробів та предметів особистого вжитку ","Trade; repair of motor vehicles, household appliances and personal demand items")</f>
        <v xml:space="preserve">Торгівля; ремонт автомобілів, побутових виробів та предметів особистого вжитку </v>
      </c>
      <c r="C9" s="40" t="s">
        <v>0</v>
      </c>
      <c r="D9" s="44">
        <v>118.3</v>
      </c>
      <c r="E9" s="44">
        <v>120</v>
      </c>
      <c r="F9" s="44">
        <v>126.1</v>
      </c>
      <c r="G9" s="44">
        <v>122</v>
      </c>
      <c r="H9" s="44">
        <v>121.4</v>
      </c>
      <c r="I9" s="29">
        <v>121.2</v>
      </c>
      <c r="J9" s="29">
        <v>123.7</v>
      </c>
      <c r="K9" s="44">
        <v>122.6</v>
      </c>
      <c r="L9" s="44">
        <v>124.8</v>
      </c>
      <c r="M9" s="44">
        <v>124.1</v>
      </c>
      <c r="N9" s="44">
        <v>127.7</v>
      </c>
      <c r="O9" s="44">
        <v>121.3</v>
      </c>
      <c r="P9" s="44">
        <v>123.3</v>
      </c>
      <c r="Q9" s="44">
        <v>119.4</v>
      </c>
      <c r="R9" s="44">
        <v>127.9</v>
      </c>
      <c r="S9" s="44">
        <v>126.8</v>
      </c>
      <c r="T9" s="44">
        <v>125.4</v>
      </c>
      <c r="U9" s="44">
        <v>125.4</v>
      </c>
      <c r="V9" s="44">
        <v>126.2</v>
      </c>
      <c r="W9" s="44">
        <v>126.5</v>
      </c>
      <c r="X9" s="44">
        <v>124.5</v>
      </c>
      <c r="Y9" s="44">
        <v>125.2</v>
      </c>
      <c r="Z9" s="44">
        <v>123.3</v>
      </c>
      <c r="AA9" s="44">
        <v>122.3</v>
      </c>
      <c r="AB9" s="44">
        <v>125</v>
      </c>
      <c r="AC9" s="44">
        <v>119.5</v>
      </c>
      <c r="AD9" s="44">
        <v>116.9</v>
      </c>
      <c r="AE9" s="44">
        <v>117.6</v>
      </c>
      <c r="AF9" s="44">
        <v>115</v>
      </c>
      <c r="AG9" s="44">
        <v>114.2</v>
      </c>
      <c r="AH9" s="44">
        <v>112.4</v>
      </c>
      <c r="AI9" s="44">
        <v>111.9</v>
      </c>
      <c r="AJ9" s="44">
        <v>112.2</v>
      </c>
      <c r="AK9" s="44">
        <v>110.9</v>
      </c>
      <c r="AL9" s="44">
        <v>108.6</v>
      </c>
    </row>
    <row r="10" spans="1:38" ht="30" customHeight="1">
      <c r="A10" s="238"/>
      <c r="B10" s="33" t="str">
        <f>IF('0'!A1=1,"Діяльність готелів та ресторанів","Activity of hotels and restaurants")</f>
        <v>Діяльність готелів та ресторанів</v>
      </c>
      <c r="C10" s="40" t="s">
        <v>0</v>
      </c>
      <c r="D10" s="44">
        <v>114.2</v>
      </c>
      <c r="E10" s="44">
        <v>112</v>
      </c>
      <c r="F10" s="44">
        <v>114.6</v>
      </c>
      <c r="G10" s="44">
        <v>113.5</v>
      </c>
      <c r="H10" s="44">
        <v>115.8</v>
      </c>
      <c r="I10" s="44">
        <v>117.7</v>
      </c>
      <c r="J10" s="44">
        <v>117.5</v>
      </c>
      <c r="K10" s="44">
        <v>115.9</v>
      </c>
      <c r="L10" s="44">
        <v>117.5</v>
      </c>
      <c r="M10" s="44">
        <v>125.8</v>
      </c>
      <c r="N10" s="44">
        <v>114.5</v>
      </c>
      <c r="O10" s="44">
        <v>119.6</v>
      </c>
      <c r="P10" s="44">
        <v>121.2</v>
      </c>
      <c r="Q10" s="44">
        <v>122.6</v>
      </c>
      <c r="R10" s="44">
        <v>122.7</v>
      </c>
      <c r="S10" s="44">
        <v>120.5</v>
      </c>
      <c r="T10" s="44">
        <v>122.5</v>
      </c>
      <c r="U10" s="44">
        <v>118.2</v>
      </c>
      <c r="V10" s="44">
        <v>122.7</v>
      </c>
      <c r="W10" s="44">
        <v>121.4</v>
      </c>
      <c r="X10" s="44">
        <v>122.6</v>
      </c>
      <c r="Y10" s="44">
        <v>123.3</v>
      </c>
      <c r="Z10" s="44">
        <v>124.4</v>
      </c>
      <c r="AA10" s="44">
        <v>119.6</v>
      </c>
      <c r="AB10" s="44">
        <v>116.2</v>
      </c>
      <c r="AC10" s="44">
        <v>116.8</v>
      </c>
      <c r="AD10" s="44">
        <v>113.9</v>
      </c>
      <c r="AE10" s="44">
        <v>114.2</v>
      </c>
      <c r="AF10" s="44">
        <v>115.5</v>
      </c>
      <c r="AG10" s="44">
        <v>115.9</v>
      </c>
      <c r="AH10" s="44">
        <v>117.9</v>
      </c>
      <c r="AI10" s="44">
        <v>115</v>
      </c>
      <c r="AJ10" s="44">
        <v>116.1</v>
      </c>
      <c r="AK10" s="44">
        <v>112.2</v>
      </c>
      <c r="AL10" s="44">
        <v>113.8</v>
      </c>
    </row>
    <row r="11" spans="1:38" ht="30" customHeight="1">
      <c r="A11" s="238"/>
      <c r="B11" s="33" t="str">
        <f>IF('0'!A1=1,"Діяльність транспорту та зв'язку","Activity of transport and communications")</f>
        <v>Діяльність транспорту та зв'язку</v>
      </c>
      <c r="C11" s="40" t="s">
        <v>0</v>
      </c>
      <c r="D11" s="44">
        <v>113.6</v>
      </c>
      <c r="E11" s="44">
        <v>119.1</v>
      </c>
      <c r="F11" s="44">
        <v>106.8</v>
      </c>
      <c r="G11" s="44">
        <v>116</v>
      </c>
      <c r="H11" s="44">
        <v>117</v>
      </c>
      <c r="I11" s="29">
        <v>117.6</v>
      </c>
      <c r="J11" s="29">
        <v>119.4</v>
      </c>
      <c r="K11" s="44">
        <v>121.6</v>
      </c>
      <c r="L11" s="44">
        <v>113.8</v>
      </c>
      <c r="M11" s="44">
        <v>114.5</v>
      </c>
      <c r="N11" s="44">
        <v>103.7</v>
      </c>
      <c r="O11" s="44">
        <v>113.6</v>
      </c>
      <c r="P11" s="44">
        <v>116.7</v>
      </c>
      <c r="Q11" s="44">
        <v>118.6</v>
      </c>
      <c r="R11" s="44">
        <v>119.9</v>
      </c>
      <c r="S11" s="44">
        <v>115</v>
      </c>
      <c r="T11" s="44">
        <v>114.4</v>
      </c>
      <c r="U11" s="44">
        <v>112.7</v>
      </c>
      <c r="V11" s="44">
        <v>114.1</v>
      </c>
      <c r="W11" s="44">
        <v>108.7</v>
      </c>
      <c r="X11" s="44">
        <v>114.4</v>
      </c>
      <c r="Y11" s="44">
        <v>114</v>
      </c>
      <c r="Z11" s="44">
        <v>116.7</v>
      </c>
      <c r="AA11" s="44">
        <v>111.2</v>
      </c>
      <c r="AB11" s="44">
        <v>113.2</v>
      </c>
      <c r="AC11" s="44">
        <v>113.8</v>
      </c>
      <c r="AD11" s="44">
        <v>111.5</v>
      </c>
      <c r="AE11" s="44">
        <v>112.8</v>
      </c>
      <c r="AF11" s="44">
        <v>111.2</v>
      </c>
      <c r="AG11" s="44">
        <v>110.8</v>
      </c>
      <c r="AH11" s="44">
        <v>110.2</v>
      </c>
      <c r="AI11" s="44">
        <v>110.1</v>
      </c>
      <c r="AJ11" s="44">
        <v>111.4</v>
      </c>
      <c r="AK11" s="44">
        <v>110.4</v>
      </c>
      <c r="AL11" s="44">
        <v>104.3</v>
      </c>
    </row>
    <row r="12" spans="1:38" ht="30" customHeight="1">
      <c r="A12" s="238"/>
      <c r="B12" s="33" t="str">
        <f>IF('0'!A1=1,"діяльність наземного транспорту","аctivity of surface transport")</f>
        <v>діяльність наземного транспорту</v>
      </c>
      <c r="C12" s="40" t="s">
        <v>0</v>
      </c>
      <c r="D12" s="40" t="s">
        <v>0</v>
      </c>
      <c r="E12" s="44">
        <v>120.5</v>
      </c>
      <c r="F12" s="44">
        <v>109</v>
      </c>
      <c r="G12" s="44">
        <v>113.4</v>
      </c>
      <c r="H12" s="44">
        <v>115.4</v>
      </c>
      <c r="I12" s="29">
        <v>117.5</v>
      </c>
      <c r="J12" s="29">
        <v>117.6</v>
      </c>
      <c r="K12" s="44">
        <v>121.5</v>
      </c>
      <c r="L12" s="44">
        <v>114.5</v>
      </c>
      <c r="M12" s="44">
        <v>115.1</v>
      </c>
      <c r="N12" s="44">
        <v>109.2</v>
      </c>
      <c r="O12" s="44">
        <v>118.4</v>
      </c>
      <c r="P12" s="44">
        <v>119.9</v>
      </c>
      <c r="Q12" s="44">
        <v>111</v>
      </c>
      <c r="R12" s="44">
        <v>117.7</v>
      </c>
      <c r="S12" s="44">
        <v>117</v>
      </c>
      <c r="T12" s="44">
        <v>115.6</v>
      </c>
      <c r="U12" s="44">
        <v>110.8</v>
      </c>
      <c r="V12" s="44">
        <v>114.5</v>
      </c>
      <c r="W12" s="44">
        <v>112</v>
      </c>
      <c r="X12" s="44">
        <v>111.1</v>
      </c>
      <c r="Y12" s="44">
        <v>110.1</v>
      </c>
      <c r="Z12" s="44">
        <v>111.7</v>
      </c>
      <c r="AA12" s="44">
        <v>112.1</v>
      </c>
      <c r="AB12" s="44">
        <v>116.1</v>
      </c>
      <c r="AC12" s="44">
        <v>107.3</v>
      </c>
      <c r="AD12" s="44">
        <v>111.3</v>
      </c>
      <c r="AE12" s="44">
        <v>110.7</v>
      </c>
      <c r="AF12" s="44">
        <v>112.3</v>
      </c>
      <c r="AG12" s="44">
        <v>111.4</v>
      </c>
      <c r="AH12" s="44">
        <v>108.7</v>
      </c>
      <c r="AI12" s="44">
        <v>110.5</v>
      </c>
      <c r="AJ12" s="44">
        <v>110.1</v>
      </c>
      <c r="AK12" s="44">
        <v>109.2</v>
      </c>
      <c r="AL12" s="44">
        <v>103.9</v>
      </c>
    </row>
    <row r="13" spans="1:38" ht="30" customHeight="1">
      <c r="A13" s="238"/>
      <c r="B13" s="33" t="str">
        <f>IF('0'!A1=1,"діяльність водного транспорту","аctivity of water transport")</f>
        <v>діяльність водного транспорту</v>
      </c>
      <c r="C13" s="40" t="s">
        <v>0</v>
      </c>
      <c r="D13" s="40" t="s">
        <v>0</v>
      </c>
      <c r="E13" s="44">
        <v>132.69999999999999</v>
      </c>
      <c r="F13" s="44">
        <v>143.9</v>
      </c>
      <c r="G13" s="44">
        <v>150.4</v>
      </c>
      <c r="H13" s="44">
        <v>135.6</v>
      </c>
      <c r="I13" s="29">
        <v>133.69999999999999</v>
      </c>
      <c r="J13" s="29">
        <v>128</v>
      </c>
      <c r="K13" s="44">
        <v>108.9</v>
      </c>
      <c r="L13" s="44">
        <v>115.8</v>
      </c>
      <c r="M13" s="44">
        <v>105</v>
      </c>
      <c r="N13" s="44">
        <v>107.2</v>
      </c>
      <c r="O13" s="44">
        <v>121.3</v>
      </c>
      <c r="P13" s="44">
        <v>135.30000000000001</v>
      </c>
      <c r="Q13" s="44">
        <v>116.9</v>
      </c>
      <c r="R13" s="44">
        <v>113.9</v>
      </c>
      <c r="S13" s="44">
        <v>105.7</v>
      </c>
      <c r="T13" s="44">
        <v>114.9</v>
      </c>
      <c r="U13" s="44">
        <v>114.5</v>
      </c>
      <c r="V13" s="44">
        <v>110.5</v>
      </c>
      <c r="W13" s="44">
        <v>113.1</v>
      </c>
      <c r="X13" s="44">
        <v>115</v>
      </c>
      <c r="Y13" s="44">
        <v>115.8</v>
      </c>
      <c r="Z13" s="44">
        <v>109.3</v>
      </c>
      <c r="AA13" s="44">
        <v>105</v>
      </c>
      <c r="AB13" s="44">
        <v>98.3</v>
      </c>
      <c r="AC13" s="44">
        <v>98.7</v>
      </c>
      <c r="AD13" s="44">
        <v>101.7</v>
      </c>
      <c r="AE13" s="44">
        <v>101.4</v>
      </c>
      <c r="AF13" s="44">
        <v>98.2</v>
      </c>
      <c r="AG13" s="44">
        <v>90.9</v>
      </c>
      <c r="AH13" s="44">
        <v>98.3</v>
      </c>
      <c r="AI13" s="44">
        <v>93.1</v>
      </c>
      <c r="AJ13" s="44">
        <v>93.7</v>
      </c>
      <c r="AK13" s="44">
        <v>88.3</v>
      </c>
      <c r="AL13" s="44">
        <v>90.9</v>
      </c>
    </row>
    <row r="14" spans="1:38" ht="30" customHeight="1">
      <c r="A14" s="238"/>
      <c r="B14" s="33" t="str">
        <f>IF('0'!A1=1,"діяльність авіаційного транспорту","аctivity of air transport")</f>
        <v>діяльність авіаційного транспорту</v>
      </c>
      <c r="C14" s="40" t="s">
        <v>0</v>
      </c>
      <c r="D14" s="40" t="s">
        <v>0</v>
      </c>
      <c r="E14" s="44">
        <v>134.80000000000001</v>
      </c>
      <c r="F14" s="44">
        <v>133</v>
      </c>
      <c r="G14" s="44">
        <v>131.9</v>
      </c>
      <c r="H14" s="44">
        <v>133.5</v>
      </c>
      <c r="I14" s="29">
        <v>146.80000000000001</v>
      </c>
      <c r="J14" s="29">
        <v>131.4</v>
      </c>
      <c r="K14" s="44">
        <v>127.8</v>
      </c>
      <c r="L14" s="44">
        <v>131.9</v>
      </c>
      <c r="M14" s="44">
        <v>127.9</v>
      </c>
      <c r="N14" s="44">
        <v>134.9</v>
      </c>
      <c r="O14" s="44">
        <v>139.69999999999999</v>
      </c>
      <c r="P14" s="44">
        <v>142.5</v>
      </c>
      <c r="Q14" s="44">
        <v>134</v>
      </c>
      <c r="R14" s="44">
        <v>127.6</v>
      </c>
      <c r="S14" s="44">
        <v>121.5</v>
      </c>
      <c r="T14" s="44">
        <v>141</v>
      </c>
      <c r="U14" s="44">
        <v>125.7</v>
      </c>
      <c r="V14" s="44">
        <v>124.1</v>
      </c>
      <c r="W14" s="44">
        <v>129.30000000000001</v>
      </c>
      <c r="X14" s="44">
        <v>126.4</v>
      </c>
      <c r="Y14" s="44">
        <v>124.6</v>
      </c>
      <c r="Z14" s="44">
        <v>121.1</v>
      </c>
      <c r="AA14" s="44">
        <v>109.3</v>
      </c>
      <c r="AB14" s="44">
        <v>117.1</v>
      </c>
      <c r="AC14" s="44">
        <v>116.4</v>
      </c>
      <c r="AD14" s="44">
        <v>113.6</v>
      </c>
      <c r="AE14" s="44">
        <v>114.2</v>
      </c>
      <c r="AF14" s="44">
        <v>105.3</v>
      </c>
      <c r="AG14" s="44">
        <v>110.9</v>
      </c>
      <c r="AH14" s="44">
        <v>111.7</v>
      </c>
      <c r="AI14" s="44">
        <v>112.4</v>
      </c>
      <c r="AJ14" s="44">
        <v>112.7</v>
      </c>
      <c r="AK14" s="44">
        <v>113.5</v>
      </c>
      <c r="AL14" s="44">
        <v>107.3</v>
      </c>
    </row>
    <row r="15" spans="1:38" ht="30" customHeight="1">
      <c r="A15" s="238"/>
      <c r="B15" s="33" t="str">
        <f>IF('0'!A1=1,"додаткові транспортні  послуги та допоміжні операції","аdditional transport services and auxiliary operations")</f>
        <v>додаткові транспортні  послуги та допоміжні операції</v>
      </c>
      <c r="C15" s="40" t="s">
        <v>0</v>
      </c>
      <c r="D15" s="40" t="s">
        <v>0</v>
      </c>
      <c r="E15" s="44">
        <v>109.8</v>
      </c>
      <c r="F15" s="44">
        <v>115.2</v>
      </c>
      <c r="G15" s="44">
        <v>118.1</v>
      </c>
      <c r="H15" s="44">
        <v>118.1</v>
      </c>
      <c r="I15" s="29">
        <v>116.4</v>
      </c>
      <c r="J15" s="29">
        <v>118</v>
      </c>
      <c r="K15" s="44">
        <v>122.7</v>
      </c>
      <c r="L15" s="44">
        <v>111.8</v>
      </c>
      <c r="M15" s="44">
        <v>112.1</v>
      </c>
      <c r="N15" s="44">
        <v>94.9</v>
      </c>
      <c r="O15" s="44">
        <v>111.2</v>
      </c>
      <c r="P15" s="44">
        <v>113.6</v>
      </c>
      <c r="Q15" s="44">
        <v>133.6</v>
      </c>
      <c r="R15" s="44">
        <v>113.3</v>
      </c>
      <c r="S15" s="44">
        <v>114</v>
      </c>
      <c r="T15" s="44">
        <v>113.5</v>
      </c>
      <c r="U15" s="44">
        <v>114.5</v>
      </c>
      <c r="V15" s="44">
        <v>114.1</v>
      </c>
      <c r="W15" s="44">
        <v>106.1</v>
      </c>
      <c r="X15" s="44">
        <v>116.5</v>
      </c>
      <c r="Y15" s="44">
        <v>116.7</v>
      </c>
      <c r="Z15" s="44">
        <v>117.1</v>
      </c>
      <c r="AA15" s="44">
        <v>111.4</v>
      </c>
      <c r="AB15" s="44">
        <v>110.3</v>
      </c>
      <c r="AC15" s="44">
        <v>119.6</v>
      </c>
      <c r="AD15" s="44">
        <v>116.1</v>
      </c>
      <c r="AE15" s="44">
        <v>114.7</v>
      </c>
      <c r="AF15" s="44">
        <v>112.6</v>
      </c>
      <c r="AG15" s="44">
        <v>112.4</v>
      </c>
      <c r="AH15" s="44">
        <v>111.4</v>
      </c>
      <c r="AI15" s="44">
        <v>109.5</v>
      </c>
      <c r="AJ15" s="44">
        <v>113.8</v>
      </c>
      <c r="AK15" s="44">
        <v>111.6</v>
      </c>
      <c r="AL15" s="44">
        <v>105.1</v>
      </c>
    </row>
    <row r="16" spans="1:38" ht="30" customHeight="1">
      <c r="A16" s="238"/>
      <c r="B16" s="33" t="str">
        <f>IF('0'!A1=1,"діяльність пошти та зв’язку","аctivity of mail and communications")</f>
        <v>діяльність пошти та зв’язку</v>
      </c>
      <c r="C16" s="40" t="s">
        <v>0</v>
      </c>
      <c r="D16" s="44">
        <v>102.8</v>
      </c>
      <c r="E16" s="44">
        <v>133</v>
      </c>
      <c r="F16" s="44">
        <v>84.7</v>
      </c>
      <c r="G16" s="44">
        <v>105.6</v>
      </c>
      <c r="H16" s="44">
        <v>107.7</v>
      </c>
      <c r="I16" s="29">
        <v>110.9</v>
      </c>
      <c r="J16" s="29">
        <v>115.7</v>
      </c>
      <c r="K16" s="44">
        <v>112.9</v>
      </c>
      <c r="L16" s="44">
        <v>109.9</v>
      </c>
      <c r="M16" s="44">
        <v>112.7</v>
      </c>
      <c r="N16" s="44">
        <v>108.4</v>
      </c>
      <c r="O16" s="44">
        <v>109.4</v>
      </c>
      <c r="P16" s="44">
        <v>115.1</v>
      </c>
      <c r="Q16" s="44">
        <v>94</v>
      </c>
      <c r="R16" s="44">
        <v>136.19999999999999</v>
      </c>
      <c r="S16" s="44">
        <v>113</v>
      </c>
      <c r="T16" s="44">
        <v>109.3</v>
      </c>
      <c r="U16" s="44">
        <v>106.7</v>
      </c>
      <c r="V16" s="44">
        <v>109.9</v>
      </c>
      <c r="W16" s="44">
        <v>106</v>
      </c>
      <c r="X16" s="44">
        <v>108.9</v>
      </c>
      <c r="Y16" s="44">
        <v>108</v>
      </c>
      <c r="Z16" s="44">
        <v>119.2</v>
      </c>
      <c r="AA16" s="44">
        <v>108.4</v>
      </c>
      <c r="AB16" s="44">
        <v>116.4</v>
      </c>
      <c r="AC16" s="44">
        <v>105.1</v>
      </c>
      <c r="AD16" s="44">
        <v>103</v>
      </c>
      <c r="AE16" s="44">
        <v>110.4</v>
      </c>
      <c r="AF16" s="44">
        <v>107.8</v>
      </c>
      <c r="AG16" s="44">
        <v>106.6</v>
      </c>
      <c r="AH16" s="44">
        <v>108.6</v>
      </c>
      <c r="AI16" s="44">
        <v>111.9</v>
      </c>
      <c r="AJ16" s="44">
        <v>107.4</v>
      </c>
      <c r="AK16" s="44">
        <v>109.9</v>
      </c>
      <c r="AL16" s="44">
        <v>104.2</v>
      </c>
    </row>
    <row r="17" spans="1:38" ht="30" customHeight="1">
      <c r="A17" s="238"/>
      <c r="B17" s="33" t="str">
        <f>IF('0'!A1=1,"Фінансова діяльність","Financial activity")</f>
        <v>Фінансова діяльність</v>
      </c>
      <c r="C17" s="40" t="s">
        <v>0</v>
      </c>
      <c r="D17" s="44">
        <v>107.7</v>
      </c>
      <c r="E17" s="44">
        <v>107.1</v>
      </c>
      <c r="F17" s="44">
        <v>109.6</v>
      </c>
      <c r="G17" s="44">
        <v>113.7</v>
      </c>
      <c r="H17" s="44">
        <v>111.1</v>
      </c>
      <c r="I17" s="29">
        <v>109.2</v>
      </c>
      <c r="J17" s="29">
        <v>113.1</v>
      </c>
      <c r="K17" s="44">
        <v>107.3</v>
      </c>
      <c r="L17" s="44">
        <v>113.4</v>
      </c>
      <c r="M17" s="44">
        <v>117.1</v>
      </c>
      <c r="N17" s="44">
        <v>115.7</v>
      </c>
      <c r="O17" s="44">
        <v>115.4</v>
      </c>
      <c r="P17" s="44">
        <v>121</v>
      </c>
      <c r="Q17" s="44">
        <v>120.7</v>
      </c>
      <c r="R17" s="44">
        <v>118.5</v>
      </c>
      <c r="S17" s="44">
        <v>113.5</v>
      </c>
      <c r="T17" s="44">
        <v>114.1</v>
      </c>
      <c r="U17" s="44">
        <v>114.5</v>
      </c>
      <c r="V17" s="44">
        <v>114.8</v>
      </c>
      <c r="W17" s="44">
        <v>116.5</v>
      </c>
      <c r="X17" s="44">
        <v>116.2</v>
      </c>
      <c r="Y17" s="44">
        <v>112.8</v>
      </c>
      <c r="Z17" s="44">
        <v>108.1</v>
      </c>
      <c r="AA17" s="44">
        <v>116.7</v>
      </c>
      <c r="AB17" s="44">
        <v>112.7</v>
      </c>
      <c r="AC17" s="44">
        <v>123.5</v>
      </c>
      <c r="AD17" s="44">
        <v>113.1</v>
      </c>
      <c r="AE17" s="44">
        <v>107.2</v>
      </c>
      <c r="AF17" s="44">
        <v>112.5</v>
      </c>
      <c r="AG17" s="44">
        <v>103.8</v>
      </c>
      <c r="AH17" s="44">
        <v>109.8</v>
      </c>
      <c r="AI17" s="44">
        <v>108.5</v>
      </c>
      <c r="AJ17" s="44">
        <v>109.4</v>
      </c>
      <c r="AK17" s="44">
        <v>109.7</v>
      </c>
      <c r="AL17" s="44">
        <v>108.4</v>
      </c>
    </row>
    <row r="18" spans="1:38" ht="30" customHeight="1">
      <c r="A18" s="238"/>
      <c r="B18" s="33" t="str">
        <f>IF('0'!A1=1,"Операції з нерухомим майном, оренда, інжиніринг та надання послуг підприємцям","Real estate activities, renting, engineering and provision of services to businessmen")</f>
        <v>Операції з нерухомим майном, оренда, інжиніринг та надання послуг підприємцям</v>
      </c>
      <c r="C18" s="40" t="s">
        <v>0</v>
      </c>
      <c r="D18" s="44">
        <v>107.9</v>
      </c>
      <c r="E18" s="44">
        <v>107</v>
      </c>
      <c r="F18" s="44">
        <v>108.3</v>
      </c>
      <c r="G18" s="44">
        <v>110</v>
      </c>
      <c r="H18" s="44">
        <v>108.6</v>
      </c>
      <c r="I18" s="29">
        <v>111.1</v>
      </c>
      <c r="J18" s="29">
        <v>114.3</v>
      </c>
      <c r="K18" s="44">
        <v>108.8</v>
      </c>
      <c r="L18" s="44">
        <v>112.3</v>
      </c>
      <c r="M18" s="44">
        <v>111.8</v>
      </c>
      <c r="N18" s="44">
        <v>107.1</v>
      </c>
      <c r="O18" s="44">
        <v>125</v>
      </c>
      <c r="P18" s="44">
        <v>122.4</v>
      </c>
      <c r="Q18" s="44">
        <v>125.5</v>
      </c>
      <c r="R18" s="44">
        <v>121.8</v>
      </c>
      <c r="S18" s="44">
        <v>121.7</v>
      </c>
      <c r="T18" s="44">
        <v>121.7</v>
      </c>
      <c r="U18" s="44">
        <v>120.7</v>
      </c>
      <c r="V18" s="44">
        <v>121</v>
      </c>
      <c r="W18" s="44">
        <v>121.1</v>
      </c>
      <c r="X18" s="44">
        <v>121.1</v>
      </c>
      <c r="Y18" s="44">
        <v>119.5</v>
      </c>
      <c r="Z18" s="44">
        <v>115.6</v>
      </c>
      <c r="AA18" s="44">
        <v>120.6</v>
      </c>
      <c r="AB18" s="44">
        <v>120.6</v>
      </c>
      <c r="AC18" s="44">
        <v>116.7</v>
      </c>
      <c r="AD18" s="44">
        <v>120.3</v>
      </c>
      <c r="AE18" s="44">
        <v>118.6</v>
      </c>
      <c r="AF18" s="44">
        <v>113.5</v>
      </c>
      <c r="AG18" s="44">
        <v>115.7</v>
      </c>
      <c r="AH18" s="44">
        <v>115.3</v>
      </c>
      <c r="AI18" s="44">
        <v>114.2</v>
      </c>
      <c r="AJ18" s="44">
        <v>116.9</v>
      </c>
      <c r="AK18" s="44">
        <v>116.8</v>
      </c>
      <c r="AL18" s="44">
        <v>117</v>
      </c>
    </row>
    <row r="19" spans="1:38" ht="30" customHeight="1">
      <c r="A19" s="238"/>
      <c r="B19" s="33" t="str">
        <f>IF('0'!A1=1,"з них дослідження і розробки","of which research and developments")</f>
        <v>з них дослідження і розробки</v>
      </c>
      <c r="C19" s="40" t="s">
        <v>0</v>
      </c>
      <c r="D19" s="44">
        <v>110.7</v>
      </c>
      <c r="E19" s="44">
        <v>111</v>
      </c>
      <c r="F19" s="44">
        <v>111.8</v>
      </c>
      <c r="G19" s="44">
        <v>109</v>
      </c>
      <c r="H19" s="44">
        <v>111.8</v>
      </c>
      <c r="I19" s="29">
        <v>115.9</v>
      </c>
      <c r="J19" s="29">
        <v>113.9</v>
      </c>
      <c r="K19" s="44">
        <v>109.9</v>
      </c>
      <c r="L19" s="44">
        <v>114.1</v>
      </c>
      <c r="M19" s="44">
        <v>117.4</v>
      </c>
      <c r="N19" s="44">
        <v>109.5</v>
      </c>
      <c r="O19" s="44">
        <v>115.6</v>
      </c>
      <c r="P19" s="44">
        <v>116.3</v>
      </c>
      <c r="Q19" s="44">
        <v>114.8</v>
      </c>
      <c r="R19" s="44">
        <v>115.4</v>
      </c>
      <c r="S19" s="44">
        <v>118.6</v>
      </c>
      <c r="T19" s="44">
        <v>111.5</v>
      </c>
      <c r="U19" s="44">
        <v>113.2</v>
      </c>
      <c r="V19" s="44">
        <v>117</v>
      </c>
      <c r="W19" s="44">
        <v>114.8</v>
      </c>
      <c r="X19" s="44">
        <v>113.8</v>
      </c>
      <c r="Y19" s="44">
        <v>111.6</v>
      </c>
      <c r="Z19" s="44">
        <v>106.6</v>
      </c>
      <c r="AA19" s="44">
        <v>113</v>
      </c>
      <c r="AB19" s="44">
        <v>114.6</v>
      </c>
      <c r="AC19" s="44">
        <v>111.8</v>
      </c>
      <c r="AD19" s="44">
        <v>118.3</v>
      </c>
      <c r="AE19" s="44">
        <v>116.2</v>
      </c>
      <c r="AF19" s="44">
        <v>113</v>
      </c>
      <c r="AG19" s="44">
        <v>115.1</v>
      </c>
      <c r="AH19" s="44">
        <v>113.4</v>
      </c>
      <c r="AI19" s="44">
        <v>114.8</v>
      </c>
      <c r="AJ19" s="44">
        <v>118.1</v>
      </c>
      <c r="AK19" s="44">
        <v>119.5</v>
      </c>
      <c r="AL19" s="44">
        <v>119.4</v>
      </c>
    </row>
    <row r="20" spans="1:38" ht="30" customHeight="1">
      <c r="A20" s="238"/>
      <c r="B20" s="33" t="str">
        <f>IF('0'!A1=1,"Державне управління","Public administration")</f>
        <v>Державне управління</v>
      </c>
      <c r="C20" s="40" t="s">
        <v>0</v>
      </c>
      <c r="D20" s="44">
        <v>107.4</v>
      </c>
      <c r="E20" s="44">
        <v>107.2</v>
      </c>
      <c r="F20" s="44">
        <v>101.5</v>
      </c>
      <c r="G20" s="44">
        <v>103.5</v>
      </c>
      <c r="H20" s="44">
        <v>111.5</v>
      </c>
      <c r="I20" s="29">
        <v>106</v>
      </c>
      <c r="J20" s="29">
        <v>108.3</v>
      </c>
      <c r="K20" s="44">
        <v>105.5</v>
      </c>
      <c r="L20" s="44">
        <v>104.3</v>
      </c>
      <c r="M20" s="44">
        <v>109.2</v>
      </c>
      <c r="N20" s="44">
        <v>108</v>
      </c>
      <c r="O20" s="44">
        <v>110.4</v>
      </c>
      <c r="P20" s="44">
        <v>110.5</v>
      </c>
      <c r="Q20" s="44">
        <v>110.3</v>
      </c>
      <c r="R20" s="44">
        <v>113.7</v>
      </c>
      <c r="S20" s="44">
        <v>111.1</v>
      </c>
      <c r="T20" s="44">
        <v>104.1</v>
      </c>
      <c r="U20" s="44">
        <v>107.8</v>
      </c>
      <c r="V20" s="44">
        <v>111.3</v>
      </c>
      <c r="W20" s="44">
        <v>109.9</v>
      </c>
      <c r="X20" s="44">
        <v>111.1</v>
      </c>
      <c r="Y20" s="44">
        <v>115.5</v>
      </c>
      <c r="Z20" s="44">
        <v>119</v>
      </c>
      <c r="AA20" s="44">
        <v>112</v>
      </c>
      <c r="AB20" s="44">
        <v>111.6</v>
      </c>
      <c r="AC20" s="44">
        <v>113.9</v>
      </c>
      <c r="AD20" s="44">
        <v>112.4</v>
      </c>
      <c r="AE20" s="44">
        <v>115.4</v>
      </c>
      <c r="AF20" s="44">
        <v>114.3</v>
      </c>
      <c r="AG20" s="44">
        <v>114.5</v>
      </c>
      <c r="AH20" s="44">
        <v>111.4</v>
      </c>
      <c r="AI20" s="44">
        <v>109.6</v>
      </c>
      <c r="AJ20" s="44">
        <v>114.8</v>
      </c>
      <c r="AK20" s="44">
        <v>111.4</v>
      </c>
      <c r="AL20" s="44">
        <v>109.2</v>
      </c>
    </row>
    <row r="21" spans="1:38" ht="30" customHeight="1">
      <c r="A21" s="238"/>
      <c r="B21" s="33" t="str">
        <f>IF('0'!A1=1,"Освіта","Education")</f>
        <v>Освіта</v>
      </c>
      <c r="C21" s="40" t="s">
        <v>0</v>
      </c>
      <c r="D21" s="44">
        <v>112.3</v>
      </c>
      <c r="E21" s="44">
        <v>112.2</v>
      </c>
      <c r="F21" s="44">
        <v>110</v>
      </c>
      <c r="G21" s="44">
        <v>121.4</v>
      </c>
      <c r="H21" s="44">
        <v>124.2</v>
      </c>
      <c r="I21" s="29">
        <v>114.9</v>
      </c>
      <c r="J21" s="29">
        <v>115.3</v>
      </c>
      <c r="K21" s="44">
        <v>122.5</v>
      </c>
      <c r="L21" s="44">
        <v>118.9</v>
      </c>
      <c r="M21" s="44">
        <v>123.7</v>
      </c>
      <c r="N21" s="44">
        <v>118.9</v>
      </c>
      <c r="O21" s="44">
        <v>114.9</v>
      </c>
      <c r="P21" s="44">
        <v>113.4</v>
      </c>
      <c r="Q21" s="44">
        <v>112.7</v>
      </c>
      <c r="R21" s="44">
        <v>116.2</v>
      </c>
      <c r="S21" s="44">
        <v>105.4</v>
      </c>
      <c r="T21" s="44">
        <v>102.5</v>
      </c>
      <c r="U21" s="44">
        <v>111.7</v>
      </c>
      <c r="V21" s="44">
        <v>110.7</v>
      </c>
      <c r="W21" s="44">
        <v>107.7</v>
      </c>
      <c r="X21" s="44">
        <v>112.1</v>
      </c>
      <c r="Y21" s="44">
        <v>110.5</v>
      </c>
      <c r="Z21" s="44">
        <v>109.9</v>
      </c>
      <c r="AA21" s="44">
        <v>123.5</v>
      </c>
      <c r="AB21" s="44">
        <v>125</v>
      </c>
      <c r="AC21" s="44">
        <v>123.4</v>
      </c>
      <c r="AD21" s="44">
        <v>124.1</v>
      </c>
      <c r="AE21" s="44">
        <v>126.4</v>
      </c>
      <c r="AF21" s="44">
        <v>120.4</v>
      </c>
      <c r="AG21" s="44">
        <v>119.1</v>
      </c>
      <c r="AH21" s="44">
        <v>122.9</v>
      </c>
      <c r="AI21" s="44">
        <v>119</v>
      </c>
      <c r="AJ21" s="44">
        <v>121.1</v>
      </c>
      <c r="AK21" s="44">
        <v>119.2</v>
      </c>
      <c r="AL21" s="44">
        <v>114.7</v>
      </c>
    </row>
    <row r="22" spans="1:38" ht="30" customHeight="1">
      <c r="A22" s="238"/>
      <c r="B22" s="33" t="str">
        <f>IF('0'!A1=1,"Охорона здоров’я та надання соціальної допомоги","Health care and provision of social aid")</f>
        <v>Охорона здоров’я та надання соціальної допомоги</v>
      </c>
      <c r="C22" s="40" t="s">
        <v>0</v>
      </c>
      <c r="D22" s="44">
        <v>121.3</v>
      </c>
      <c r="E22" s="44">
        <v>118.1</v>
      </c>
      <c r="F22" s="44">
        <v>116.2</v>
      </c>
      <c r="G22" s="44">
        <v>130.19999999999999</v>
      </c>
      <c r="H22" s="44">
        <v>134.69999999999999</v>
      </c>
      <c r="I22" s="29">
        <v>127.2</v>
      </c>
      <c r="J22" s="29">
        <v>124.3</v>
      </c>
      <c r="K22" s="44">
        <v>127.4</v>
      </c>
      <c r="L22" s="44">
        <v>130.1</v>
      </c>
      <c r="M22" s="44">
        <v>128.80000000000001</v>
      </c>
      <c r="N22" s="44">
        <v>128.1</v>
      </c>
      <c r="O22" s="44">
        <v>116</v>
      </c>
      <c r="P22" s="44">
        <v>113.6</v>
      </c>
      <c r="Q22" s="44">
        <v>113.4</v>
      </c>
      <c r="R22" s="44">
        <v>117.1</v>
      </c>
      <c r="S22" s="44">
        <v>103</v>
      </c>
      <c r="T22" s="44">
        <v>98.9</v>
      </c>
      <c r="U22" s="44">
        <v>107.7</v>
      </c>
      <c r="V22" s="44">
        <v>110</v>
      </c>
      <c r="W22" s="44">
        <v>108.3</v>
      </c>
      <c r="X22" s="44">
        <v>109.1</v>
      </c>
      <c r="Y22" s="44">
        <v>108.9</v>
      </c>
      <c r="Z22" s="44">
        <v>107.4</v>
      </c>
      <c r="AA22" s="44">
        <v>120.3</v>
      </c>
      <c r="AB22" s="44">
        <v>124.1</v>
      </c>
      <c r="AC22" s="44">
        <v>123.9</v>
      </c>
      <c r="AD22" s="44">
        <v>123.6</v>
      </c>
      <c r="AE22" s="44">
        <v>125</v>
      </c>
      <c r="AF22" s="44">
        <v>125</v>
      </c>
      <c r="AG22" s="44">
        <v>128.1</v>
      </c>
      <c r="AH22" s="44">
        <v>125.9</v>
      </c>
      <c r="AI22" s="44">
        <v>123</v>
      </c>
      <c r="AJ22" s="44">
        <v>121.2</v>
      </c>
      <c r="AK22" s="44">
        <v>122.4</v>
      </c>
      <c r="AL22" s="44">
        <v>122.3</v>
      </c>
    </row>
    <row r="23" spans="1:38" ht="30" customHeight="1">
      <c r="A23" s="238"/>
      <c r="B23" s="33" t="str">
        <f>IF('0'!A1=1,"Надання комунальних та індивідуальниї послуг; діяльність у сфері культури та спорту","Provision of communal and individual services; cultural and sporting activity")</f>
        <v>Надання комунальних та індивідуальниї послуг; діяльність у сфері культури та спорту</v>
      </c>
      <c r="C23" s="40" t="s">
        <v>0</v>
      </c>
      <c r="D23" s="44">
        <v>115.1</v>
      </c>
      <c r="E23" s="44">
        <v>114.8</v>
      </c>
      <c r="F23" s="44">
        <v>114.2</v>
      </c>
      <c r="G23" s="44">
        <v>122</v>
      </c>
      <c r="H23" s="44">
        <v>121.5</v>
      </c>
      <c r="I23" s="29">
        <v>118.7</v>
      </c>
      <c r="J23" s="29">
        <v>117.3</v>
      </c>
      <c r="K23" s="44">
        <v>121.2</v>
      </c>
      <c r="L23" s="44">
        <v>120.7</v>
      </c>
      <c r="M23" s="44">
        <v>117.3</v>
      </c>
      <c r="N23" s="44">
        <v>117.6</v>
      </c>
      <c r="O23" s="44">
        <v>116</v>
      </c>
      <c r="P23" s="44">
        <v>116.7</v>
      </c>
      <c r="Q23" s="44">
        <v>121.9</v>
      </c>
      <c r="R23" s="44">
        <v>119.2</v>
      </c>
      <c r="S23" s="44">
        <v>115.1</v>
      </c>
      <c r="T23" s="44">
        <v>109.7</v>
      </c>
      <c r="U23" s="44">
        <v>113.8</v>
      </c>
      <c r="V23" s="44">
        <v>113.9</v>
      </c>
      <c r="W23" s="44">
        <v>113.7</v>
      </c>
      <c r="X23" s="44">
        <v>114.5</v>
      </c>
      <c r="Y23" s="44">
        <v>112.8</v>
      </c>
      <c r="Z23" s="44">
        <v>112.3</v>
      </c>
      <c r="AA23" s="44">
        <v>126.8</v>
      </c>
      <c r="AB23" s="44">
        <v>125</v>
      </c>
      <c r="AC23" s="44">
        <v>118.8</v>
      </c>
      <c r="AD23" s="44">
        <v>122.8</v>
      </c>
      <c r="AE23" s="44">
        <v>123.1</v>
      </c>
      <c r="AF23" s="44">
        <v>123.4</v>
      </c>
      <c r="AG23" s="44">
        <v>123</v>
      </c>
      <c r="AH23" s="44">
        <v>124.9</v>
      </c>
      <c r="AI23" s="44">
        <v>121.4</v>
      </c>
      <c r="AJ23" s="44">
        <v>125.4</v>
      </c>
      <c r="AK23" s="44">
        <v>127.8</v>
      </c>
      <c r="AL23" s="44">
        <v>125.9</v>
      </c>
    </row>
    <row r="24" spans="1:38" ht="30" customHeight="1">
      <c r="A24" s="239"/>
      <c r="B24" s="34" t="str">
        <f>IF('0'!A1=1," з них діяльність у сфері культури, спорту, відпочинку та розваг","of which culture, sport, leisure and entertainment")</f>
        <v xml:space="preserve"> з них діяльність у сфері культури, спорту, відпочинку та розваг</v>
      </c>
      <c r="C24" s="40" t="s">
        <v>0</v>
      </c>
      <c r="D24" s="44">
        <v>115.5</v>
      </c>
      <c r="E24" s="44">
        <v>113.4</v>
      </c>
      <c r="F24" s="44">
        <v>113.8</v>
      </c>
      <c r="G24" s="44">
        <v>123.6</v>
      </c>
      <c r="H24" s="44">
        <v>122.6</v>
      </c>
      <c r="I24" s="29">
        <v>119.1</v>
      </c>
      <c r="J24" s="29">
        <v>116.4</v>
      </c>
      <c r="K24" s="44">
        <v>121.7</v>
      </c>
      <c r="L24" s="44">
        <v>121.3</v>
      </c>
      <c r="M24" s="44">
        <v>116.4</v>
      </c>
      <c r="N24" s="44">
        <v>118</v>
      </c>
      <c r="O24" s="44">
        <v>114.4</v>
      </c>
      <c r="P24" s="44">
        <v>115.8</v>
      </c>
      <c r="Q24" s="44">
        <v>123.8</v>
      </c>
      <c r="R24" s="44">
        <v>120.2</v>
      </c>
      <c r="S24" s="44">
        <v>114.8</v>
      </c>
      <c r="T24" s="44">
        <v>107.5</v>
      </c>
      <c r="U24" s="44">
        <v>113.4</v>
      </c>
      <c r="V24" s="44">
        <v>112.5</v>
      </c>
      <c r="W24" s="44">
        <v>112.7</v>
      </c>
      <c r="X24" s="44">
        <v>113.5</v>
      </c>
      <c r="Y24" s="44">
        <v>111</v>
      </c>
      <c r="Z24" s="44">
        <v>110.7</v>
      </c>
      <c r="AA24" s="44">
        <v>128.4</v>
      </c>
      <c r="AB24" s="44">
        <v>126.1</v>
      </c>
      <c r="AC24" s="44">
        <v>119.2</v>
      </c>
      <c r="AD24" s="44">
        <v>124.1</v>
      </c>
      <c r="AE24" s="44">
        <v>124.2</v>
      </c>
      <c r="AF24" s="44">
        <v>125.4</v>
      </c>
      <c r="AG24" s="44">
        <v>123</v>
      </c>
      <c r="AH24" s="44">
        <v>125.8</v>
      </c>
      <c r="AI24" s="44">
        <v>122.6</v>
      </c>
      <c r="AJ24" s="44">
        <v>127.1</v>
      </c>
      <c r="AK24" s="44">
        <v>131.6</v>
      </c>
      <c r="AL24" s="44">
        <v>127.7</v>
      </c>
    </row>
    <row r="25" spans="1:38">
      <c r="A25" s="35"/>
    </row>
    <row r="26" spans="1:38">
      <c r="A26" s="22" t="str">
        <f>IF('0'!A1=1,"Починаючи з січня 2013 року Державна служба статистики України представляє інформацію про кількість, робочий час та оплату праці найманих працівників відповідно до Класифікації видів економічної діяльності (ДК 009:2010)","Starting with January 2013, the State Statistics Service of Ukraine has been presenting information on the staff number, working hours and labor remuneration according to the Classification of Economic Activities (SC 009:2010)")</f>
        <v>Починаючи з січня 2013 року Державна служба статистики України представляє інформацію про кількість, робочий час та оплату праці найманих працівників відповідно до Класифікації видів економічної діяльності (ДК 009:2010)</v>
      </c>
      <c r="B26" s="23"/>
    </row>
    <row r="27" spans="1:38">
      <c r="A27" s="22"/>
      <c r="B27" s="23"/>
    </row>
    <row r="28" spans="1:38">
      <c r="A28" s="48"/>
      <c r="B28" s="23"/>
    </row>
  </sheetData>
  <sheetProtection algorithmName="SHA-512" hashValue="JhWlIBe3sSTbSxQ1fgXkDpxqDiXU4p4BJB6Zcp90X1PSzVPSrAbIhPb1n84pFxS5t6x3RUPZ/IX4ddPZv6N7tQ==" saltValue="5ZNMLqi5jzFZHVR4KpdCtQ==" spinCount="100000" sheet="1" objects="1" scenarios="1"/>
  <mergeCells count="2">
    <mergeCell ref="A3:B3"/>
    <mergeCell ref="A4:A24"/>
  </mergeCells>
  <hyperlinks>
    <hyperlink ref="A1" location="'0'!A1" display="'0'!A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dimension ref="A1:DG34"/>
  <sheetViews>
    <sheetView showGridLines="0" showRowColHeaders="0" zoomScale="85" zoomScaleNormal="85" workbookViewId="0">
      <pane xSplit="2" topLeftCell="CQ1" activePane="topRight" state="frozen"/>
      <selection activeCell="AY19" sqref="AY19"/>
      <selection pane="topRight" activeCell="DG3" sqref="DG3"/>
    </sheetView>
  </sheetViews>
  <sheetFormatPr defaultColWidth="9.33203125" defaultRowHeight="13.2"/>
  <cols>
    <col min="1" max="1" width="9.33203125" style="21"/>
    <col min="2" max="2" width="45.77734375" style="21" customWidth="1"/>
    <col min="3" max="25" width="10.77734375" style="21" customWidth="1"/>
    <col min="26" max="26" width="10.77734375" style="21" customWidth="1" collapsed="1"/>
    <col min="27" max="37" width="10.77734375" style="21" customWidth="1"/>
    <col min="38" max="38" width="10.77734375" style="21" customWidth="1" collapsed="1"/>
    <col min="39" max="49" width="10.77734375" style="21" customWidth="1"/>
    <col min="50" max="50" width="10.77734375" style="21" customWidth="1" collapsed="1"/>
    <col min="51" max="61" width="10.77734375" style="21" customWidth="1"/>
    <col min="62" max="62" width="10.77734375" style="21" customWidth="1" collapsed="1"/>
    <col min="63" max="73" width="10.77734375" style="21" customWidth="1"/>
    <col min="74" max="74" width="10.77734375" style="21" customWidth="1" collapsed="1"/>
    <col min="75" max="75" width="12.77734375" style="21" customWidth="1"/>
    <col min="76" max="85" width="10.77734375" style="21" customWidth="1"/>
    <col min="86" max="86" width="10.77734375" style="21" customWidth="1" collapsed="1"/>
    <col min="87" max="141" width="10.77734375" style="21" customWidth="1"/>
    <col min="142" max="16384" width="9.33203125" style="21"/>
  </cols>
  <sheetData>
    <row r="1" spans="1:111" ht="20.100000000000001" customHeight="1">
      <c r="A1" s="14" t="str">
        <f>IF('0'!A1=1,"до змісту","to title")</f>
        <v>до змісту</v>
      </c>
      <c r="B1" s="15"/>
      <c r="CL1" s="25" t="s">
        <v>6</v>
      </c>
    </row>
    <row r="2" spans="1:111" ht="16.2">
      <c r="A2" s="16"/>
      <c r="B2" s="17"/>
      <c r="C2" s="172">
        <v>41275</v>
      </c>
      <c r="D2" s="172">
        <v>41306</v>
      </c>
      <c r="E2" s="172">
        <v>41334</v>
      </c>
      <c r="F2" s="172">
        <v>41365</v>
      </c>
      <c r="G2" s="172">
        <v>41395</v>
      </c>
      <c r="H2" s="172">
        <v>41426</v>
      </c>
      <c r="I2" s="172">
        <v>41456</v>
      </c>
      <c r="J2" s="172">
        <v>41487</v>
      </c>
      <c r="K2" s="172">
        <v>41518</v>
      </c>
      <c r="L2" s="172">
        <v>41548</v>
      </c>
      <c r="M2" s="172">
        <v>41579</v>
      </c>
      <c r="N2" s="172">
        <v>41609</v>
      </c>
      <c r="O2" s="172">
        <v>41640</v>
      </c>
      <c r="P2" s="172">
        <v>41671</v>
      </c>
      <c r="Q2" s="172">
        <v>41699</v>
      </c>
      <c r="R2" s="172">
        <v>41730</v>
      </c>
      <c r="S2" s="172">
        <v>41760</v>
      </c>
      <c r="T2" s="172">
        <v>41791</v>
      </c>
      <c r="U2" s="172">
        <v>41821</v>
      </c>
      <c r="V2" s="172">
        <v>41852</v>
      </c>
      <c r="W2" s="172">
        <v>41883</v>
      </c>
      <c r="X2" s="172">
        <v>41913</v>
      </c>
      <c r="Y2" s="172">
        <v>41944</v>
      </c>
      <c r="Z2" s="172">
        <v>41974</v>
      </c>
      <c r="AA2" s="172">
        <v>42005</v>
      </c>
      <c r="AB2" s="172">
        <v>42036</v>
      </c>
      <c r="AC2" s="172">
        <v>42064</v>
      </c>
      <c r="AD2" s="172">
        <v>42095</v>
      </c>
      <c r="AE2" s="172">
        <v>42125</v>
      </c>
      <c r="AF2" s="172">
        <v>42156</v>
      </c>
      <c r="AG2" s="172">
        <v>42186</v>
      </c>
      <c r="AH2" s="172">
        <v>42217</v>
      </c>
      <c r="AI2" s="172">
        <v>42248</v>
      </c>
      <c r="AJ2" s="172">
        <v>42278</v>
      </c>
      <c r="AK2" s="172">
        <v>42309</v>
      </c>
      <c r="AL2" s="172">
        <v>42339</v>
      </c>
      <c r="AM2" s="172">
        <v>42370</v>
      </c>
      <c r="AN2" s="172">
        <v>42401</v>
      </c>
      <c r="AO2" s="172">
        <v>42430</v>
      </c>
      <c r="AP2" s="172">
        <v>42461</v>
      </c>
      <c r="AQ2" s="172">
        <v>42491</v>
      </c>
      <c r="AR2" s="172">
        <v>42522</v>
      </c>
      <c r="AS2" s="172">
        <v>42552</v>
      </c>
      <c r="AT2" s="172">
        <v>42583</v>
      </c>
      <c r="AU2" s="172">
        <v>42614</v>
      </c>
      <c r="AV2" s="172">
        <v>42644</v>
      </c>
      <c r="AW2" s="172">
        <v>42675</v>
      </c>
      <c r="AX2" s="172">
        <v>42705</v>
      </c>
      <c r="AY2" s="172">
        <v>42736</v>
      </c>
      <c r="AZ2" s="172">
        <v>42767</v>
      </c>
      <c r="BA2" s="172">
        <v>42795</v>
      </c>
      <c r="BB2" s="172">
        <v>42826</v>
      </c>
      <c r="BC2" s="172">
        <v>42856</v>
      </c>
      <c r="BD2" s="172">
        <v>42887</v>
      </c>
      <c r="BE2" s="172">
        <v>42917</v>
      </c>
      <c r="BF2" s="172">
        <v>42948</v>
      </c>
      <c r="BG2" s="172">
        <v>42979</v>
      </c>
      <c r="BH2" s="172">
        <v>43009</v>
      </c>
      <c r="BI2" s="172">
        <v>43040</v>
      </c>
      <c r="BJ2" s="172">
        <v>43070</v>
      </c>
      <c r="BK2" s="172">
        <v>43101</v>
      </c>
      <c r="BL2" s="172">
        <v>43132</v>
      </c>
      <c r="BM2" s="172">
        <v>43160</v>
      </c>
      <c r="BN2" s="172">
        <v>43191</v>
      </c>
      <c r="BO2" s="172">
        <v>43221</v>
      </c>
      <c r="BP2" s="172">
        <v>43252</v>
      </c>
      <c r="BQ2" s="172">
        <v>43282</v>
      </c>
      <c r="BR2" s="172">
        <v>43313</v>
      </c>
      <c r="BS2" s="172">
        <v>43344</v>
      </c>
      <c r="BT2" s="172">
        <v>43374</v>
      </c>
      <c r="BU2" s="172">
        <v>43405</v>
      </c>
      <c r="BV2" s="172">
        <v>43435</v>
      </c>
      <c r="BW2" s="172">
        <v>43466</v>
      </c>
      <c r="BX2" s="172">
        <v>43497</v>
      </c>
      <c r="BY2" s="172">
        <v>43525</v>
      </c>
      <c r="BZ2" s="172">
        <v>43556</v>
      </c>
      <c r="CA2" s="172">
        <v>43586</v>
      </c>
      <c r="CB2" s="172">
        <v>43617</v>
      </c>
      <c r="CC2" s="172">
        <v>43647</v>
      </c>
      <c r="CD2" s="172">
        <v>43678</v>
      </c>
      <c r="CE2" s="172">
        <v>43709</v>
      </c>
      <c r="CF2" s="172">
        <v>43739</v>
      </c>
      <c r="CG2" s="172">
        <v>43770</v>
      </c>
      <c r="CH2" s="172">
        <v>43800</v>
      </c>
      <c r="CI2" s="172">
        <v>43831</v>
      </c>
      <c r="CJ2" s="172">
        <v>43862</v>
      </c>
      <c r="CK2" s="172">
        <v>43891</v>
      </c>
      <c r="CL2" s="172">
        <v>43922</v>
      </c>
      <c r="CM2" s="172">
        <v>43952</v>
      </c>
      <c r="CN2" s="172">
        <v>43983</v>
      </c>
      <c r="CO2" s="172">
        <v>44013</v>
      </c>
      <c r="CP2" s="172">
        <v>44044</v>
      </c>
      <c r="CQ2" s="172">
        <v>44075</v>
      </c>
      <c r="CR2" s="172">
        <v>44105</v>
      </c>
      <c r="CS2" s="172">
        <v>44136</v>
      </c>
      <c r="CT2" s="172">
        <v>44166</v>
      </c>
      <c r="CU2" s="172">
        <v>44197</v>
      </c>
      <c r="CV2" s="26">
        <v>44228</v>
      </c>
      <c r="CW2" s="172">
        <v>44256</v>
      </c>
      <c r="CX2" s="26">
        <v>44287</v>
      </c>
      <c r="CY2" s="26">
        <v>44317</v>
      </c>
      <c r="CZ2" s="172">
        <v>44348</v>
      </c>
      <c r="DA2" s="172">
        <v>44378</v>
      </c>
      <c r="DB2" s="172">
        <v>44409</v>
      </c>
      <c r="DC2" s="26">
        <v>44440</v>
      </c>
      <c r="DD2" s="172">
        <v>44470</v>
      </c>
      <c r="DE2" s="26">
        <v>44501</v>
      </c>
      <c r="DF2" s="26">
        <v>44531</v>
      </c>
      <c r="DG2" s="172">
        <v>44562</v>
      </c>
    </row>
    <row r="3" spans="1:111" ht="50.25" customHeight="1">
      <c r="A3" s="235" t="str">
        <f>IF('0'!A1=1,"Нарахована заробітна плата штатних працівників (до середнього рівня по економіці, %) КВЕД 2010","Payroll accrued to staff members (to the average level in the economy, %) CTEA 2010")</f>
        <v>Нарахована заробітна плата штатних працівників (до середнього рівня по економіці, %) КВЕД 2010</v>
      </c>
      <c r="B3" s="236"/>
      <c r="C3" s="174">
        <v>100</v>
      </c>
      <c r="D3" s="174">
        <v>100</v>
      </c>
      <c r="E3" s="174">
        <v>100</v>
      </c>
      <c r="F3" s="174">
        <v>100</v>
      </c>
      <c r="G3" s="174">
        <v>100</v>
      </c>
      <c r="H3" s="174">
        <v>100</v>
      </c>
      <c r="I3" s="174">
        <v>100</v>
      </c>
      <c r="J3" s="174">
        <v>100</v>
      </c>
      <c r="K3" s="174">
        <v>100</v>
      </c>
      <c r="L3" s="174">
        <v>100</v>
      </c>
      <c r="M3" s="174">
        <v>100</v>
      </c>
      <c r="N3" s="174">
        <v>100</v>
      </c>
      <c r="O3" s="174">
        <v>100</v>
      </c>
      <c r="P3" s="174">
        <v>100</v>
      </c>
      <c r="Q3" s="174">
        <v>100</v>
      </c>
      <c r="R3" s="174">
        <v>100</v>
      </c>
      <c r="S3" s="174">
        <v>100</v>
      </c>
      <c r="T3" s="174">
        <v>100</v>
      </c>
      <c r="U3" s="174">
        <v>100</v>
      </c>
      <c r="V3" s="174">
        <v>100</v>
      </c>
      <c r="W3" s="174">
        <v>100</v>
      </c>
      <c r="X3" s="174">
        <v>100</v>
      </c>
      <c r="Y3" s="174">
        <v>100</v>
      </c>
      <c r="Z3" s="174">
        <v>100</v>
      </c>
      <c r="AA3" s="174">
        <v>100</v>
      </c>
      <c r="AB3" s="177" t="s">
        <v>0</v>
      </c>
      <c r="AC3" s="174">
        <v>100</v>
      </c>
      <c r="AD3" s="174">
        <v>100</v>
      </c>
      <c r="AE3" s="174">
        <v>100</v>
      </c>
      <c r="AF3" s="174">
        <v>100</v>
      </c>
      <c r="AG3" s="174">
        <v>100</v>
      </c>
      <c r="AH3" s="174">
        <v>100</v>
      </c>
      <c r="AI3" s="174">
        <v>100</v>
      </c>
      <c r="AJ3" s="174">
        <v>100</v>
      </c>
      <c r="AK3" s="174">
        <v>100</v>
      </c>
      <c r="AL3" s="174">
        <v>100</v>
      </c>
      <c r="AM3" s="174">
        <v>100</v>
      </c>
      <c r="AN3" s="174">
        <v>100</v>
      </c>
      <c r="AO3" s="174">
        <v>100</v>
      </c>
      <c r="AP3" s="174">
        <v>100</v>
      </c>
      <c r="AQ3" s="174">
        <v>100</v>
      </c>
      <c r="AR3" s="174">
        <v>100</v>
      </c>
      <c r="AS3" s="174">
        <v>100</v>
      </c>
      <c r="AT3" s="174">
        <v>100</v>
      </c>
      <c r="AU3" s="174">
        <v>100</v>
      </c>
      <c r="AV3" s="174">
        <v>100</v>
      </c>
      <c r="AW3" s="174">
        <v>100</v>
      </c>
      <c r="AX3" s="174">
        <v>100</v>
      </c>
      <c r="AY3" s="174">
        <v>100</v>
      </c>
      <c r="AZ3" s="174">
        <v>100</v>
      </c>
      <c r="BA3" s="174">
        <v>100</v>
      </c>
      <c r="BB3" s="174">
        <v>100</v>
      </c>
      <c r="BC3" s="174">
        <v>100</v>
      </c>
      <c r="BD3" s="174">
        <v>100</v>
      </c>
      <c r="BE3" s="174">
        <v>100</v>
      </c>
      <c r="BF3" s="174">
        <v>100</v>
      </c>
      <c r="BG3" s="174">
        <v>100</v>
      </c>
      <c r="BH3" s="174">
        <v>100</v>
      </c>
      <c r="BI3" s="174">
        <v>100</v>
      </c>
      <c r="BJ3" s="174">
        <v>100</v>
      </c>
      <c r="BK3" s="174">
        <v>100</v>
      </c>
      <c r="BL3" s="174">
        <v>100</v>
      </c>
      <c r="BM3" s="174">
        <v>100</v>
      </c>
      <c r="BN3" s="174">
        <v>100</v>
      </c>
      <c r="BO3" s="174">
        <v>100</v>
      </c>
      <c r="BP3" s="174">
        <v>100</v>
      </c>
      <c r="BQ3" s="174">
        <v>100</v>
      </c>
      <c r="BR3" s="174">
        <v>100</v>
      </c>
      <c r="BS3" s="174">
        <v>100</v>
      </c>
      <c r="BT3" s="174">
        <v>100</v>
      </c>
      <c r="BU3" s="174">
        <v>100</v>
      </c>
      <c r="BV3" s="174">
        <v>100</v>
      </c>
      <c r="BW3" s="174">
        <v>100</v>
      </c>
      <c r="BX3" s="174">
        <v>100</v>
      </c>
      <c r="BY3" s="174">
        <v>100</v>
      </c>
      <c r="BZ3" s="174">
        <v>100</v>
      </c>
      <c r="CA3" s="174">
        <v>100</v>
      </c>
      <c r="CB3" s="174">
        <v>100</v>
      </c>
      <c r="CC3" s="174">
        <v>100</v>
      </c>
      <c r="CD3" s="174">
        <v>100</v>
      </c>
      <c r="CE3" s="174">
        <v>100</v>
      </c>
      <c r="CF3" s="174">
        <v>100</v>
      </c>
      <c r="CG3" s="174">
        <v>100</v>
      </c>
      <c r="CH3" s="174">
        <v>100</v>
      </c>
      <c r="CI3" s="174">
        <v>100</v>
      </c>
      <c r="CJ3" s="174">
        <v>100</v>
      </c>
      <c r="CK3" s="174">
        <v>100</v>
      </c>
      <c r="CL3" s="174">
        <v>100</v>
      </c>
      <c r="CM3" s="174">
        <v>100</v>
      </c>
      <c r="CN3" s="174">
        <v>100</v>
      </c>
      <c r="CO3" s="174">
        <v>100</v>
      </c>
      <c r="CP3" s="174">
        <v>100</v>
      </c>
      <c r="CQ3" s="174">
        <v>100</v>
      </c>
      <c r="CR3" s="174">
        <v>100</v>
      </c>
      <c r="CS3" s="174">
        <v>100</v>
      </c>
      <c r="CT3" s="174">
        <v>100</v>
      </c>
      <c r="CU3" s="174">
        <v>100</v>
      </c>
      <c r="CV3" s="174">
        <v>100</v>
      </c>
      <c r="CW3" s="174">
        <v>100</v>
      </c>
      <c r="CX3" s="174">
        <v>100</v>
      </c>
      <c r="CY3" s="174">
        <v>100</v>
      </c>
      <c r="CZ3" s="173">
        <v>100</v>
      </c>
      <c r="DA3" s="173">
        <v>100</v>
      </c>
      <c r="DB3" s="173">
        <v>100</v>
      </c>
      <c r="DC3" s="173">
        <v>100</v>
      </c>
      <c r="DD3" s="173">
        <v>100</v>
      </c>
      <c r="DE3" s="173">
        <v>100</v>
      </c>
      <c r="DF3" s="173">
        <v>100</v>
      </c>
      <c r="DG3" s="173">
        <v>100</v>
      </c>
    </row>
    <row r="4" spans="1:111" ht="30" customHeight="1">
      <c r="A4" s="237" t="str">
        <f>IF('0'!A1=1,"За видами економічної діяльності КВЕД 2010","By types of economic activity CTEA 2010")</f>
        <v>За видами економічної діяльності КВЕД 2010</v>
      </c>
      <c r="B4" s="18" t="str">
        <f>IF('0'!A1=1,"Сільське господарство, лісове господарство та рибне господарство","Agriculture, forestry and fishing")</f>
        <v>Сільське господарство, лісове господарство та рибне господарство</v>
      </c>
      <c r="C4" s="175">
        <v>67.5</v>
      </c>
      <c r="D4" s="175">
        <v>65.900000000000006</v>
      </c>
      <c r="E4" s="175">
        <v>64.599999999999994</v>
      </c>
      <c r="F4" s="175">
        <v>71.599999999999994</v>
      </c>
      <c r="G4" s="175">
        <v>74.400000000000006</v>
      </c>
      <c r="H4" s="175">
        <v>69.5</v>
      </c>
      <c r="I4" s="175">
        <v>75</v>
      </c>
      <c r="J4" s="175">
        <v>70.900000000000006</v>
      </c>
      <c r="K4" s="175">
        <v>71</v>
      </c>
      <c r="L4" s="175">
        <v>78.7</v>
      </c>
      <c r="M4" s="175">
        <v>76.599999999999994</v>
      </c>
      <c r="N4" s="175">
        <v>69.599999999999994</v>
      </c>
      <c r="O4" s="175">
        <v>69</v>
      </c>
      <c r="P4" s="175">
        <v>66.7</v>
      </c>
      <c r="Q4" s="175">
        <v>69.599999999999994</v>
      </c>
      <c r="R4" s="175">
        <v>71.72</v>
      </c>
      <c r="S4" s="175">
        <v>73.849999999999994</v>
      </c>
      <c r="T4" s="175">
        <v>68.599999999999994</v>
      </c>
      <c r="U4" s="175">
        <v>80.2</v>
      </c>
      <c r="V4" s="175">
        <v>75.7</v>
      </c>
      <c r="W4" s="175">
        <v>80</v>
      </c>
      <c r="X4" s="175">
        <v>79.5</v>
      </c>
      <c r="Y4" s="175">
        <v>75.5</v>
      </c>
      <c r="Z4" s="175">
        <v>71.5</v>
      </c>
      <c r="AA4" s="178">
        <v>71.900000000000006</v>
      </c>
      <c r="AB4" s="179" t="s">
        <v>0</v>
      </c>
      <c r="AC4" s="175">
        <v>71.5</v>
      </c>
      <c r="AD4" s="175">
        <v>75.7</v>
      </c>
      <c r="AE4" s="175">
        <v>79.290000000000006</v>
      </c>
      <c r="AF4" s="175">
        <v>74.7</v>
      </c>
      <c r="AG4" s="175">
        <v>83.4</v>
      </c>
      <c r="AH4" s="175">
        <v>79.400000000000006</v>
      </c>
      <c r="AI4" s="175">
        <v>84.8</v>
      </c>
      <c r="AJ4" s="175">
        <v>82.2</v>
      </c>
      <c r="AK4" s="176">
        <v>79.2</v>
      </c>
      <c r="AL4" s="176">
        <v>72.900000000000006</v>
      </c>
      <c r="AM4" s="176">
        <v>75.3</v>
      </c>
      <c r="AN4" s="176">
        <v>73.7</v>
      </c>
      <c r="AO4" s="176">
        <v>78.5</v>
      </c>
      <c r="AP4" s="176">
        <v>82.3</v>
      </c>
      <c r="AQ4" s="176">
        <v>78.599999999999994</v>
      </c>
      <c r="AR4" s="176">
        <v>76.8</v>
      </c>
      <c r="AS4" s="176">
        <v>86.1</v>
      </c>
      <c r="AT4" s="176">
        <v>79.900000000000006</v>
      </c>
      <c r="AU4" s="176">
        <v>88.7</v>
      </c>
      <c r="AV4" s="176">
        <v>83.4</v>
      </c>
      <c r="AW4" s="176">
        <v>82</v>
      </c>
      <c r="AX4" s="176">
        <v>76.5</v>
      </c>
      <c r="AY4" s="176">
        <v>81.5</v>
      </c>
      <c r="AZ4" s="176">
        <v>78.8</v>
      </c>
      <c r="BA4" s="176">
        <v>82.4</v>
      </c>
      <c r="BB4" s="176">
        <v>87.8</v>
      </c>
      <c r="BC4" s="176">
        <v>88.6</v>
      </c>
      <c r="BD4" s="176">
        <v>80.900000000000006</v>
      </c>
      <c r="BE4" s="176">
        <v>88.6</v>
      </c>
      <c r="BF4" s="176">
        <v>85.7</v>
      </c>
      <c r="BG4" s="176">
        <v>89.7</v>
      </c>
      <c r="BH4" s="176">
        <v>86.5</v>
      </c>
      <c r="BI4" s="176">
        <v>85.8</v>
      </c>
      <c r="BJ4" s="176">
        <v>82</v>
      </c>
      <c r="BK4" s="176">
        <v>82.3</v>
      </c>
      <c r="BL4" s="176">
        <v>79</v>
      </c>
      <c r="BM4" s="176">
        <v>79.5</v>
      </c>
      <c r="BN4" s="176">
        <v>90.2</v>
      </c>
      <c r="BO4" s="176">
        <v>88.4</v>
      </c>
      <c r="BP4" s="176">
        <v>81.5</v>
      </c>
      <c r="BQ4" s="176">
        <v>86.2</v>
      </c>
      <c r="BR4" s="176">
        <v>86.2</v>
      </c>
      <c r="BS4" s="176">
        <v>90.6</v>
      </c>
      <c r="BT4" s="176">
        <v>90.3</v>
      </c>
      <c r="BU4" s="176">
        <v>86.2</v>
      </c>
      <c r="BV4" s="176">
        <v>77.599999999999994</v>
      </c>
      <c r="BW4" s="176">
        <v>81.900000000000006</v>
      </c>
      <c r="BX4" s="176">
        <v>79.599999999999994</v>
      </c>
      <c r="BY4" s="176">
        <v>80.3</v>
      </c>
      <c r="BZ4" s="176">
        <v>86.8</v>
      </c>
      <c r="CA4" s="176">
        <v>84.8</v>
      </c>
      <c r="CB4" s="176">
        <v>81.900000000000006</v>
      </c>
      <c r="CC4" s="176">
        <v>90</v>
      </c>
      <c r="CD4" s="176">
        <v>83.5</v>
      </c>
      <c r="CE4" s="176">
        <v>89.1</v>
      </c>
      <c r="CF4" s="176">
        <v>89.2</v>
      </c>
      <c r="CG4" s="176">
        <v>85.3</v>
      </c>
      <c r="CH4" s="176">
        <v>76.7</v>
      </c>
      <c r="CI4" s="176">
        <v>79.599999999999994</v>
      </c>
      <c r="CJ4" s="176">
        <v>77.400000000000006</v>
      </c>
      <c r="CK4" s="176">
        <v>79.5</v>
      </c>
      <c r="CL4" s="176">
        <v>97.2</v>
      </c>
      <c r="CM4" s="176">
        <v>85</v>
      </c>
      <c r="CN4" s="176">
        <v>82.1</v>
      </c>
      <c r="CO4" s="176">
        <v>88.8</v>
      </c>
      <c r="CP4" s="176">
        <v>83.5</v>
      </c>
      <c r="CQ4" s="176">
        <v>87.3</v>
      </c>
      <c r="CR4" s="176">
        <v>86</v>
      </c>
      <c r="CS4" s="176">
        <v>86.7</v>
      </c>
      <c r="CT4" s="176">
        <v>76.5</v>
      </c>
      <c r="CU4" s="176">
        <v>77.5</v>
      </c>
      <c r="CV4" s="176">
        <v>76.5</v>
      </c>
      <c r="CW4" s="176">
        <v>78.5</v>
      </c>
      <c r="CX4" s="176">
        <v>91.9</v>
      </c>
      <c r="CY4" s="176">
        <v>87.4</v>
      </c>
      <c r="CZ4" s="176">
        <v>83</v>
      </c>
      <c r="DA4" s="176">
        <v>88.8</v>
      </c>
      <c r="DB4" s="176">
        <v>87.5</v>
      </c>
      <c r="DC4" s="176">
        <v>91.2</v>
      </c>
      <c r="DD4" s="176">
        <v>94.7</v>
      </c>
      <c r="DE4" s="176">
        <v>95</v>
      </c>
      <c r="DF4" s="176">
        <v>91.9</v>
      </c>
      <c r="DG4" s="176">
        <v>81.599999999999994</v>
      </c>
    </row>
    <row r="5" spans="1:111" ht="30" customHeight="1">
      <c r="A5" s="238"/>
      <c r="B5" s="19" t="str">
        <f>IF('0'!A1=1,"з них сільське господарство","of which agriculture")</f>
        <v>з них сільське господарство</v>
      </c>
      <c r="C5" s="175">
        <v>65.099999999999994</v>
      </c>
      <c r="D5" s="175">
        <v>62.7</v>
      </c>
      <c r="E5" s="175">
        <v>61.2</v>
      </c>
      <c r="F5" s="175">
        <v>69.599999999999994</v>
      </c>
      <c r="G5" s="175">
        <v>73</v>
      </c>
      <c r="H5" s="175">
        <v>67.8</v>
      </c>
      <c r="I5" s="175">
        <v>73.7</v>
      </c>
      <c r="J5" s="175">
        <v>68.900000000000006</v>
      </c>
      <c r="K5" s="175">
        <v>68.3</v>
      </c>
      <c r="L5" s="175">
        <v>76.900000000000006</v>
      </c>
      <c r="M5" s="175">
        <v>75</v>
      </c>
      <c r="N5" s="175">
        <v>66.7</v>
      </c>
      <c r="O5" s="175">
        <v>67</v>
      </c>
      <c r="P5" s="175">
        <v>63.9</v>
      </c>
      <c r="Q5" s="175">
        <v>66.900000000000006</v>
      </c>
      <c r="R5" s="175">
        <v>69.959999999999994</v>
      </c>
      <c r="S5" s="175">
        <v>72.459999999999994</v>
      </c>
      <c r="T5" s="175">
        <v>66.400000000000006</v>
      </c>
      <c r="U5" s="175">
        <v>78.900000000000006</v>
      </c>
      <c r="V5" s="175">
        <v>74</v>
      </c>
      <c r="W5" s="175">
        <v>77.5</v>
      </c>
      <c r="X5" s="175">
        <v>77.7</v>
      </c>
      <c r="Y5" s="175">
        <v>73</v>
      </c>
      <c r="Z5" s="175">
        <v>66.7</v>
      </c>
      <c r="AA5" s="178">
        <v>69.099999999999994</v>
      </c>
      <c r="AB5" s="179" t="s">
        <v>0</v>
      </c>
      <c r="AC5" s="175">
        <v>67.3</v>
      </c>
      <c r="AD5" s="175">
        <v>70.7</v>
      </c>
      <c r="AE5" s="175">
        <v>76.78</v>
      </c>
      <c r="AF5" s="175">
        <v>70.099999999999994</v>
      </c>
      <c r="AG5" s="175">
        <v>80.5</v>
      </c>
      <c r="AH5" s="175">
        <v>75.97</v>
      </c>
      <c r="AI5" s="175">
        <v>79.8</v>
      </c>
      <c r="AJ5" s="175">
        <v>79.099999999999994</v>
      </c>
      <c r="AK5" s="176">
        <v>75</v>
      </c>
      <c r="AL5" s="176">
        <v>64.7</v>
      </c>
      <c r="AM5" s="176">
        <v>70</v>
      </c>
      <c r="AN5" s="176">
        <v>67.099999999999994</v>
      </c>
      <c r="AO5" s="176">
        <v>70.099999999999994</v>
      </c>
      <c r="AP5" s="176">
        <v>78.2</v>
      </c>
      <c r="AQ5" s="176">
        <v>74.5</v>
      </c>
      <c r="AR5" s="176">
        <v>70.7</v>
      </c>
      <c r="AS5" s="176">
        <v>82.8</v>
      </c>
      <c r="AT5" s="176">
        <v>74.8</v>
      </c>
      <c r="AU5" s="176">
        <v>82</v>
      </c>
      <c r="AV5" s="176">
        <v>79.900000000000006</v>
      </c>
      <c r="AW5" s="176">
        <v>77.599999999999994</v>
      </c>
      <c r="AX5" s="176">
        <v>68.2</v>
      </c>
      <c r="AY5" s="176">
        <v>78.099999999999994</v>
      </c>
      <c r="AZ5" s="176">
        <v>73.900000000000006</v>
      </c>
      <c r="BA5" s="176">
        <v>76.3</v>
      </c>
      <c r="BB5" s="176">
        <v>85.8</v>
      </c>
      <c r="BC5" s="176">
        <v>85.8</v>
      </c>
      <c r="BD5" s="176">
        <v>75.599999999999994</v>
      </c>
      <c r="BE5" s="176">
        <v>85.7</v>
      </c>
      <c r="BF5" s="176">
        <v>81.5</v>
      </c>
      <c r="BG5" s="176">
        <v>84.5</v>
      </c>
      <c r="BH5" s="176">
        <v>83.3</v>
      </c>
      <c r="BI5" s="176">
        <v>82.1</v>
      </c>
      <c r="BJ5" s="176">
        <v>75.599999999999994</v>
      </c>
      <c r="BK5" s="176" t="s">
        <v>4</v>
      </c>
      <c r="BL5" s="176" t="s">
        <v>4</v>
      </c>
      <c r="BM5" s="176" t="s">
        <v>4</v>
      </c>
      <c r="BN5" s="176" t="s">
        <v>4</v>
      </c>
      <c r="BO5" s="176" t="s">
        <v>4</v>
      </c>
      <c r="BP5" s="176" t="s">
        <v>4</v>
      </c>
      <c r="BQ5" s="176" t="s">
        <v>4</v>
      </c>
      <c r="BR5" s="176" t="s">
        <v>4</v>
      </c>
      <c r="BS5" s="176" t="s">
        <v>4</v>
      </c>
      <c r="BT5" s="176" t="s">
        <v>4</v>
      </c>
      <c r="BU5" s="176" t="s">
        <v>4</v>
      </c>
      <c r="BV5" s="176" t="s">
        <v>4</v>
      </c>
      <c r="BW5" s="176" t="s">
        <v>4</v>
      </c>
      <c r="BX5" s="176" t="s">
        <v>4</v>
      </c>
      <c r="BY5" s="176" t="s">
        <v>4</v>
      </c>
      <c r="BZ5" s="176" t="s">
        <v>4</v>
      </c>
      <c r="CA5" s="176" t="s">
        <v>4</v>
      </c>
      <c r="CB5" s="176" t="s">
        <v>4</v>
      </c>
      <c r="CC5" s="176" t="s">
        <v>4</v>
      </c>
      <c r="CD5" s="176" t="s">
        <v>4</v>
      </c>
      <c r="CE5" s="176" t="s">
        <v>4</v>
      </c>
      <c r="CF5" s="176" t="s">
        <v>4</v>
      </c>
      <c r="CG5" s="176" t="s">
        <v>4</v>
      </c>
      <c r="CH5" s="176" t="s">
        <v>4</v>
      </c>
      <c r="CI5" s="176" t="s">
        <v>4</v>
      </c>
      <c r="CJ5" s="176" t="s">
        <v>4</v>
      </c>
      <c r="CK5" s="176" t="s">
        <v>4</v>
      </c>
      <c r="CL5" s="176" t="s">
        <v>4</v>
      </c>
      <c r="CM5" s="176" t="s">
        <v>4</v>
      </c>
      <c r="CN5" s="176" t="s">
        <v>4</v>
      </c>
      <c r="CO5" s="176" t="s">
        <v>4</v>
      </c>
      <c r="CP5" s="176" t="s">
        <v>4</v>
      </c>
      <c r="CQ5" s="176" t="s">
        <v>4</v>
      </c>
      <c r="CR5" s="176" t="s">
        <v>4</v>
      </c>
      <c r="CS5" s="176" t="s">
        <v>4</v>
      </c>
      <c r="CT5" s="176" t="s">
        <v>4</v>
      </c>
      <c r="CU5" s="176" t="s">
        <v>4</v>
      </c>
      <c r="CV5" s="176" t="s">
        <v>4</v>
      </c>
      <c r="CW5" s="176" t="s">
        <v>4</v>
      </c>
      <c r="CX5" s="176" t="s">
        <v>4</v>
      </c>
      <c r="CY5" s="176" t="s">
        <v>4</v>
      </c>
      <c r="CZ5" s="176" t="s">
        <v>4</v>
      </c>
      <c r="DA5" s="176" t="s">
        <v>4</v>
      </c>
      <c r="DB5" s="176" t="s">
        <v>4</v>
      </c>
      <c r="DC5" s="176" t="s">
        <v>4</v>
      </c>
      <c r="DD5" s="176" t="s">
        <v>4</v>
      </c>
      <c r="DE5" s="176" t="s">
        <v>4</v>
      </c>
      <c r="DF5" s="176" t="s">
        <v>4</v>
      </c>
      <c r="DG5" s="176" t="s">
        <v>4</v>
      </c>
    </row>
    <row r="6" spans="1:111" ht="30" customHeight="1">
      <c r="A6" s="238"/>
      <c r="B6" s="19" t="str">
        <f>IF('0'!A1=1,"Промисловість","Manufacturing")</f>
        <v>Промисловість</v>
      </c>
      <c r="C6" s="175">
        <v>118</v>
      </c>
      <c r="D6" s="175">
        <v>118.8</v>
      </c>
      <c r="E6" s="175">
        <v>115.1</v>
      </c>
      <c r="F6" s="175">
        <v>115.5</v>
      </c>
      <c r="G6" s="175">
        <v>114.1</v>
      </c>
      <c r="H6" s="175">
        <v>110.4</v>
      </c>
      <c r="I6" s="175">
        <v>113.6</v>
      </c>
      <c r="J6" s="175">
        <v>115.5</v>
      </c>
      <c r="K6" s="175">
        <v>116</v>
      </c>
      <c r="L6" s="175">
        <v>116.9</v>
      </c>
      <c r="M6" s="175">
        <v>115</v>
      </c>
      <c r="N6" s="175">
        <v>113.7</v>
      </c>
      <c r="O6" s="175">
        <v>117.6</v>
      </c>
      <c r="P6" s="175">
        <v>116</v>
      </c>
      <c r="Q6" s="175">
        <v>114.8</v>
      </c>
      <c r="R6" s="175">
        <v>116.25</v>
      </c>
      <c r="S6" s="175">
        <v>115.58</v>
      </c>
      <c r="T6" s="175">
        <v>111.4</v>
      </c>
      <c r="U6" s="175">
        <v>112.4</v>
      </c>
      <c r="V6" s="175">
        <v>114.8</v>
      </c>
      <c r="W6" s="175">
        <v>115.2</v>
      </c>
      <c r="X6" s="175">
        <v>116.6</v>
      </c>
      <c r="Y6" s="175">
        <v>115.4</v>
      </c>
      <c r="Z6" s="175">
        <v>115</v>
      </c>
      <c r="AA6" s="178">
        <v>116.8</v>
      </c>
      <c r="AB6" s="179" t="s">
        <v>0</v>
      </c>
      <c r="AC6" s="175">
        <v>111.9</v>
      </c>
      <c r="AD6" s="175">
        <v>118.5</v>
      </c>
      <c r="AE6" s="175">
        <v>115.96</v>
      </c>
      <c r="AF6" s="175">
        <v>111.7</v>
      </c>
      <c r="AG6" s="175">
        <v>115.2</v>
      </c>
      <c r="AH6" s="175">
        <v>117.05</v>
      </c>
      <c r="AI6" s="175">
        <v>115.7</v>
      </c>
      <c r="AJ6" s="175">
        <v>112.4</v>
      </c>
      <c r="AK6" s="176">
        <v>111.8</v>
      </c>
      <c r="AL6" s="176">
        <v>110.2</v>
      </c>
      <c r="AM6" s="176">
        <v>114.7</v>
      </c>
      <c r="AN6" s="176">
        <v>114.6</v>
      </c>
      <c r="AO6" s="176">
        <v>117.8</v>
      </c>
      <c r="AP6" s="176">
        <v>115.2</v>
      </c>
      <c r="AQ6" s="176">
        <v>113.2</v>
      </c>
      <c r="AR6" s="176">
        <v>109</v>
      </c>
      <c r="AS6" s="176">
        <v>112.8</v>
      </c>
      <c r="AT6" s="176">
        <v>114.8</v>
      </c>
      <c r="AU6" s="176">
        <v>114.4</v>
      </c>
      <c r="AV6" s="176">
        <v>116.5</v>
      </c>
      <c r="AW6" s="176">
        <v>114.8</v>
      </c>
      <c r="AX6" s="176">
        <v>110.8</v>
      </c>
      <c r="AY6" s="176">
        <v>108.6</v>
      </c>
      <c r="AZ6" s="176">
        <v>107.8</v>
      </c>
      <c r="BA6" s="176">
        <v>108.4</v>
      </c>
      <c r="BB6" s="176">
        <v>106.7</v>
      </c>
      <c r="BC6" s="176">
        <v>106.6</v>
      </c>
      <c r="BD6" s="176">
        <v>103.8</v>
      </c>
      <c r="BE6" s="176">
        <v>106.1</v>
      </c>
      <c r="BF6" s="176">
        <v>110.3</v>
      </c>
      <c r="BG6" s="176">
        <v>107.5</v>
      </c>
      <c r="BH6" s="176">
        <v>109.2</v>
      </c>
      <c r="BI6" s="176">
        <v>109.2</v>
      </c>
      <c r="BJ6" s="176">
        <v>106.2</v>
      </c>
      <c r="BK6" s="176">
        <v>107.9</v>
      </c>
      <c r="BL6" s="176">
        <v>106.6</v>
      </c>
      <c r="BM6" s="176">
        <v>110.6</v>
      </c>
      <c r="BN6" s="176">
        <v>109</v>
      </c>
      <c r="BO6" s="176">
        <v>107.6</v>
      </c>
      <c r="BP6" s="176">
        <v>104.5</v>
      </c>
      <c r="BQ6" s="176">
        <v>107.5</v>
      </c>
      <c r="BR6" s="176">
        <v>109.6</v>
      </c>
      <c r="BS6" s="176">
        <v>108.6</v>
      </c>
      <c r="BT6" s="176">
        <v>111</v>
      </c>
      <c r="BU6" s="176">
        <v>111.5</v>
      </c>
      <c r="BV6" s="176">
        <v>109.4</v>
      </c>
      <c r="BW6" s="176">
        <v>112.6</v>
      </c>
      <c r="BX6" s="176">
        <v>110.6</v>
      </c>
      <c r="BY6" s="176">
        <v>115.4</v>
      </c>
      <c r="BZ6" s="176">
        <v>112.8</v>
      </c>
      <c r="CA6" s="176">
        <v>112.2</v>
      </c>
      <c r="CB6" s="176">
        <v>107.9</v>
      </c>
      <c r="CC6" s="176">
        <v>112.1</v>
      </c>
      <c r="CD6" s="176">
        <v>114.4</v>
      </c>
      <c r="CE6" s="176">
        <v>113.2</v>
      </c>
      <c r="CF6" s="176">
        <v>113.6</v>
      </c>
      <c r="CG6" s="176">
        <v>111.7</v>
      </c>
      <c r="CH6" s="176">
        <v>111.3</v>
      </c>
      <c r="CI6" s="176">
        <v>113.5</v>
      </c>
      <c r="CJ6" s="176">
        <v>111.1</v>
      </c>
      <c r="CK6" s="176">
        <v>114</v>
      </c>
      <c r="CL6" s="176">
        <v>109.4</v>
      </c>
      <c r="CM6" s="176">
        <v>111.9</v>
      </c>
      <c r="CN6" s="176">
        <v>107.4</v>
      </c>
      <c r="CO6" s="176">
        <v>111.4</v>
      </c>
      <c r="CP6" s="176">
        <v>112.9</v>
      </c>
      <c r="CQ6" s="176">
        <v>109.9</v>
      </c>
      <c r="CR6" s="176">
        <v>108.8</v>
      </c>
      <c r="CS6" s="176">
        <v>107.6</v>
      </c>
      <c r="CT6" s="176">
        <v>105</v>
      </c>
      <c r="CU6" s="176">
        <v>108.4</v>
      </c>
      <c r="CV6" s="176">
        <v>105.2</v>
      </c>
      <c r="CW6" s="176">
        <v>110.2</v>
      </c>
      <c r="CX6" s="176">
        <v>106.9</v>
      </c>
      <c r="CY6" s="176">
        <v>105.9</v>
      </c>
      <c r="CZ6" s="176">
        <v>102.8</v>
      </c>
      <c r="DA6" s="176">
        <v>106.3</v>
      </c>
      <c r="DB6" s="176">
        <v>107.6</v>
      </c>
      <c r="DC6" s="176">
        <v>108.2</v>
      </c>
      <c r="DD6" s="176">
        <v>106.8</v>
      </c>
      <c r="DE6" s="176">
        <v>105.5</v>
      </c>
      <c r="DF6" s="176">
        <v>103.8</v>
      </c>
      <c r="DG6" s="176">
        <v>105.9</v>
      </c>
    </row>
    <row r="7" spans="1:111" ht="30" customHeight="1">
      <c r="A7" s="238"/>
      <c r="B7" s="19" t="str">
        <f>IF('0'!A1=1,"Будівництво","Construction")</f>
        <v>Будівництво</v>
      </c>
      <c r="C7" s="175">
        <v>77.400000000000006</v>
      </c>
      <c r="D7" s="175">
        <v>79.5</v>
      </c>
      <c r="E7" s="175">
        <v>80.3</v>
      </c>
      <c r="F7" s="175">
        <v>83</v>
      </c>
      <c r="G7" s="175">
        <v>82.1</v>
      </c>
      <c r="H7" s="175">
        <v>80.8</v>
      </c>
      <c r="I7" s="175">
        <v>82.3</v>
      </c>
      <c r="J7" s="175">
        <v>86.1</v>
      </c>
      <c r="K7" s="175">
        <v>86.6</v>
      </c>
      <c r="L7" s="175">
        <v>87.3</v>
      </c>
      <c r="M7" s="175">
        <v>85.4</v>
      </c>
      <c r="N7" s="175">
        <v>82.5</v>
      </c>
      <c r="O7" s="175">
        <v>77.7</v>
      </c>
      <c r="P7" s="175">
        <v>81.3</v>
      </c>
      <c r="Q7" s="175">
        <v>80.099999999999994</v>
      </c>
      <c r="R7" s="175">
        <v>81.709999999999994</v>
      </c>
      <c r="S7" s="175">
        <v>79.86</v>
      </c>
      <c r="T7" s="175">
        <v>78.2</v>
      </c>
      <c r="U7" s="175">
        <v>78.900000000000006</v>
      </c>
      <c r="V7" s="175">
        <v>83.9</v>
      </c>
      <c r="W7" s="175">
        <v>85.4</v>
      </c>
      <c r="X7" s="175">
        <v>88.6</v>
      </c>
      <c r="Y7" s="175">
        <v>86.4</v>
      </c>
      <c r="Z7" s="175">
        <v>83.5</v>
      </c>
      <c r="AA7" s="178">
        <v>78.7</v>
      </c>
      <c r="AB7" s="179" t="s">
        <v>0</v>
      </c>
      <c r="AC7" s="175">
        <v>81.2</v>
      </c>
      <c r="AD7" s="175">
        <v>83.3</v>
      </c>
      <c r="AE7" s="175">
        <v>82.69</v>
      </c>
      <c r="AF7" s="175">
        <v>83.4</v>
      </c>
      <c r="AG7" s="175">
        <v>86.4</v>
      </c>
      <c r="AH7" s="175">
        <v>90.98</v>
      </c>
      <c r="AI7" s="175">
        <v>90.8</v>
      </c>
      <c r="AJ7" s="175">
        <v>85.2</v>
      </c>
      <c r="AK7" s="176">
        <v>85.9</v>
      </c>
      <c r="AL7" s="176">
        <v>85.8</v>
      </c>
      <c r="AM7" s="176">
        <v>86.5</v>
      </c>
      <c r="AN7" s="176">
        <v>91.4</v>
      </c>
      <c r="AO7" s="176">
        <v>88.4</v>
      </c>
      <c r="AP7" s="176">
        <v>90.7</v>
      </c>
      <c r="AQ7" s="176">
        <v>89.3</v>
      </c>
      <c r="AR7" s="176">
        <v>87.1</v>
      </c>
      <c r="AS7" s="176">
        <v>91</v>
      </c>
      <c r="AT7" s="176">
        <v>96.8</v>
      </c>
      <c r="AU7" s="176">
        <v>95.3</v>
      </c>
      <c r="AV7" s="176">
        <v>93</v>
      </c>
      <c r="AW7" s="176">
        <v>93.4</v>
      </c>
      <c r="AX7" s="176">
        <v>88.9</v>
      </c>
      <c r="AY7" s="176">
        <v>88.6</v>
      </c>
      <c r="AZ7" s="176">
        <v>91.5</v>
      </c>
      <c r="BA7" s="176">
        <v>87.6</v>
      </c>
      <c r="BB7" s="176">
        <v>88.5</v>
      </c>
      <c r="BC7" s="176">
        <v>87</v>
      </c>
      <c r="BD7" s="176">
        <v>82.1</v>
      </c>
      <c r="BE7" s="176">
        <v>85.1</v>
      </c>
      <c r="BF7" s="176">
        <v>92.2</v>
      </c>
      <c r="BG7" s="176">
        <v>91.5</v>
      </c>
      <c r="BH7" s="176">
        <v>88.6</v>
      </c>
      <c r="BI7" s="176">
        <v>88.7</v>
      </c>
      <c r="BJ7" s="176">
        <v>84.8</v>
      </c>
      <c r="BK7" s="176">
        <v>86.1</v>
      </c>
      <c r="BL7" s="176">
        <v>85.3</v>
      </c>
      <c r="BM7" s="176">
        <v>85.6</v>
      </c>
      <c r="BN7" s="176">
        <v>88.4</v>
      </c>
      <c r="BO7" s="176">
        <v>86.4</v>
      </c>
      <c r="BP7" s="176">
        <v>83.2</v>
      </c>
      <c r="BQ7" s="176">
        <v>86.1</v>
      </c>
      <c r="BR7" s="176">
        <v>91.9</v>
      </c>
      <c r="BS7" s="176">
        <v>91.8</v>
      </c>
      <c r="BT7" s="176">
        <v>91.5</v>
      </c>
      <c r="BU7" s="176">
        <v>92.4</v>
      </c>
      <c r="BV7" s="176">
        <v>90.5</v>
      </c>
      <c r="BW7" s="176">
        <v>89.2</v>
      </c>
      <c r="BX7" s="176">
        <v>89.1</v>
      </c>
      <c r="BY7" s="176">
        <v>88.3</v>
      </c>
      <c r="BZ7" s="176">
        <v>89.4</v>
      </c>
      <c r="CA7" s="176">
        <v>90.2</v>
      </c>
      <c r="CB7" s="176">
        <v>85.4</v>
      </c>
      <c r="CC7" s="176">
        <v>86.9</v>
      </c>
      <c r="CD7" s="176">
        <v>91.2</v>
      </c>
      <c r="CE7" s="176">
        <v>91.8</v>
      </c>
      <c r="CF7" s="176">
        <v>89.4</v>
      </c>
      <c r="CG7" s="176">
        <v>89.5</v>
      </c>
      <c r="CH7" s="176">
        <v>89</v>
      </c>
      <c r="CI7" s="176">
        <v>85.4</v>
      </c>
      <c r="CJ7" s="176">
        <v>85.6</v>
      </c>
      <c r="CK7" s="176">
        <v>83.6</v>
      </c>
      <c r="CL7" s="176">
        <v>79</v>
      </c>
      <c r="CM7" s="176">
        <v>82.9</v>
      </c>
      <c r="CN7" s="176">
        <v>83.3</v>
      </c>
      <c r="CO7" s="176">
        <v>84.3</v>
      </c>
      <c r="CP7" s="176">
        <v>87.4</v>
      </c>
      <c r="CQ7" s="176">
        <v>89.5</v>
      </c>
      <c r="CR7" s="176">
        <v>86.5</v>
      </c>
      <c r="CS7" s="176">
        <v>87.3</v>
      </c>
      <c r="CT7" s="176">
        <v>81.599999999999994</v>
      </c>
      <c r="CU7" s="176">
        <v>74.900000000000006</v>
      </c>
      <c r="CV7" s="176">
        <v>78.5</v>
      </c>
      <c r="CW7" s="176">
        <v>75.599999999999994</v>
      </c>
      <c r="CX7" s="176">
        <v>80.900000000000006</v>
      </c>
      <c r="CY7" s="176">
        <v>80.900000000000006</v>
      </c>
      <c r="CZ7" s="176">
        <v>79</v>
      </c>
      <c r="DA7" s="176">
        <v>82.5</v>
      </c>
      <c r="DB7" s="176">
        <v>84.8</v>
      </c>
      <c r="DC7" s="176">
        <v>87.1</v>
      </c>
      <c r="DD7" s="176">
        <v>84.1</v>
      </c>
      <c r="DE7" s="176">
        <v>82.3</v>
      </c>
      <c r="DF7" s="176">
        <v>74.2</v>
      </c>
      <c r="DG7" s="176">
        <v>78.099999999999994</v>
      </c>
    </row>
    <row r="8" spans="1:111" ht="30" customHeight="1">
      <c r="A8" s="238"/>
      <c r="B8" s="19" t="str">
        <f>IF('0'!A1=1,"Оптова та роздрібна торгівля; ремонт  автотранспортних засобів і мотоциклів","Wholesale and retail trade; repair of motor vehicles and motorcycles")</f>
        <v>Оптова та роздрібна торгівля; ремонт  автотранспортних засобів і мотоциклів</v>
      </c>
      <c r="C8" s="175">
        <v>93.4</v>
      </c>
      <c r="D8" s="175">
        <v>93.8</v>
      </c>
      <c r="E8" s="175">
        <v>93.2</v>
      </c>
      <c r="F8" s="175">
        <v>99.5</v>
      </c>
      <c r="G8" s="175">
        <v>92.3</v>
      </c>
      <c r="H8" s="175">
        <v>88.5</v>
      </c>
      <c r="I8" s="175">
        <v>90.7</v>
      </c>
      <c r="J8" s="175">
        <v>91.7</v>
      </c>
      <c r="K8" s="175">
        <v>91.5</v>
      </c>
      <c r="L8" s="175">
        <v>91.2</v>
      </c>
      <c r="M8" s="175">
        <v>91.7</v>
      </c>
      <c r="N8" s="175">
        <v>91.8</v>
      </c>
      <c r="O8" s="175">
        <v>96.1</v>
      </c>
      <c r="P8" s="175">
        <v>96.7</v>
      </c>
      <c r="Q8" s="175">
        <v>99.5</v>
      </c>
      <c r="R8" s="175">
        <v>99.21</v>
      </c>
      <c r="S8" s="175">
        <v>94.59</v>
      </c>
      <c r="T8" s="175">
        <v>93.1</v>
      </c>
      <c r="U8" s="175">
        <v>94.9</v>
      </c>
      <c r="V8" s="175">
        <v>98.6</v>
      </c>
      <c r="W8" s="175">
        <v>98.1</v>
      </c>
      <c r="X8" s="175">
        <v>100.4</v>
      </c>
      <c r="Y8" s="175">
        <v>100.7</v>
      </c>
      <c r="Z8" s="175">
        <v>102.2</v>
      </c>
      <c r="AA8" s="178">
        <v>109.3</v>
      </c>
      <c r="AB8" s="179" t="s">
        <v>0</v>
      </c>
      <c r="AC8" s="175">
        <v>114.3</v>
      </c>
      <c r="AD8" s="175">
        <v>110.3</v>
      </c>
      <c r="AE8" s="175">
        <v>113.43</v>
      </c>
      <c r="AF8" s="175">
        <v>110.3</v>
      </c>
      <c r="AG8" s="175">
        <v>113.9</v>
      </c>
      <c r="AH8" s="175">
        <v>113.51</v>
      </c>
      <c r="AI8" s="175">
        <v>112.8</v>
      </c>
      <c r="AJ8" s="175">
        <v>110</v>
      </c>
      <c r="AK8" s="176">
        <v>109.6</v>
      </c>
      <c r="AL8" s="176">
        <v>111.3</v>
      </c>
      <c r="AM8" s="176">
        <v>116.6</v>
      </c>
      <c r="AN8" s="176">
        <v>115.1</v>
      </c>
      <c r="AO8" s="176">
        <v>119.1</v>
      </c>
      <c r="AP8" s="176">
        <v>116.4</v>
      </c>
      <c r="AQ8" s="176">
        <v>115.9</v>
      </c>
      <c r="AR8" s="176">
        <v>106.5</v>
      </c>
      <c r="AS8" s="176">
        <v>109.3</v>
      </c>
      <c r="AT8" s="176">
        <v>112.9</v>
      </c>
      <c r="AU8" s="176">
        <v>107.9</v>
      </c>
      <c r="AV8" s="176">
        <v>110.6</v>
      </c>
      <c r="AW8" s="176">
        <v>112.3</v>
      </c>
      <c r="AX8" s="176">
        <v>102.3</v>
      </c>
      <c r="AY8" s="176">
        <v>111.5</v>
      </c>
      <c r="AZ8" s="176">
        <v>110.5</v>
      </c>
      <c r="BA8" s="176">
        <v>110.3</v>
      </c>
      <c r="BB8" s="176">
        <v>112.6</v>
      </c>
      <c r="BC8" s="176">
        <v>106.3</v>
      </c>
      <c r="BD8" s="176">
        <v>104.5</v>
      </c>
      <c r="BE8" s="176">
        <v>106.8</v>
      </c>
      <c r="BF8" s="176">
        <v>106.5</v>
      </c>
      <c r="BG8" s="176">
        <v>103.9</v>
      </c>
      <c r="BH8" s="176">
        <v>107.6</v>
      </c>
      <c r="BI8" s="176">
        <v>108.1</v>
      </c>
      <c r="BJ8" s="176">
        <v>102.3</v>
      </c>
      <c r="BK8" s="176">
        <v>110</v>
      </c>
      <c r="BL8" s="176">
        <v>109.1</v>
      </c>
      <c r="BM8" s="176">
        <v>109.7</v>
      </c>
      <c r="BN8" s="176">
        <v>110.3</v>
      </c>
      <c r="BO8" s="176">
        <v>103.8</v>
      </c>
      <c r="BP8" s="176">
        <v>102.3</v>
      </c>
      <c r="BQ8" s="176">
        <v>105.8</v>
      </c>
      <c r="BR8" s="176">
        <v>105.5</v>
      </c>
      <c r="BS8" s="176">
        <v>104.7</v>
      </c>
      <c r="BT8" s="176">
        <v>104.7</v>
      </c>
      <c r="BU8" s="176">
        <v>105.3</v>
      </c>
      <c r="BV8" s="176">
        <v>103.7</v>
      </c>
      <c r="BW8" s="176">
        <v>104.3</v>
      </c>
      <c r="BX8" s="176">
        <v>102.3</v>
      </c>
      <c r="BY8" s="176">
        <v>103.2</v>
      </c>
      <c r="BZ8" s="176">
        <v>107.3</v>
      </c>
      <c r="CA8" s="176">
        <v>102.3</v>
      </c>
      <c r="CB8" s="176">
        <v>98.4</v>
      </c>
      <c r="CC8" s="176">
        <v>101.1</v>
      </c>
      <c r="CD8" s="176">
        <v>104.5</v>
      </c>
      <c r="CE8" s="176">
        <v>102.6</v>
      </c>
      <c r="CF8" s="176">
        <v>104.1</v>
      </c>
      <c r="CG8" s="176">
        <v>105</v>
      </c>
      <c r="CH8" s="176">
        <v>99.8</v>
      </c>
      <c r="CI8" s="176">
        <v>102.7</v>
      </c>
      <c r="CJ8" s="176">
        <v>102</v>
      </c>
      <c r="CK8" s="176">
        <v>100.5</v>
      </c>
      <c r="CL8" s="176">
        <v>99.7</v>
      </c>
      <c r="CM8" s="176">
        <v>96.1</v>
      </c>
      <c r="CN8" s="176">
        <v>93.2</v>
      </c>
      <c r="CO8" s="176">
        <v>97.5</v>
      </c>
      <c r="CP8" s="176">
        <v>100.2</v>
      </c>
      <c r="CQ8" s="176">
        <v>95.7</v>
      </c>
      <c r="CR8" s="176">
        <v>95.4</v>
      </c>
      <c r="CS8" s="176">
        <v>96.8</v>
      </c>
      <c r="CT8" s="176">
        <v>90.8</v>
      </c>
      <c r="CU8" s="176">
        <v>96.4</v>
      </c>
      <c r="CV8" s="176">
        <v>97.6</v>
      </c>
      <c r="CW8" s="176">
        <v>101.8</v>
      </c>
      <c r="CX8" s="176">
        <v>93.7</v>
      </c>
      <c r="CY8" s="176">
        <v>97.5</v>
      </c>
      <c r="CZ8" s="176">
        <v>93.2</v>
      </c>
      <c r="DA8" s="176">
        <v>94.1</v>
      </c>
      <c r="DB8" s="176">
        <v>97.8</v>
      </c>
      <c r="DC8" s="176">
        <v>97.1</v>
      </c>
      <c r="DD8" s="176">
        <v>97.9</v>
      </c>
      <c r="DE8" s="176">
        <v>97.8</v>
      </c>
      <c r="DF8" s="176">
        <v>91.3</v>
      </c>
      <c r="DG8" s="176">
        <v>101.5</v>
      </c>
    </row>
    <row r="9" spans="1:111" ht="30" customHeight="1">
      <c r="A9" s="238"/>
      <c r="B9" s="19" t="str">
        <f>IF('0'!A1=1,"Транспорт, складське господарство,  поштова та кур’єрська діяльність","Transportation and warehousing, postal and courier activities")</f>
        <v>Транспорт, складське господарство,  поштова та кур’єрська діяльність</v>
      </c>
      <c r="C9" s="175">
        <v>107.8</v>
      </c>
      <c r="D9" s="175">
        <v>106</v>
      </c>
      <c r="E9" s="175">
        <v>123.3</v>
      </c>
      <c r="F9" s="175">
        <v>111.1</v>
      </c>
      <c r="G9" s="175">
        <v>108.9</v>
      </c>
      <c r="H9" s="175">
        <v>107.5</v>
      </c>
      <c r="I9" s="175">
        <v>107.1</v>
      </c>
      <c r="J9" s="175">
        <v>112.1</v>
      </c>
      <c r="K9" s="175">
        <v>110.3</v>
      </c>
      <c r="L9" s="175">
        <v>110.6</v>
      </c>
      <c r="M9" s="175">
        <v>108.3</v>
      </c>
      <c r="N9" s="175">
        <v>104.4</v>
      </c>
      <c r="O9" s="175">
        <v>110.4</v>
      </c>
      <c r="P9" s="175">
        <v>107.7</v>
      </c>
      <c r="Q9" s="175">
        <v>114.3</v>
      </c>
      <c r="R9" s="175">
        <v>109.63</v>
      </c>
      <c r="S9" s="175">
        <v>106.68</v>
      </c>
      <c r="T9" s="175">
        <v>103.8</v>
      </c>
      <c r="U9" s="175">
        <v>110.3</v>
      </c>
      <c r="V9" s="175">
        <v>111.1</v>
      </c>
      <c r="W9" s="175">
        <v>112.5</v>
      </c>
      <c r="X9" s="175">
        <v>107.7</v>
      </c>
      <c r="Y9" s="175">
        <v>104.5</v>
      </c>
      <c r="Z9" s="175">
        <v>100.4</v>
      </c>
      <c r="AA9" s="178">
        <v>110.7</v>
      </c>
      <c r="AB9" s="179" t="s">
        <v>0</v>
      </c>
      <c r="AC9" s="175">
        <v>108.8</v>
      </c>
      <c r="AD9" s="175">
        <v>109.4</v>
      </c>
      <c r="AE9" s="175">
        <v>106.58</v>
      </c>
      <c r="AF9" s="175">
        <v>109.4</v>
      </c>
      <c r="AG9" s="175">
        <v>111.6</v>
      </c>
      <c r="AH9" s="175">
        <v>119.98</v>
      </c>
      <c r="AI9" s="175">
        <v>118.6</v>
      </c>
      <c r="AJ9" s="175">
        <v>110.6</v>
      </c>
      <c r="AK9" s="176">
        <v>111.3</v>
      </c>
      <c r="AL9" s="176">
        <v>104.8</v>
      </c>
      <c r="AM9" s="176">
        <v>114.8</v>
      </c>
      <c r="AN9" s="176">
        <v>109.9</v>
      </c>
      <c r="AO9" s="176">
        <v>107.6</v>
      </c>
      <c r="AP9" s="176">
        <v>109.5</v>
      </c>
      <c r="AQ9" s="176">
        <v>109.7</v>
      </c>
      <c r="AR9" s="176">
        <v>106.6</v>
      </c>
      <c r="AS9" s="176">
        <v>112.8</v>
      </c>
      <c r="AT9" s="176">
        <v>117.5</v>
      </c>
      <c r="AU9" s="176">
        <v>123.1</v>
      </c>
      <c r="AV9" s="176">
        <v>114.8</v>
      </c>
      <c r="AW9" s="176">
        <v>113.1</v>
      </c>
      <c r="AX9" s="176">
        <v>106.2</v>
      </c>
      <c r="AY9" s="176">
        <v>108.2</v>
      </c>
      <c r="AZ9" s="176">
        <v>101.7</v>
      </c>
      <c r="BA9" s="176">
        <v>112.2</v>
      </c>
      <c r="BB9" s="176">
        <v>107.4</v>
      </c>
      <c r="BC9" s="176">
        <v>107.6</v>
      </c>
      <c r="BD9" s="176">
        <v>103.1</v>
      </c>
      <c r="BE9" s="176">
        <v>114.6</v>
      </c>
      <c r="BF9" s="176">
        <v>115.7</v>
      </c>
      <c r="BG9" s="176">
        <v>109.7</v>
      </c>
      <c r="BH9" s="176">
        <v>111.4</v>
      </c>
      <c r="BI9" s="176">
        <v>107.3</v>
      </c>
      <c r="BJ9" s="176">
        <v>101.6</v>
      </c>
      <c r="BK9" s="176">
        <v>122.9</v>
      </c>
      <c r="BL9" s="176">
        <v>108.5</v>
      </c>
      <c r="BM9" s="176">
        <v>107.6</v>
      </c>
      <c r="BN9" s="176">
        <v>112</v>
      </c>
      <c r="BO9" s="176">
        <v>110.1</v>
      </c>
      <c r="BP9" s="176">
        <v>107</v>
      </c>
      <c r="BQ9" s="176">
        <v>111.7</v>
      </c>
      <c r="BR9" s="176">
        <v>120</v>
      </c>
      <c r="BS9" s="176">
        <v>113.4</v>
      </c>
      <c r="BT9" s="176">
        <v>114.9</v>
      </c>
      <c r="BU9" s="176">
        <v>108.8</v>
      </c>
      <c r="BV9" s="176">
        <v>100.9</v>
      </c>
      <c r="BW9" s="176">
        <v>119.1</v>
      </c>
      <c r="BX9" s="176">
        <v>111.8</v>
      </c>
      <c r="BY9" s="176">
        <v>109.3</v>
      </c>
      <c r="BZ9" s="176">
        <v>111.1</v>
      </c>
      <c r="CA9" s="176">
        <v>112.8</v>
      </c>
      <c r="CB9" s="176">
        <v>107.6</v>
      </c>
      <c r="CC9" s="176">
        <v>113.9</v>
      </c>
      <c r="CD9" s="176">
        <v>115.4</v>
      </c>
      <c r="CE9" s="176">
        <v>111.2</v>
      </c>
      <c r="CF9" s="176">
        <v>111.9</v>
      </c>
      <c r="CG9" s="176">
        <v>115.5</v>
      </c>
      <c r="CH9" s="176">
        <v>101.5</v>
      </c>
      <c r="CI9" s="176">
        <v>115.2</v>
      </c>
      <c r="CJ9" s="176">
        <v>108.1</v>
      </c>
      <c r="CK9" s="176">
        <v>101.7</v>
      </c>
      <c r="CL9" s="176">
        <v>103</v>
      </c>
      <c r="CM9" s="176">
        <v>98.8</v>
      </c>
      <c r="CN9" s="176">
        <v>98.4</v>
      </c>
      <c r="CO9" s="176">
        <v>101.6</v>
      </c>
      <c r="CP9" s="176">
        <v>109.1</v>
      </c>
      <c r="CQ9" s="176">
        <v>102.6</v>
      </c>
      <c r="CR9" s="176">
        <v>102.8</v>
      </c>
      <c r="CS9" s="176">
        <v>99.6</v>
      </c>
      <c r="CT9" s="176">
        <v>98.2</v>
      </c>
      <c r="CU9" s="176">
        <v>99</v>
      </c>
      <c r="CV9" s="176">
        <v>93.5</v>
      </c>
      <c r="CW9" s="176">
        <v>92.1</v>
      </c>
      <c r="CX9" s="176">
        <v>97.5</v>
      </c>
      <c r="CY9" s="176">
        <v>97.5</v>
      </c>
      <c r="CZ9" s="176">
        <v>90.7</v>
      </c>
      <c r="DA9" s="176">
        <v>106.4</v>
      </c>
      <c r="DB9" s="176">
        <v>107.7</v>
      </c>
      <c r="DC9" s="176">
        <v>101.8</v>
      </c>
      <c r="DD9" s="176">
        <v>103.7</v>
      </c>
      <c r="DE9" s="176">
        <v>100.4</v>
      </c>
      <c r="DF9" s="176">
        <v>95.7</v>
      </c>
      <c r="DG9" s="176">
        <v>107.5</v>
      </c>
    </row>
    <row r="10" spans="1:111" ht="30" customHeight="1">
      <c r="A10" s="238"/>
      <c r="B10" s="19" t="str">
        <f>IF('0'!A1=1,"наземний і трубопровідний транспорт","surface and pipeline transport")</f>
        <v>наземний і трубопровідний транспорт</v>
      </c>
      <c r="C10" s="175">
        <v>97.3</v>
      </c>
      <c r="D10" s="175">
        <v>95.3</v>
      </c>
      <c r="E10" s="175">
        <v>113.8</v>
      </c>
      <c r="F10" s="175">
        <v>95.4</v>
      </c>
      <c r="G10" s="175">
        <v>96</v>
      </c>
      <c r="H10" s="175">
        <v>92.6</v>
      </c>
      <c r="I10" s="175">
        <v>94.2</v>
      </c>
      <c r="J10" s="175">
        <v>97.8</v>
      </c>
      <c r="K10" s="175">
        <v>97.5</v>
      </c>
      <c r="L10" s="175">
        <v>97.1</v>
      </c>
      <c r="M10" s="175">
        <v>94.5</v>
      </c>
      <c r="N10" s="175">
        <v>90.6</v>
      </c>
      <c r="O10" s="175">
        <v>104.1</v>
      </c>
      <c r="P10" s="175">
        <v>101</v>
      </c>
      <c r="Q10" s="175">
        <v>114.9</v>
      </c>
      <c r="R10" s="175">
        <v>101.55</v>
      </c>
      <c r="S10" s="175">
        <v>100.42</v>
      </c>
      <c r="T10" s="175">
        <v>97.2</v>
      </c>
      <c r="U10" s="175">
        <v>100.8</v>
      </c>
      <c r="V10" s="175">
        <v>103.5</v>
      </c>
      <c r="W10" s="175">
        <v>103.7</v>
      </c>
      <c r="X10" s="175">
        <v>100.2</v>
      </c>
      <c r="Y10" s="175">
        <v>97.1</v>
      </c>
      <c r="Z10" s="175">
        <v>91.4</v>
      </c>
      <c r="AA10" s="180">
        <v>99.9</v>
      </c>
      <c r="AB10" s="179" t="s">
        <v>0</v>
      </c>
      <c r="AC10" s="175">
        <v>97.6</v>
      </c>
      <c r="AD10" s="175">
        <v>96</v>
      </c>
      <c r="AE10" s="175">
        <v>94.62</v>
      </c>
      <c r="AF10" s="175">
        <v>95.8</v>
      </c>
      <c r="AG10" s="175">
        <v>99.6</v>
      </c>
      <c r="AH10" s="175">
        <v>105.89</v>
      </c>
      <c r="AI10" s="175">
        <v>113.3</v>
      </c>
      <c r="AJ10" s="175">
        <v>100.7</v>
      </c>
      <c r="AK10" s="176">
        <v>101</v>
      </c>
      <c r="AL10" s="176">
        <v>90.7</v>
      </c>
      <c r="AM10" s="176">
        <v>104</v>
      </c>
      <c r="AN10" s="176">
        <v>100</v>
      </c>
      <c r="AO10" s="176">
        <v>96.5</v>
      </c>
      <c r="AP10" s="176">
        <v>100.3</v>
      </c>
      <c r="AQ10" s="176">
        <v>99.5</v>
      </c>
      <c r="AR10" s="176">
        <v>94.9</v>
      </c>
      <c r="AS10" s="176">
        <v>104</v>
      </c>
      <c r="AT10" s="176">
        <v>103.6</v>
      </c>
      <c r="AU10" s="176">
        <v>118.5</v>
      </c>
      <c r="AV10" s="176">
        <v>106.8</v>
      </c>
      <c r="AW10" s="176">
        <v>101.9</v>
      </c>
      <c r="AX10" s="176">
        <v>90.5</v>
      </c>
      <c r="AY10" s="176">
        <v>102.7</v>
      </c>
      <c r="AZ10" s="176">
        <v>94.6</v>
      </c>
      <c r="BA10" s="176">
        <v>109.3</v>
      </c>
      <c r="BB10" s="176">
        <v>103.3</v>
      </c>
      <c r="BC10" s="176">
        <v>97.9</v>
      </c>
      <c r="BD10" s="176">
        <v>90.6</v>
      </c>
      <c r="BE10" s="176">
        <v>105.4</v>
      </c>
      <c r="BF10" s="176">
        <v>111.5</v>
      </c>
      <c r="BG10" s="176">
        <v>101.2</v>
      </c>
      <c r="BH10" s="176">
        <v>107.9</v>
      </c>
      <c r="BI10" s="176">
        <v>100.2</v>
      </c>
      <c r="BJ10" s="176">
        <v>92.3</v>
      </c>
      <c r="BK10" s="176" t="s">
        <v>4</v>
      </c>
      <c r="BL10" s="176" t="s">
        <v>4</v>
      </c>
      <c r="BM10" s="176" t="s">
        <v>4</v>
      </c>
      <c r="BN10" s="176" t="s">
        <v>4</v>
      </c>
      <c r="BO10" s="176" t="s">
        <v>4</v>
      </c>
      <c r="BP10" s="176" t="s">
        <v>4</v>
      </c>
      <c r="BQ10" s="176" t="s">
        <v>4</v>
      </c>
      <c r="BR10" s="176" t="s">
        <v>4</v>
      </c>
      <c r="BS10" s="176" t="s">
        <v>4</v>
      </c>
      <c r="BT10" s="176" t="s">
        <v>4</v>
      </c>
      <c r="BU10" s="176" t="s">
        <v>4</v>
      </c>
      <c r="BV10" s="176" t="s">
        <v>4</v>
      </c>
      <c r="BW10" s="176" t="s">
        <v>4</v>
      </c>
      <c r="BX10" s="176" t="s">
        <v>4</v>
      </c>
      <c r="BY10" s="176" t="s">
        <v>4</v>
      </c>
      <c r="BZ10" s="176" t="s">
        <v>4</v>
      </c>
      <c r="CA10" s="176" t="s">
        <v>4</v>
      </c>
      <c r="CB10" s="176" t="s">
        <v>4</v>
      </c>
      <c r="CC10" s="176" t="s">
        <v>4</v>
      </c>
      <c r="CD10" s="176" t="s">
        <v>4</v>
      </c>
      <c r="CE10" s="176" t="s">
        <v>4</v>
      </c>
      <c r="CF10" s="176" t="s">
        <v>4</v>
      </c>
      <c r="CG10" s="176" t="s">
        <v>4</v>
      </c>
      <c r="CH10" s="176" t="s">
        <v>4</v>
      </c>
      <c r="CI10" s="176" t="s">
        <v>4</v>
      </c>
      <c r="CJ10" s="176" t="s">
        <v>4</v>
      </c>
      <c r="CK10" s="176" t="s">
        <v>4</v>
      </c>
      <c r="CL10" s="176" t="s">
        <v>4</v>
      </c>
      <c r="CM10" s="176" t="s">
        <v>4</v>
      </c>
      <c r="CN10" s="176" t="s">
        <v>4</v>
      </c>
      <c r="CO10" s="176" t="s">
        <v>4</v>
      </c>
      <c r="CP10" s="176" t="s">
        <v>4</v>
      </c>
      <c r="CQ10" s="176" t="s">
        <v>4</v>
      </c>
      <c r="CR10" s="176" t="s">
        <v>4</v>
      </c>
      <c r="CS10" s="176" t="s">
        <v>4</v>
      </c>
      <c r="CT10" s="176" t="s">
        <v>4</v>
      </c>
      <c r="CU10" s="176" t="s">
        <v>4</v>
      </c>
      <c r="CV10" s="176" t="s">
        <v>4</v>
      </c>
      <c r="CW10" s="176" t="s">
        <v>4</v>
      </c>
      <c r="CX10" s="176" t="s">
        <v>4</v>
      </c>
      <c r="CY10" s="176" t="s">
        <v>4</v>
      </c>
      <c r="CZ10" s="176" t="s">
        <v>4</v>
      </c>
      <c r="DA10" s="176" t="s">
        <v>4</v>
      </c>
      <c r="DB10" s="176" t="s">
        <v>4</v>
      </c>
      <c r="DC10" s="176" t="s">
        <v>4</v>
      </c>
      <c r="DD10" s="176" t="s">
        <v>4</v>
      </c>
      <c r="DE10" s="176" t="s">
        <v>4</v>
      </c>
      <c r="DF10" s="176" t="s">
        <v>4</v>
      </c>
      <c r="DG10" s="176" t="s">
        <v>4</v>
      </c>
    </row>
    <row r="11" spans="1:111" ht="30" customHeight="1">
      <c r="A11" s="238"/>
      <c r="B11" s="19" t="str">
        <f>IF('0'!A1=1,"водний транспорт","water transport")</f>
        <v>водний транспорт</v>
      </c>
      <c r="C11" s="175">
        <v>109.5</v>
      </c>
      <c r="D11" s="175">
        <v>111.7</v>
      </c>
      <c r="E11" s="175">
        <v>99.3</v>
      </c>
      <c r="F11" s="175">
        <v>105.1</v>
      </c>
      <c r="G11" s="175">
        <v>103</v>
      </c>
      <c r="H11" s="175">
        <v>107.1</v>
      </c>
      <c r="I11" s="175">
        <v>102.8</v>
      </c>
      <c r="J11" s="175">
        <v>105.6</v>
      </c>
      <c r="K11" s="175">
        <v>114.1</v>
      </c>
      <c r="L11" s="175">
        <v>106.6</v>
      </c>
      <c r="M11" s="175">
        <v>103</v>
      </c>
      <c r="N11" s="175">
        <v>98.3</v>
      </c>
      <c r="O11" s="175">
        <v>107.3</v>
      </c>
      <c r="P11" s="175">
        <v>103.2</v>
      </c>
      <c r="Q11" s="175">
        <v>98.6</v>
      </c>
      <c r="R11" s="175">
        <v>89.83</v>
      </c>
      <c r="S11" s="175">
        <v>94.49</v>
      </c>
      <c r="T11" s="175">
        <v>93.1</v>
      </c>
      <c r="U11" s="175">
        <v>97.7</v>
      </c>
      <c r="V11" s="175">
        <v>102.1</v>
      </c>
      <c r="W11" s="175">
        <v>139</v>
      </c>
      <c r="X11" s="175">
        <v>99.3</v>
      </c>
      <c r="Y11" s="175">
        <v>117.6</v>
      </c>
      <c r="Z11" s="175">
        <v>136.80000000000001</v>
      </c>
      <c r="AA11" s="180">
        <v>109.2</v>
      </c>
      <c r="AB11" s="179" t="s">
        <v>0</v>
      </c>
      <c r="AC11" s="175">
        <v>110.4</v>
      </c>
      <c r="AD11" s="175">
        <v>118.5</v>
      </c>
      <c r="AE11" s="175">
        <v>113.82</v>
      </c>
      <c r="AF11" s="175">
        <v>123</v>
      </c>
      <c r="AG11" s="175">
        <v>115.4</v>
      </c>
      <c r="AH11" s="175">
        <v>125.78</v>
      </c>
      <c r="AI11" s="175">
        <v>106</v>
      </c>
      <c r="AJ11" s="175">
        <v>100</v>
      </c>
      <c r="AK11" s="176">
        <v>115.4</v>
      </c>
      <c r="AL11" s="176">
        <v>165.8</v>
      </c>
      <c r="AM11" s="176">
        <v>106.1</v>
      </c>
      <c r="AN11" s="176">
        <v>105.1</v>
      </c>
      <c r="AO11" s="176">
        <v>133.5</v>
      </c>
      <c r="AP11" s="176">
        <v>127.2</v>
      </c>
      <c r="AQ11" s="176">
        <v>132.19999999999999</v>
      </c>
      <c r="AR11" s="176">
        <v>115.9</v>
      </c>
      <c r="AS11" s="176">
        <v>137.19999999999999</v>
      </c>
      <c r="AT11" s="176">
        <v>171</v>
      </c>
      <c r="AU11" s="176">
        <v>133.5</v>
      </c>
      <c r="AV11" s="176">
        <v>158.69999999999999</v>
      </c>
      <c r="AW11" s="176">
        <v>154.1</v>
      </c>
      <c r="AX11" s="176">
        <v>133.69999999999999</v>
      </c>
      <c r="AY11" s="176">
        <v>87.1</v>
      </c>
      <c r="AZ11" s="176">
        <v>91.4</v>
      </c>
      <c r="BA11" s="176">
        <v>100.4</v>
      </c>
      <c r="BB11" s="176">
        <v>111</v>
      </c>
      <c r="BC11" s="176">
        <v>106.9</v>
      </c>
      <c r="BD11" s="176">
        <v>116.3</v>
      </c>
      <c r="BE11" s="176">
        <v>114.1</v>
      </c>
      <c r="BF11" s="176">
        <v>112</v>
      </c>
      <c r="BG11" s="176">
        <v>112.1</v>
      </c>
      <c r="BH11" s="176">
        <v>112.4</v>
      </c>
      <c r="BI11" s="176">
        <v>112.7</v>
      </c>
      <c r="BJ11" s="176">
        <v>99.9</v>
      </c>
      <c r="BK11" s="176" t="s">
        <v>4</v>
      </c>
      <c r="BL11" s="176" t="s">
        <v>4</v>
      </c>
      <c r="BM11" s="176" t="s">
        <v>4</v>
      </c>
      <c r="BN11" s="176" t="s">
        <v>4</v>
      </c>
      <c r="BO11" s="176" t="s">
        <v>4</v>
      </c>
      <c r="BP11" s="176" t="s">
        <v>4</v>
      </c>
      <c r="BQ11" s="176" t="s">
        <v>4</v>
      </c>
      <c r="BR11" s="176" t="s">
        <v>4</v>
      </c>
      <c r="BS11" s="176" t="s">
        <v>4</v>
      </c>
      <c r="BT11" s="176" t="s">
        <v>4</v>
      </c>
      <c r="BU11" s="176" t="s">
        <v>4</v>
      </c>
      <c r="BV11" s="176" t="s">
        <v>4</v>
      </c>
      <c r="BW11" s="176" t="s">
        <v>4</v>
      </c>
      <c r="BX11" s="176" t="s">
        <v>4</v>
      </c>
      <c r="BY11" s="176" t="s">
        <v>4</v>
      </c>
      <c r="BZ11" s="176" t="s">
        <v>4</v>
      </c>
      <c r="CA11" s="176" t="s">
        <v>4</v>
      </c>
      <c r="CB11" s="176" t="s">
        <v>4</v>
      </c>
      <c r="CC11" s="176" t="s">
        <v>4</v>
      </c>
      <c r="CD11" s="176" t="s">
        <v>4</v>
      </c>
      <c r="CE11" s="176" t="s">
        <v>4</v>
      </c>
      <c r="CF11" s="176" t="s">
        <v>4</v>
      </c>
      <c r="CG11" s="176" t="s">
        <v>4</v>
      </c>
      <c r="CH11" s="176" t="s">
        <v>4</v>
      </c>
      <c r="CI11" s="176" t="s">
        <v>4</v>
      </c>
      <c r="CJ11" s="176" t="s">
        <v>4</v>
      </c>
      <c r="CK11" s="176" t="s">
        <v>4</v>
      </c>
      <c r="CL11" s="176" t="s">
        <v>4</v>
      </c>
      <c r="CM11" s="176" t="s">
        <v>4</v>
      </c>
      <c r="CN11" s="176" t="s">
        <v>4</v>
      </c>
      <c r="CO11" s="176" t="s">
        <v>4</v>
      </c>
      <c r="CP11" s="176" t="s">
        <v>4</v>
      </c>
      <c r="CQ11" s="176" t="s">
        <v>4</v>
      </c>
      <c r="CR11" s="176" t="s">
        <v>4</v>
      </c>
      <c r="CS11" s="176" t="s">
        <v>4</v>
      </c>
      <c r="CT11" s="176" t="s">
        <v>4</v>
      </c>
      <c r="CU11" s="176" t="s">
        <v>4</v>
      </c>
      <c r="CV11" s="176" t="s">
        <v>4</v>
      </c>
      <c r="CW11" s="176" t="s">
        <v>4</v>
      </c>
      <c r="CX11" s="176" t="s">
        <v>4</v>
      </c>
      <c r="CY11" s="176" t="s">
        <v>4</v>
      </c>
      <c r="CZ11" s="176" t="s">
        <v>4</v>
      </c>
      <c r="DA11" s="176" t="s">
        <v>4</v>
      </c>
      <c r="DB11" s="176" t="s">
        <v>4</v>
      </c>
      <c r="DC11" s="176" t="s">
        <v>4</v>
      </c>
      <c r="DD11" s="176" t="s">
        <v>4</v>
      </c>
      <c r="DE11" s="176" t="s">
        <v>4</v>
      </c>
      <c r="DF11" s="176" t="s">
        <v>4</v>
      </c>
      <c r="DG11" s="176" t="s">
        <v>4</v>
      </c>
    </row>
    <row r="12" spans="1:111" ht="30" customHeight="1">
      <c r="A12" s="238"/>
      <c r="B12" s="19" t="str">
        <f>IF('0'!A1=1,"авіаційний транспорт","air transport")</f>
        <v>авіаційний транспорт</v>
      </c>
      <c r="C12" s="175">
        <v>347.7</v>
      </c>
      <c r="D12" s="175">
        <v>365.2</v>
      </c>
      <c r="E12" s="175">
        <v>407.7</v>
      </c>
      <c r="F12" s="175">
        <v>338.3</v>
      </c>
      <c r="G12" s="175">
        <v>325.10000000000002</v>
      </c>
      <c r="H12" s="175">
        <v>317.60000000000002</v>
      </c>
      <c r="I12" s="175">
        <v>307.3</v>
      </c>
      <c r="J12" s="175">
        <v>333.5</v>
      </c>
      <c r="K12" s="175">
        <v>337.6</v>
      </c>
      <c r="L12" s="175">
        <v>311.39999999999998</v>
      </c>
      <c r="M12" s="175">
        <v>296.10000000000002</v>
      </c>
      <c r="N12" s="175">
        <v>271.2</v>
      </c>
      <c r="O12" s="175">
        <v>294.2</v>
      </c>
      <c r="P12" s="175">
        <v>318.8</v>
      </c>
      <c r="Q12" s="175">
        <v>311.7</v>
      </c>
      <c r="R12" s="175">
        <v>315.89</v>
      </c>
      <c r="S12" s="175">
        <v>330.26</v>
      </c>
      <c r="T12" s="175">
        <v>324.2</v>
      </c>
      <c r="U12" s="175">
        <v>369.3</v>
      </c>
      <c r="V12" s="175">
        <v>397.1</v>
      </c>
      <c r="W12" s="175">
        <v>369.8</v>
      </c>
      <c r="X12" s="175">
        <v>363.2</v>
      </c>
      <c r="Y12" s="175">
        <v>355.9</v>
      </c>
      <c r="Z12" s="175">
        <v>349.5</v>
      </c>
      <c r="AA12" s="181">
        <v>397.2</v>
      </c>
      <c r="AB12" s="179" t="s">
        <v>0</v>
      </c>
      <c r="AC12" s="175">
        <v>448</v>
      </c>
      <c r="AD12" s="175">
        <v>483.2</v>
      </c>
      <c r="AE12" s="175">
        <v>450.47</v>
      </c>
      <c r="AF12" s="175">
        <v>437.9</v>
      </c>
      <c r="AG12" s="175">
        <v>430.2</v>
      </c>
      <c r="AH12" s="175">
        <v>453.05</v>
      </c>
      <c r="AI12" s="175">
        <v>451.2</v>
      </c>
      <c r="AJ12" s="175">
        <v>449.2</v>
      </c>
      <c r="AK12" s="176">
        <v>421.2</v>
      </c>
      <c r="AL12" s="176">
        <v>413.5</v>
      </c>
      <c r="AM12" s="176">
        <v>470</v>
      </c>
      <c r="AN12" s="176">
        <v>455.2</v>
      </c>
      <c r="AO12" s="176">
        <v>428.8</v>
      </c>
      <c r="AP12" s="176">
        <v>425</v>
      </c>
      <c r="AQ12" s="176">
        <v>521.5</v>
      </c>
      <c r="AR12" s="176">
        <v>488.7</v>
      </c>
      <c r="AS12" s="176">
        <v>469.1</v>
      </c>
      <c r="AT12" s="176">
        <v>508.6</v>
      </c>
      <c r="AU12" s="176">
        <v>488.2</v>
      </c>
      <c r="AV12" s="176">
        <v>509.1</v>
      </c>
      <c r="AW12" s="176">
        <v>473.9</v>
      </c>
      <c r="AX12" s="176">
        <v>422.3</v>
      </c>
      <c r="AY12" s="176">
        <v>453.6</v>
      </c>
      <c r="AZ12" s="176">
        <v>420.7</v>
      </c>
      <c r="BA12" s="176">
        <v>424</v>
      </c>
      <c r="BB12" s="176">
        <v>383.1</v>
      </c>
      <c r="BC12" s="176">
        <v>430.2</v>
      </c>
      <c r="BD12" s="176">
        <v>419</v>
      </c>
      <c r="BE12" s="176">
        <v>452.8</v>
      </c>
      <c r="BF12" s="176">
        <v>494.3</v>
      </c>
      <c r="BG12" s="176">
        <v>519.4</v>
      </c>
      <c r="BH12" s="176">
        <v>456.7</v>
      </c>
      <c r="BI12" s="176">
        <v>406.4</v>
      </c>
      <c r="BJ12" s="176">
        <v>379.7</v>
      </c>
      <c r="BK12" s="176" t="s">
        <v>4</v>
      </c>
      <c r="BL12" s="176" t="s">
        <v>4</v>
      </c>
      <c r="BM12" s="176" t="s">
        <v>4</v>
      </c>
      <c r="BN12" s="176" t="s">
        <v>4</v>
      </c>
      <c r="BO12" s="176" t="s">
        <v>4</v>
      </c>
      <c r="BP12" s="176" t="s">
        <v>4</v>
      </c>
      <c r="BQ12" s="176" t="s">
        <v>4</v>
      </c>
      <c r="BR12" s="176" t="s">
        <v>4</v>
      </c>
      <c r="BS12" s="176" t="s">
        <v>4</v>
      </c>
      <c r="BT12" s="176" t="s">
        <v>4</v>
      </c>
      <c r="BU12" s="176" t="s">
        <v>4</v>
      </c>
      <c r="BV12" s="176" t="s">
        <v>4</v>
      </c>
      <c r="BW12" s="176" t="s">
        <v>4</v>
      </c>
      <c r="BX12" s="176" t="s">
        <v>4</v>
      </c>
      <c r="BY12" s="176" t="s">
        <v>4</v>
      </c>
      <c r="BZ12" s="176" t="s">
        <v>4</v>
      </c>
      <c r="CA12" s="176" t="s">
        <v>4</v>
      </c>
      <c r="CB12" s="176" t="s">
        <v>4</v>
      </c>
      <c r="CC12" s="176" t="s">
        <v>4</v>
      </c>
      <c r="CD12" s="176" t="s">
        <v>4</v>
      </c>
      <c r="CE12" s="176" t="s">
        <v>4</v>
      </c>
      <c r="CF12" s="176" t="s">
        <v>4</v>
      </c>
      <c r="CG12" s="176" t="s">
        <v>4</v>
      </c>
      <c r="CH12" s="176" t="s">
        <v>4</v>
      </c>
      <c r="CI12" s="176" t="s">
        <v>4</v>
      </c>
      <c r="CJ12" s="176" t="s">
        <v>4</v>
      </c>
      <c r="CK12" s="176" t="s">
        <v>4</v>
      </c>
      <c r="CL12" s="176" t="s">
        <v>4</v>
      </c>
      <c r="CM12" s="176" t="s">
        <v>4</v>
      </c>
      <c r="CN12" s="176" t="s">
        <v>4</v>
      </c>
      <c r="CO12" s="176" t="s">
        <v>4</v>
      </c>
      <c r="CP12" s="176" t="s">
        <v>4</v>
      </c>
      <c r="CQ12" s="176" t="s">
        <v>4</v>
      </c>
      <c r="CR12" s="176" t="s">
        <v>4</v>
      </c>
      <c r="CS12" s="176" t="s">
        <v>4</v>
      </c>
      <c r="CT12" s="176" t="s">
        <v>4</v>
      </c>
      <c r="CU12" s="176" t="s">
        <v>4</v>
      </c>
      <c r="CV12" s="176" t="s">
        <v>4</v>
      </c>
      <c r="CW12" s="176" t="s">
        <v>4</v>
      </c>
      <c r="CX12" s="176" t="s">
        <v>4</v>
      </c>
      <c r="CY12" s="176" t="s">
        <v>4</v>
      </c>
      <c r="CZ12" s="176" t="s">
        <v>4</v>
      </c>
      <c r="DA12" s="176" t="s">
        <v>4</v>
      </c>
      <c r="DB12" s="176" t="s">
        <v>4</v>
      </c>
      <c r="DC12" s="176" t="s">
        <v>4</v>
      </c>
      <c r="DD12" s="176" t="s">
        <v>4</v>
      </c>
      <c r="DE12" s="176" t="s">
        <v>4</v>
      </c>
      <c r="DF12" s="176" t="s">
        <v>4</v>
      </c>
      <c r="DG12" s="176" t="s">
        <v>4</v>
      </c>
    </row>
    <row r="13" spans="1:111" ht="30" customHeight="1">
      <c r="A13" s="238"/>
      <c r="B13" s="19" t="str">
        <f>IF('0'!A1=1,"складське господарство та допоміжна діяльність у сфері транспорту","warehousing and support activities for transportation")</f>
        <v>складське господарство та допоміжна діяльність у сфері транспорту</v>
      </c>
      <c r="C13" s="175">
        <v>118.2</v>
      </c>
      <c r="D13" s="175">
        <v>116.2</v>
      </c>
      <c r="E13" s="175">
        <v>137.5</v>
      </c>
      <c r="F13" s="175">
        <v>127.2</v>
      </c>
      <c r="G13" s="175">
        <v>123</v>
      </c>
      <c r="H13" s="175">
        <v>123.6</v>
      </c>
      <c r="I13" s="175">
        <v>121.9</v>
      </c>
      <c r="J13" s="175">
        <v>128</v>
      </c>
      <c r="K13" s="175">
        <v>124.8</v>
      </c>
      <c r="L13" s="175">
        <v>125.7</v>
      </c>
      <c r="M13" s="175">
        <v>123.1</v>
      </c>
      <c r="N13" s="175">
        <v>120</v>
      </c>
      <c r="O13" s="175">
        <v>124</v>
      </c>
      <c r="P13" s="175">
        <v>120.9</v>
      </c>
      <c r="Q13" s="175">
        <v>124.4</v>
      </c>
      <c r="R13" s="175">
        <v>125.51</v>
      </c>
      <c r="S13" s="175">
        <v>119.31</v>
      </c>
      <c r="T13" s="175">
        <v>116.9</v>
      </c>
      <c r="U13" s="175">
        <v>126.8</v>
      </c>
      <c r="V13" s="175">
        <v>124.9</v>
      </c>
      <c r="W13" s="175">
        <v>128.19999999999999</v>
      </c>
      <c r="X13" s="175">
        <v>120.4</v>
      </c>
      <c r="Y13" s="175">
        <v>117.6</v>
      </c>
      <c r="Z13" s="175">
        <v>114.2</v>
      </c>
      <c r="AA13" s="178">
        <v>127.1</v>
      </c>
      <c r="AB13" s="179" t="s">
        <v>0</v>
      </c>
      <c r="AC13" s="175">
        <v>124.2</v>
      </c>
      <c r="AD13" s="175">
        <v>126.3</v>
      </c>
      <c r="AE13" s="175">
        <v>122.35</v>
      </c>
      <c r="AF13" s="175">
        <v>127.9</v>
      </c>
      <c r="AG13" s="175">
        <v>129.30000000000001</v>
      </c>
      <c r="AH13" s="175">
        <v>140.5</v>
      </c>
      <c r="AI13" s="175">
        <v>132.6</v>
      </c>
      <c r="AJ13" s="175">
        <v>126.4</v>
      </c>
      <c r="AK13" s="176">
        <v>127.8</v>
      </c>
      <c r="AL13" s="176">
        <v>123.2</v>
      </c>
      <c r="AM13" s="176">
        <v>132</v>
      </c>
      <c r="AN13" s="176">
        <v>125.5</v>
      </c>
      <c r="AO13" s="176">
        <v>123.9</v>
      </c>
      <c r="AP13" s="176">
        <v>124</v>
      </c>
      <c r="AQ13" s="176">
        <v>123.1</v>
      </c>
      <c r="AR13" s="176">
        <v>121.8</v>
      </c>
      <c r="AS13" s="176">
        <v>126.3</v>
      </c>
      <c r="AT13" s="176">
        <v>134.6</v>
      </c>
      <c r="AU13" s="176">
        <v>136</v>
      </c>
      <c r="AV13" s="176">
        <v>126.3</v>
      </c>
      <c r="AW13" s="176">
        <v>128.4</v>
      </c>
      <c r="AX13" s="176">
        <v>125.9</v>
      </c>
      <c r="AY13" s="176">
        <v>117.8</v>
      </c>
      <c r="AZ13" s="176">
        <v>112</v>
      </c>
      <c r="BA13" s="176">
        <v>122.1</v>
      </c>
      <c r="BB13" s="176">
        <v>117.7</v>
      </c>
      <c r="BC13" s="176">
        <v>121.7</v>
      </c>
      <c r="BD13" s="176">
        <v>119.9</v>
      </c>
      <c r="BE13" s="176">
        <v>130.1</v>
      </c>
      <c r="BF13" s="176">
        <v>124.4</v>
      </c>
      <c r="BG13" s="176">
        <v>118.6</v>
      </c>
      <c r="BH13" s="176">
        <v>118.6</v>
      </c>
      <c r="BI13" s="176">
        <v>116.9</v>
      </c>
      <c r="BJ13" s="176">
        <v>115.1</v>
      </c>
      <c r="BK13" s="176" t="s">
        <v>4</v>
      </c>
      <c r="BL13" s="176" t="s">
        <v>4</v>
      </c>
      <c r="BM13" s="176" t="s">
        <v>4</v>
      </c>
      <c r="BN13" s="176" t="s">
        <v>4</v>
      </c>
      <c r="BO13" s="176" t="s">
        <v>4</v>
      </c>
      <c r="BP13" s="176" t="s">
        <v>4</v>
      </c>
      <c r="BQ13" s="176" t="s">
        <v>4</v>
      </c>
      <c r="BR13" s="176" t="s">
        <v>4</v>
      </c>
      <c r="BS13" s="176" t="s">
        <v>4</v>
      </c>
      <c r="BT13" s="176" t="s">
        <v>4</v>
      </c>
      <c r="BU13" s="176" t="s">
        <v>4</v>
      </c>
      <c r="BV13" s="176" t="s">
        <v>4</v>
      </c>
      <c r="BW13" s="176" t="s">
        <v>4</v>
      </c>
      <c r="BX13" s="176" t="s">
        <v>4</v>
      </c>
      <c r="BY13" s="176" t="s">
        <v>4</v>
      </c>
      <c r="BZ13" s="176" t="s">
        <v>4</v>
      </c>
      <c r="CA13" s="176" t="s">
        <v>4</v>
      </c>
      <c r="CB13" s="176" t="s">
        <v>4</v>
      </c>
      <c r="CC13" s="176" t="s">
        <v>4</v>
      </c>
      <c r="CD13" s="176" t="s">
        <v>4</v>
      </c>
      <c r="CE13" s="176" t="s">
        <v>4</v>
      </c>
      <c r="CF13" s="176" t="s">
        <v>4</v>
      </c>
      <c r="CG13" s="176" t="s">
        <v>4</v>
      </c>
      <c r="CH13" s="176" t="s">
        <v>4</v>
      </c>
      <c r="CI13" s="176" t="s">
        <v>4</v>
      </c>
      <c r="CJ13" s="176" t="s">
        <v>4</v>
      </c>
      <c r="CK13" s="176" t="s">
        <v>4</v>
      </c>
      <c r="CL13" s="176" t="s">
        <v>4</v>
      </c>
      <c r="CM13" s="176" t="s">
        <v>4</v>
      </c>
      <c r="CN13" s="176" t="s">
        <v>4</v>
      </c>
      <c r="CO13" s="176" t="s">
        <v>4</v>
      </c>
      <c r="CP13" s="176" t="s">
        <v>4</v>
      </c>
      <c r="CQ13" s="176" t="s">
        <v>4</v>
      </c>
      <c r="CR13" s="176" t="s">
        <v>4</v>
      </c>
      <c r="CS13" s="176" t="s">
        <v>4</v>
      </c>
      <c r="CT13" s="176" t="s">
        <v>4</v>
      </c>
      <c r="CU13" s="176" t="s">
        <v>4</v>
      </c>
      <c r="CV13" s="176" t="s">
        <v>4</v>
      </c>
      <c r="CW13" s="176" t="s">
        <v>4</v>
      </c>
      <c r="CX13" s="176" t="s">
        <v>4</v>
      </c>
      <c r="CY13" s="176" t="s">
        <v>4</v>
      </c>
      <c r="CZ13" s="176" t="s">
        <v>4</v>
      </c>
      <c r="DA13" s="176" t="s">
        <v>4</v>
      </c>
      <c r="DB13" s="176" t="s">
        <v>4</v>
      </c>
      <c r="DC13" s="176" t="s">
        <v>4</v>
      </c>
      <c r="DD13" s="176" t="s">
        <v>4</v>
      </c>
      <c r="DE13" s="176" t="s">
        <v>4</v>
      </c>
      <c r="DF13" s="176" t="s">
        <v>4</v>
      </c>
      <c r="DG13" s="176" t="s">
        <v>4</v>
      </c>
    </row>
    <row r="14" spans="1:111" ht="30" customHeight="1">
      <c r="A14" s="238"/>
      <c r="B14" s="19" t="str">
        <f>IF('0'!A1=1,"поштова та кур’єрська діяльність","postal and courier activities")</f>
        <v>поштова та кур’єрська діяльність</v>
      </c>
      <c r="C14" s="175">
        <v>61.1</v>
      </c>
      <c r="D14" s="175">
        <v>59.8</v>
      </c>
      <c r="E14" s="175">
        <v>57</v>
      </c>
      <c r="F14" s="175">
        <v>59.2</v>
      </c>
      <c r="G14" s="175">
        <v>59.9</v>
      </c>
      <c r="H14" s="175">
        <v>56.4</v>
      </c>
      <c r="I14" s="175">
        <v>56.5</v>
      </c>
      <c r="J14" s="175">
        <v>59.2</v>
      </c>
      <c r="K14" s="175">
        <v>57.6</v>
      </c>
      <c r="L14" s="175">
        <v>60.1</v>
      </c>
      <c r="M14" s="175">
        <v>60.9</v>
      </c>
      <c r="N14" s="175">
        <v>55.6</v>
      </c>
      <c r="O14" s="175">
        <v>59.7</v>
      </c>
      <c r="P14" s="175">
        <v>57.4</v>
      </c>
      <c r="Q14" s="175">
        <v>54.8</v>
      </c>
      <c r="R14" s="175">
        <v>54.57</v>
      </c>
      <c r="S14" s="175">
        <v>57.59</v>
      </c>
      <c r="T14" s="175">
        <v>54.7</v>
      </c>
      <c r="U14" s="175">
        <v>54.2</v>
      </c>
      <c r="V14" s="175">
        <v>55.5</v>
      </c>
      <c r="W14" s="175">
        <v>54</v>
      </c>
      <c r="X14" s="175">
        <v>58.5</v>
      </c>
      <c r="Y14" s="175">
        <v>55.2</v>
      </c>
      <c r="Z14" s="175">
        <v>52.2</v>
      </c>
      <c r="AA14" s="178">
        <v>56</v>
      </c>
      <c r="AB14" s="179" t="s">
        <v>0</v>
      </c>
      <c r="AC14" s="175">
        <v>53.5</v>
      </c>
      <c r="AD14" s="175">
        <v>53.8</v>
      </c>
      <c r="AE14" s="175">
        <v>53.29</v>
      </c>
      <c r="AF14" s="175">
        <v>50.6</v>
      </c>
      <c r="AG14" s="175">
        <v>51</v>
      </c>
      <c r="AH14" s="175">
        <v>53.62</v>
      </c>
      <c r="AI14" s="175">
        <v>50.6</v>
      </c>
      <c r="AJ14" s="175">
        <v>50.5</v>
      </c>
      <c r="AK14" s="176">
        <v>51.6</v>
      </c>
      <c r="AL14" s="176">
        <v>48.3</v>
      </c>
      <c r="AM14" s="176">
        <v>54.3</v>
      </c>
      <c r="AN14" s="176">
        <v>52</v>
      </c>
      <c r="AO14" s="176">
        <v>52.6</v>
      </c>
      <c r="AP14" s="176">
        <v>55.5</v>
      </c>
      <c r="AQ14" s="176">
        <v>54.2</v>
      </c>
      <c r="AR14" s="176">
        <v>52.5</v>
      </c>
      <c r="AS14" s="176">
        <v>53.5</v>
      </c>
      <c r="AT14" s="176">
        <v>56.3</v>
      </c>
      <c r="AU14" s="176">
        <v>53.8</v>
      </c>
      <c r="AV14" s="176">
        <v>58.2</v>
      </c>
      <c r="AW14" s="176">
        <v>56.3</v>
      </c>
      <c r="AX14" s="176">
        <v>53.1</v>
      </c>
      <c r="AY14" s="176">
        <v>55.4</v>
      </c>
      <c r="AZ14" s="176">
        <v>54.3</v>
      </c>
      <c r="BA14" s="176">
        <v>51.8</v>
      </c>
      <c r="BB14" s="176">
        <v>52.2</v>
      </c>
      <c r="BC14" s="176">
        <v>55</v>
      </c>
      <c r="BD14" s="176">
        <v>49.5</v>
      </c>
      <c r="BE14" s="176">
        <v>51.3</v>
      </c>
      <c r="BF14" s="176">
        <v>55.2</v>
      </c>
      <c r="BG14" s="176">
        <v>58.4</v>
      </c>
      <c r="BH14" s="176">
        <v>55.9</v>
      </c>
      <c r="BI14" s="176">
        <v>61</v>
      </c>
      <c r="BJ14" s="176">
        <v>51.1</v>
      </c>
      <c r="BK14" s="176" t="s">
        <v>4</v>
      </c>
      <c r="BL14" s="176" t="s">
        <v>4</v>
      </c>
      <c r="BM14" s="176" t="s">
        <v>4</v>
      </c>
      <c r="BN14" s="176" t="s">
        <v>4</v>
      </c>
      <c r="BO14" s="176" t="s">
        <v>4</v>
      </c>
      <c r="BP14" s="176" t="s">
        <v>4</v>
      </c>
      <c r="BQ14" s="176" t="s">
        <v>4</v>
      </c>
      <c r="BR14" s="176" t="s">
        <v>4</v>
      </c>
      <c r="BS14" s="176" t="s">
        <v>4</v>
      </c>
      <c r="BT14" s="176" t="s">
        <v>4</v>
      </c>
      <c r="BU14" s="176" t="s">
        <v>4</v>
      </c>
      <c r="BV14" s="176" t="s">
        <v>4</v>
      </c>
      <c r="BW14" s="176" t="s">
        <v>4</v>
      </c>
      <c r="BX14" s="176" t="s">
        <v>4</v>
      </c>
      <c r="BY14" s="176" t="s">
        <v>4</v>
      </c>
      <c r="BZ14" s="176" t="s">
        <v>4</v>
      </c>
      <c r="CA14" s="176" t="s">
        <v>4</v>
      </c>
      <c r="CB14" s="176" t="s">
        <v>4</v>
      </c>
      <c r="CC14" s="176" t="s">
        <v>4</v>
      </c>
      <c r="CD14" s="176" t="s">
        <v>4</v>
      </c>
      <c r="CE14" s="176" t="s">
        <v>4</v>
      </c>
      <c r="CF14" s="176" t="s">
        <v>4</v>
      </c>
      <c r="CG14" s="176" t="s">
        <v>4</v>
      </c>
      <c r="CH14" s="176" t="s">
        <v>4</v>
      </c>
      <c r="CI14" s="176" t="s">
        <v>4</v>
      </c>
      <c r="CJ14" s="176" t="s">
        <v>4</v>
      </c>
      <c r="CK14" s="176" t="s">
        <v>4</v>
      </c>
      <c r="CL14" s="176" t="s">
        <v>4</v>
      </c>
      <c r="CM14" s="176" t="s">
        <v>4</v>
      </c>
      <c r="CN14" s="176" t="s">
        <v>4</v>
      </c>
      <c r="CO14" s="176" t="s">
        <v>4</v>
      </c>
      <c r="CP14" s="176" t="s">
        <v>4</v>
      </c>
      <c r="CQ14" s="176" t="s">
        <v>4</v>
      </c>
      <c r="CR14" s="176" t="s">
        <v>4</v>
      </c>
      <c r="CS14" s="176" t="s">
        <v>4</v>
      </c>
      <c r="CT14" s="176" t="s">
        <v>4</v>
      </c>
      <c r="CU14" s="176" t="s">
        <v>4</v>
      </c>
      <c r="CV14" s="176" t="s">
        <v>4</v>
      </c>
      <c r="CW14" s="176" t="s">
        <v>4</v>
      </c>
      <c r="CX14" s="176" t="s">
        <v>4</v>
      </c>
      <c r="CY14" s="176" t="s">
        <v>4</v>
      </c>
      <c r="CZ14" s="176" t="s">
        <v>4</v>
      </c>
      <c r="DA14" s="176" t="s">
        <v>4</v>
      </c>
      <c r="DB14" s="176" t="s">
        <v>4</v>
      </c>
      <c r="DC14" s="176" t="s">
        <v>4</v>
      </c>
      <c r="DD14" s="176" t="s">
        <v>4</v>
      </c>
      <c r="DE14" s="176" t="s">
        <v>4</v>
      </c>
      <c r="DF14" s="176" t="s">
        <v>4</v>
      </c>
      <c r="DG14" s="176" t="s">
        <v>4</v>
      </c>
    </row>
    <row r="15" spans="1:111" ht="30" customHeight="1">
      <c r="A15" s="238"/>
      <c r="B15" s="19" t="str">
        <f>IF('0'!A1=1,"Тимчасове розміщування й  організація харчування","Accommodation and food service activities")</f>
        <v>Тимчасове розміщування й  організація харчування</v>
      </c>
      <c r="C15" s="175">
        <v>69.099999999999994</v>
      </c>
      <c r="D15" s="175">
        <v>67</v>
      </c>
      <c r="E15" s="175">
        <v>70.7</v>
      </c>
      <c r="F15" s="175">
        <v>67.2</v>
      </c>
      <c r="G15" s="175">
        <v>71.3</v>
      </c>
      <c r="H15" s="175">
        <v>68.400000000000006</v>
      </c>
      <c r="I15" s="175">
        <v>65.5</v>
      </c>
      <c r="J15" s="175">
        <v>70.5</v>
      </c>
      <c r="K15" s="175">
        <v>71.2</v>
      </c>
      <c r="L15" s="175">
        <v>71.5</v>
      </c>
      <c r="M15" s="175">
        <v>69.099999999999994</v>
      </c>
      <c r="N15" s="175">
        <v>67.900000000000006</v>
      </c>
      <c r="O15" s="175">
        <v>69.3</v>
      </c>
      <c r="P15" s="175">
        <v>66.900000000000006</v>
      </c>
      <c r="Q15" s="175">
        <v>67.599999999999994</v>
      </c>
      <c r="R15" s="175">
        <v>63.16</v>
      </c>
      <c r="S15" s="175">
        <v>64.97</v>
      </c>
      <c r="T15" s="175">
        <v>61.4</v>
      </c>
      <c r="U15" s="175">
        <v>61.5</v>
      </c>
      <c r="V15" s="175">
        <v>67.2</v>
      </c>
      <c r="W15" s="175">
        <v>66.3</v>
      </c>
      <c r="X15" s="175">
        <v>66.400000000000006</v>
      </c>
      <c r="Y15" s="175">
        <v>65.7</v>
      </c>
      <c r="Z15" s="175">
        <v>66.5</v>
      </c>
      <c r="AA15" s="178">
        <v>69.5</v>
      </c>
      <c r="AB15" s="179" t="s">
        <v>0</v>
      </c>
      <c r="AC15" s="175">
        <v>66.599999999999994</v>
      </c>
      <c r="AD15" s="175">
        <v>70.7</v>
      </c>
      <c r="AE15" s="175">
        <v>66.42</v>
      </c>
      <c r="AF15" s="175">
        <v>65</v>
      </c>
      <c r="AG15" s="175">
        <v>64.2</v>
      </c>
      <c r="AH15" s="175">
        <v>68.42</v>
      </c>
      <c r="AI15" s="175">
        <v>69.3</v>
      </c>
      <c r="AJ15" s="175">
        <v>66</v>
      </c>
      <c r="AK15" s="176">
        <v>65.8</v>
      </c>
      <c r="AL15" s="176">
        <v>62.3</v>
      </c>
      <c r="AM15" s="176">
        <v>67.900000000000006</v>
      </c>
      <c r="AN15" s="176">
        <v>71.7</v>
      </c>
      <c r="AO15" s="176">
        <v>66.8</v>
      </c>
      <c r="AP15" s="176">
        <v>68.3</v>
      </c>
      <c r="AQ15" s="176">
        <v>69.5</v>
      </c>
      <c r="AR15" s="176">
        <v>67.099999999999994</v>
      </c>
      <c r="AS15" s="176">
        <v>66.400000000000006</v>
      </c>
      <c r="AT15" s="176">
        <v>68.900000000000006</v>
      </c>
      <c r="AU15" s="176">
        <v>68.400000000000006</v>
      </c>
      <c r="AV15" s="176">
        <v>69.599999999999994</v>
      </c>
      <c r="AW15" s="176">
        <v>68.2</v>
      </c>
      <c r="AX15" s="176">
        <v>65.3</v>
      </c>
      <c r="AY15" s="176">
        <v>73.099999999999994</v>
      </c>
      <c r="AZ15" s="176">
        <v>72</v>
      </c>
      <c r="BA15" s="176">
        <v>75.400000000000006</v>
      </c>
      <c r="BB15" s="176">
        <v>71.2</v>
      </c>
      <c r="BC15" s="176">
        <v>72.3</v>
      </c>
      <c r="BD15" s="176">
        <v>68.599999999999994</v>
      </c>
      <c r="BE15" s="176">
        <v>67</v>
      </c>
      <c r="BF15" s="176">
        <v>71.7</v>
      </c>
      <c r="BG15" s="176">
        <v>69.5</v>
      </c>
      <c r="BH15" s="176">
        <v>69.3</v>
      </c>
      <c r="BI15" s="176">
        <v>67.7</v>
      </c>
      <c r="BJ15" s="176">
        <v>67</v>
      </c>
      <c r="BK15" s="176">
        <v>68.5</v>
      </c>
      <c r="BL15" s="176">
        <v>65.599999999999994</v>
      </c>
      <c r="BM15" s="176">
        <v>72</v>
      </c>
      <c r="BN15" s="176">
        <v>66.5</v>
      </c>
      <c r="BO15" s="176">
        <v>68.400000000000006</v>
      </c>
      <c r="BP15" s="176">
        <v>63.1</v>
      </c>
      <c r="BQ15" s="176">
        <v>63.1</v>
      </c>
      <c r="BR15" s="176">
        <v>68.099999999999994</v>
      </c>
      <c r="BS15" s="176">
        <v>66.3</v>
      </c>
      <c r="BT15" s="176">
        <v>65.8</v>
      </c>
      <c r="BU15" s="176">
        <v>64.5</v>
      </c>
      <c r="BV15" s="176">
        <v>64.3</v>
      </c>
      <c r="BW15" s="176">
        <v>65.599999999999994</v>
      </c>
      <c r="BX15" s="176">
        <v>63.6</v>
      </c>
      <c r="BY15" s="176">
        <v>66.900000000000006</v>
      </c>
      <c r="BZ15" s="176">
        <v>63.6</v>
      </c>
      <c r="CA15" s="176">
        <v>66.099999999999994</v>
      </c>
      <c r="CB15" s="176">
        <v>63.8</v>
      </c>
      <c r="CC15" s="176">
        <v>62.3</v>
      </c>
      <c r="CD15" s="176">
        <v>66.599999999999994</v>
      </c>
      <c r="CE15" s="176">
        <v>63.5</v>
      </c>
      <c r="CF15" s="176">
        <v>65.5</v>
      </c>
      <c r="CG15" s="176">
        <v>63.6</v>
      </c>
      <c r="CH15" s="176">
        <v>59.4</v>
      </c>
      <c r="CI15" s="176">
        <v>68.900000000000006</v>
      </c>
      <c r="CJ15" s="176">
        <v>68.3</v>
      </c>
      <c r="CK15" s="176">
        <v>49.3</v>
      </c>
      <c r="CL15" s="176">
        <v>33.6</v>
      </c>
      <c r="CM15" s="176">
        <v>36.5</v>
      </c>
      <c r="CN15" s="176">
        <v>45</v>
      </c>
      <c r="CO15" s="176">
        <v>49.3</v>
      </c>
      <c r="CP15" s="176">
        <v>54.4</v>
      </c>
      <c r="CQ15" s="176">
        <v>54.7</v>
      </c>
      <c r="CR15" s="176">
        <v>57.2</v>
      </c>
      <c r="CS15" s="176">
        <v>52.8</v>
      </c>
      <c r="CT15" s="176">
        <v>48.2</v>
      </c>
      <c r="CU15" s="176">
        <v>53.9</v>
      </c>
      <c r="CV15" s="176">
        <v>62.9</v>
      </c>
      <c r="CW15" s="176">
        <v>56.9</v>
      </c>
      <c r="CX15" s="176">
        <v>51.5</v>
      </c>
      <c r="CY15" s="176">
        <v>65.7</v>
      </c>
      <c r="CZ15" s="176">
        <v>62.3</v>
      </c>
      <c r="DA15" s="176">
        <v>61.8</v>
      </c>
      <c r="DB15" s="176">
        <v>69.900000000000006</v>
      </c>
      <c r="DC15" s="176">
        <v>63.5</v>
      </c>
      <c r="DD15" s="176">
        <v>63</v>
      </c>
      <c r="DE15" s="176">
        <v>61.8</v>
      </c>
      <c r="DF15" s="176">
        <v>55.6</v>
      </c>
      <c r="DG15" s="176">
        <v>64.8</v>
      </c>
    </row>
    <row r="16" spans="1:111" ht="30" customHeight="1">
      <c r="A16" s="238"/>
      <c r="B16" s="19" t="str">
        <f>IF('0'!A1=1,"Інформація та телекомунікації","Information and communication")</f>
        <v>Інформація та телекомунікації</v>
      </c>
      <c r="C16" s="175">
        <v>145.9</v>
      </c>
      <c r="D16" s="175">
        <v>148.4</v>
      </c>
      <c r="E16" s="175">
        <v>157.30000000000001</v>
      </c>
      <c r="F16" s="175">
        <v>136.6</v>
      </c>
      <c r="G16" s="175">
        <v>144.4</v>
      </c>
      <c r="H16" s="175">
        <v>134.5</v>
      </c>
      <c r="I16" s="175">
        <v>135.30000000000001</v>
      </c>
      <c r="J16" s="175">
        <v>140.80000000000001</v>
      </c>
      <c r="K16" s="175">
        <v>141.30000000000001</v>
      </c>
      <c r="L16" s="175">
        <v>137.5</v>
      </c>
      <c r="M16" s="175">
        <v>144.19999999999999</v>
      </c>
      <c r="N16" s="175">
        <v>134.4</v>
      </c>
      <c r="O16" s="175">
        <v>141.4</v>
      </c>
      <c r="P16" s="175">
        <v>148.5</v>
      </c>
      <c r="Q16" s="175">
        <v>141.5</v>
      </c>
      <c r="R16" s="175">
        <v>160.80000000000001</v>
      </c>
      <c r="S16" s="175">
        <v>143.22</v>
      </c>
      <c r="T16" s="175">
        <v>140.30000000000001</v>
      </c>
      <c r="U16" s="175">
        <v>141.30000000000001</v>
      </c>
      <c r="V16" s="175">
        <v>159.6</v>
      </c>
      <c r="W16" s="175">
        <v>149.5</v>
      </c>
      <c r="X16" s="175">
        <v>147.69999999999999</v>
      </c>
      <c r="Y16" s="175">
        <v>159.30000000000001</v>
      </c>
      <c r="Z16" s="175">
        <v>147.9</v>
      </c>
      <c r="AA16" s="178">
        <v>171.7</v>
      </c>
      <c r="AB16" s="179" t="s">
        <v>0</v>
      </c>
      <c r="AC16" s="175">
        <v>203.6</v>
      </c>
      <c r="AD16" s="175">
        <v>179.2</v>
      </c>
      <c r="AE16" s="175">
        <v>177.2</v>
      </c>
      <c r="AF16" s="175">
        <v>160.19999999999999</v>
      </c>
      <c r="AG16" s="175">
        <v>161.1</v>
      </c>
      <c r="AH16" s="175">
        <v>177.32</v>
      </c>
      <c r="AI16" s="175">
        <v>176.7</v>
      </c>
      <c r="AJ16" s="175">
        <v>163.5</v>
      </c>
      <c r="AK16" s="176">
        <v>170.2</v>
      </c>
      <c r="AL16" s="176">
        <v>152.4</v>
      </c>
      <c r="AM16" s="176">
        <v>187.2</v>
      </c>
      <c r="AN16" s="176">
        <v>213.4</v>
      </c>
      <c r="AO16" s="176">
        <v>192.2</v>
      </c>
      <c r="AP16" s="176">
        <v>194.1</v>
      </c>
      <c r="AQ16" s="176">
        <v>181.7</v>
      </c>
      <c r="AR16" s="176">
        <v>174.5</v>
      </c>
      <c r="AS16" s="176">
        <v>170.7</v>
      </c>
      <c r="AT16" s="176">
        <v>183.9</v>
      </c>
      <c r="AU16" s="176">
        <v>185.3</v>
      </c>
      <c r="AV16" s="176">
        <v>180.1</v>
      </c>
      <c r="AW16" s="176">
        <v>189.2</v>
      </c>
      <c r="AX16" s="176">
        <v>172.4</v>
      </c>
      <c r="AY16" s="176">
        <v>169.9</v>
      </c>
      <c r="AZ16" s="176">
        <v>178.8</v>
      </c>
      <c r="BA16" s="176">
        <v>179</v>
      </c>
      <c r="BB16" s="176">
        <v>184.5</v>
      </c>
      <c r="BC16" s="176">
        <v>167.3</v>
      </c>
      <c r="BD16" s="176">
        <v>155.5</v>
      </c>
      <c r="BE16" s="176">
        <v>161.1</v>
      </c>
      <c r="BF16" s="176">
        <v>170</v>
      </c>
      <c r="BG16" s="176">
        <v>166.8</v>
      </c>
      <c r="BH16" s="176">
        <v>172.5</v>
      </c>
      <c r="BI16" s="176">
        <v>174.4</v>
      </c>
      <c r="BJ16" s="176">
        <v>157.6</v>
      </c>
      <c r="BK16" s="176">
        <v>158.80000000000001</v>
      </c>
      <c r="BL16" s="176">
        <v>169.2</v>
      </c>
      <c r="BM16" s="176">
        <v>164.7</v>
      </c>
      <c r="BN16" s="176">
        <v>185.3</v>
      </c>
      <c r="BO16" s="176">
        <v>159.80000000000001</v>
      </c>
      <c r="BP16" s="176">
        <v>153.4</v>
      </c>
      <c r="BQ16" s="176">
        <v>153.30000000000001</v>
      </c>
      <c r="BR16" s="176">
        <v>161.30000000000001</v>
      </c>
      <c r="BS16" s="176">
        <v>158.19999999999999</v>
      </c>
      <c r="BT16" s="176">
        <v>162.19999999999999</v>
      </c>
      <c r="BU16" s="176">
        <v>165.6</v>
      </c>
      <c r="BV16" s="176">
        <v>146.80000000000001</v>
      </c>
      <c r="BW16" s="176">
        <v>166.2</v>
      </c>
      <c r="BX16" s="176">
        <v>174.4</v>
      </c>
      <c r="BY16" s="176">
        <v>169.2</v>
      </c>
      <c r="BZ16" s="176">
        <v>199.8</v>
      </c>
      <c r="CA16" s="176">
        <v>167.2</v>
      </c>
      <c r="CB16" s="176">
        <v>163.19999999999999</v>
      </c>
      <c r="CC16" s="176">
        <v>157.69999999999999</v>
      </c>
      <c r="CD16" s="176">
        <v>163.5</v>
      </c>
      <c r="CE16" s="176">
        <v>159.69999999999999</v>
      </c>
      <c r="CF16" s="176">
        <v>159</v>
      </c>
      <c r="CG16" s="176">
        <v>168.5</v>
      </c>
      <c r="CH16" s="176">
        <v>160.1</v>
      </c>
      <c r="CI16" s="176">
        <v>167.3</v>
      </c>
      <c r="CJ16" s="176">
        <v>172</v>
      </c>
      <c r="CK16" s="176">
        <v>203.6</v>
      </c>
      <c r="CL16" s="176">
        <v>175.6</v>
      </c>
      <c r="CM16" s="176">
        <v>174</v>
      </c>
      <c r="CN16" s="176">
        <v>163.5</v>
      </c>
      <c r="CO16" s="176">
        <v>167.6</v>
      </c>
      <c r="CP16" s="176">
        <v>173.2</v>
      </c>
      <c r="CQ16" s="176">
        <v>167.4</v>
      </c>
      <c r="CR16" s="176">
        <v>164.8</v>
      </c>
      <c r="CS16" s="176">
        <v>175.9</v>
      </c>
      <c r="CT16" s="176">
        <v>159.4</v>
      </c>
      <c r="CU16" s="176">
        <v>177.9</v>
      </c>
      <c r="CV16" s="176">
        <v>183.3</v>
      </c>
      <c r="CW16" s="176">
        <v>187.4</v>
      </c>
      <c r="CX16" s="176">
        <v>200.1</v>
      </c>
      <c r="CY16" s="176">
        <v>187.2</v>
      </c>
      <c r="CZ16" s="176">
        <v>183</v>
      </c>
      <c r="DA16" s="176">
        <v>173.9</v>
      </c>
      <c r="DB16" s="176">
        <v>177.3</v>
      </c>
      <c r="DC16" s="176">
        <v>178.6</v>
      </c>
      <c r="DD16" s="176">
        <v>179.4</v>
      </c>
      <c r="DE16" s="176">
        <v>190</v>
      </c>
      <c r="DF16" s="176">
        <v>171.7</v>
      </c>
      <c r="DG16" s="176">
        <v>186.6</v>
      </c>
    </row>
    <row r="17" spans="1:111" ht="30" customHeight="1">
      <c r="A17" s="238"/>
      <c r="B17" s="19" t="str">
        <f>IF('0'!A1=1,"Фінансова та страхова діяльність","Financial and insurance activities")</f>
        <v>Фінансова та страхова діяльність</v>
      </c>
      <c r="C17" s="175">
        <v>197.5</v>
      </c>
      <c r="D17" s="175">
        <v>197.6</v>
      </c>
      <c r="E17" s="175">
        <v>200.9</v>
      </c>
      <c r="F17" s="175">
        <v>196</v>
      </c>
      <c r="G17" s="175">
        <v>201.3</v>
      </c>
      <c r="H17" s="175">
        <v>180.8</v>
      </c>
      <c r="I17" s="175">
        <v>188.3</v>
      </c>
      <c r="J17" s="175">
        <v>190.5</v>
      </c>
      <c r="K17" s="175">
        <v>185.4</v>
      </c>
      <c r="L17" s="175">
        <v>190.1</v>
      </c>
      <c r="M17" s="175">
        <v>191.5</v>
      </c>
      <c r="N17" s="175">
        <v>184.9</v>
      </c>
      <c r="O17" s="175">
        <v>204.1</v>
      </c>
      <c r="P17" s="175">
        <v>197.4</v>
      </c>
      <c r="Q17" s="175">
        <v>214.5</v>
      </c>
      <c r="R17" s="175">
        <v>200.37</v>
      </c>
      <c r="S17" s="175">
        <v>210.53</v>
      </c>
      <c r="T17" s="175">
        <v>187.1</v>
      </c>
      <c r="U17" s="175">
        <v>209.1</v>
      </c>
      <c r="V17" s="175">
        <v>204.7</v>
      </c>
      <c r="W17" s="175">
        <v>191.6</v>
      </c>
      <c r="X17" s="175">
        <v>201.2</v>
      </c>
      <c r="Y17" s="175">
        <v>203.7</v>
      </c>
      <c r="Z17" s="175">
        <v>203.7</v>
      </c>
      <c r="AA17" s="178">
        <v>208.2</v>
      </c>
      <c r="AB17" s="179" t="s">
        <v>0</v>
      </c>
      <c r="AC17" s="175">
        <v>218.9</v>
      </c>
      <c r="AD17" s="175">
        <v>207.3</v>
      </c>
      <c r="AE17" s="175">
        <v>242</v>
      </c>
      <c r="AF17" s="175">
        <v>201.4</v>
      </c>
      <c r="AG17" s="175">
        <v>207.5</v>
      </c>
      <c r="AH17" s="175">
        <v>205.36</v>
      </c>
      <c r="AI17" s="175">
        <v>194.1</v>
      </c>
      <c r="AJ17" s="175">
        <v>197.7</v>
      </c>
      <c r="AK17" s="176">
        <v>200.3</v>
      </c>
      <c r="AL17" s="176">
        <v>189.3</v>
      </c>
      <c r="AM17" s="176">
        <v>205.8</v>
      </c>
      <c r="AN17" s="176">
        <v>215.4</v>
      </c>
      <c r="AO17" s="176">
        <v>207.8</v>
      </c>
      <c r="AP17" s="176">
        <v>209.1</v>
      </c>
      <c r="AQ17" s="176">
        <v>203.7</v>
      </c>
      <c r="AR17" s="176">
        <v>187.1</v>
      </c>
      <c r="AS17" s="176">
        <v>193.3</v>
      </c>
      <c r="AT17" s="176">
        <v>208.8</v>
      </c>
      <c r="AU17" s="176">
        <v>185.8</v>
      </c>
      <c r="AV17" s="176">
        <v>196.4</v>
      </c>
      <c r="AW17" s="176">
        <v>192.1</v>
      </c>
      <c r="AX17" s="176">
        <v>180.9</v>
      </c>
      <c r="AY17" s="176">
        <v>184.6</v>
      </c>
      <c r="AZ17" s="176">
        <v>176.9</v>
      </c>
      <c r="BA17" s="176">
        <v>201.1</v>
      </c>
      <c r="BB17" s="176">
        <v>197.2</v>
      </c>
      <c r="BC17" s="176">
        <v>183.2</v>
      </c>
      <c r="BD17" s="176">
        <v>168.1</v>
      </c>
      <c r="BE17" s="176">
        <v>184.2</v>
      </c>
      <c r="BF17" s="176">
        <v>183</v>
      </c>
      <c r="BG17" s="176">
        <v>175.5</v>
      </c>
      <c r="BH17" s="176">
        <v>179.7</v>
      </c>
      <c r="BI17" s="176">
        <v>176</v>
      </c>
      <c r="BJ17" s="176">
        <v>169.7</v>
      </c>
      <c r="BK17" s="176">
        <v>197</v>
      </c>
      <c r="BL17" s="176">
        <v>184</v>
      </c>
      <c r="BM17" s="176">
        <v>210.6</v>
      </c>
      <c r="BN17" s="176">
        <v>183.9</v>
      </c>
      <c r="BO17" s="176">
        <v>179.3</v>
      </c>
      <c r="BP17" s="176">
        <v>171.2</v>
      </c>
      <c r="BQ17" s="176">
        <v>179</v>
      </c>
      <c r="BR17" s="176">
        <v>180.9</v>
      </c>
      <c r="BS17" s="176">
        <v>176.5</v>
      </c>
      <c r="BT17" s="176">
        <v>180.4</v>
      </c>
      <c r="BU17" s="176">
        <v>179.9</v>
      </c>
      <c r="BV17" s="176">
        <v>171.1</v>
      </c>
      <c r="BW17" s="176">
        <v>185</v>
      </c>
      <c r="BX17" s="176">
        <v>193</v>
      </c>
      <c r="BY17" s="176">
        <v>199.8</v>
      </c>
      <c r="BZ17" s="176">
        <v>193.2</v>
      </c>
      <c r="CA17" s="176">
        <v>184.5</v>
      </c>
      <c r="CB17" s="176">
        <v>167.9</v>
      </c>
      <c r="CC17" s="176">
        <v>177.4</v>
      </c>
      <c r="CD17" s="176">
        <v>177</v>
      </c>
      <c r="CE17" s="176">
        <v>167.8</v>
      </c>
      <c r="CF17" s="176">
        <v>182.4</v>
      </c>
      <c r="CG17" s="176">
        <v>180</v>
      </c>
      <c r="CH17" s="176">
        <v>181</v>
      </c>
      <c r="CI17" s="176">
        <v>187.2</v>
      </c>
      <c r="CJ17" s="176">
        <v>199.2</v>
      </c>
      <c r="CK17" s="176">
        <v>190.6</v>
      </c>
      <c r="CL17" s="176">
        <v>194.2</v>
      </c>
      <c r="CM17" s="176">
        <v>178.6</v>
      </c>
      <c r="CN17" s="176">
        <v>166.9</v>
      </c>
      <c r="CO17" s="176">
        <v>172.4</v>
      </c>
      <c r="CP17" s="176">
        <v>172.1</v>
      </c>
      <c r="CQ17" s="176">
        <v>161.1</v>
      </c>
      <c r="CR17" s="176">
        <v>168.5</v>
      </c>
      <c r="CS17" s="176">
        <v>166</v>
      </c>
      <c r="CT17" s="176">
        <v>161.1</v>
      </c>
      <c r="CU17" s="176">
        <v>195.3</v>
      </c>
      <c r="CV17" s="176">
        <v>177.9</v>
      </c>
      <c r="CW17" s="176">
        <v>178.4</v>
      </c>
      <c r="CX17" s="176">
        <v>173.9</v>
      </c>
      <c r="CY17" s="176">
        <v>162.69999999999999</v>
      </c>
      <c r="CZ17" s="176">
        <v>158.5</v>
      </c>
      <c r="DA17" s="176">
        <v>170.7</v>
      </c>
      <c r="DB17" s="176">
        <v>168.2</v>
      </c>
      <c r="DC17" s="176">
        <v>158.30000000000001</v>
      </c>
      <c r="DD17" s="176">
        <v>168.3</v>
      </c>
      <c r="DE17" s="176">
        <v>164</v>
      </c>
      <c r="DF17" s="176">
        <v>179.2</v>
      </c>
      <c r="DG17" s="176">
        <v>171</v>
      </c>
    </row>
    <row r="18" spans="1:111" ht="30" customHeight="1">
      <c r="A18" s="238"/>
      <c r="B18" s="19" t="str">
        <f>IF('0'!A1=1,"Операції з нерухомим майном","Real estate activities")</f>
        <v>Операції з нерухомим майном</v>
      </c>
      <c r="C18" s="175">
        <v>87</v>
      </c>
      <c r="D18" s="175">
        <v>85.1</v>
      </c>
      <c r="E18" s="175">
        <v>87.4</v>
      </c>
      <c r="F18" s="175">
        <v>83.7</v>
      </c>
      <c r="G18" s="175">
        <v>85.1</v>
      </c>
      <c r="H18" s="175">
        <v>83</v>
      </c>
      <c r="I18" s="175">
        <v>83.1</v>
      </c>
      <c r="J18" s="175">
        <v>83.9</v>
      </c>
      <c r="K18" s="175">
        <v>85.6</v>
      </c>
      <c r="L18" s="175">
        <v>83.3</v>
      </c>
      <c r="M18" s="175">
        <v>83</v>
      </c>
      <c r="N18" s="175">
        <v>86.5</v>
      </c>
      <c r="O18" s="175">
        <v>90.3</v>
      </c>
      <c r="P18" s="175">
        <v>90</v>
      </c>
      <c r="Q18" s="175">
        <v>87.4</v>
      </c>
      <c r="R18" s="175">
        <v>92.89</v>
      </c>
      <c r="S18" s="175">
        <v>101.75</v>
      </c>
      <c r="T18" s="175">
        <v>83.5</v>
      </c>
      <c r="U18" s="175">
        <v>84</v>
      </c>
      <c r="V18" s="175">
        <v>87.8</v>
      </c>
      <c r="W18" s="175">
        <v>86.4</v>
      </c>
      <c r="X18" s="175">
        <v>88.5</v>
      </c>
      <c r="Y18" s="175">
        <v>88.2</v>
      </c>
      <c r="Z18" s="175">
        <v>85.3</v>
      </c>
      <c r="AA18" s="178">
        <v>93.4</v>
      </c>
      <c r="AB18" s="179" t="s">
        <v>0</v>
      </c>
      <c r="AC18" s="175">
        <v>94.2</v>
      </c>
      <c r="AD18" s="175">
        <v>95</v>
      </c>
      <c r="AE18" s="175">
        <v>93.74</v>
      </c>
      <c r="AF18" s="175">
        <v>86.4</v>
      </c>
      <c r="AG18" s="175">
        <v>87</v>
      </c>
      <c r="AH18" s="175">
        <v>86.41</v>
      </c>
      <c r="AI18" s="175">
        <v>82.9</v>
      </c>
      <c r="AJ18" s="175">
        <v>81.5</v>
      </c>
      <c r="AK18" s="176">
        <v>82.1</v>
      </c>
      <c r="AL18" s="176">
        <v>83.2</v>
      </c>
      <c r="AM18" s="176">
        <v>96.7</v>
      </c>
      <c r="AN18" s="176">
        <v>92.1</v>
      </c>
      <c r="AO18" s="176">
        <v>97.1</v>
      </c>
      <c r="AP18" s="176">
        <v>95.2</v>
      </c>
      <c r="AQ18" s="176">
        <v>93.4</v>
      </c>
      <c r="AR18" s="176">
        <v>108.8</v>
      </c>
      <c r="AS18" s="176">
        <v>92.1</v>
      </c>
      <c r="AT18" s="176">
        <v>91.7</v>
      </c>
      <c r="AU18" s="176">
        <v>91.1</v>
      </c>
      <c r="AV18" s="176">
        <v>88.4</v>
      </c>
      <c r="AW18" s="176">
        <v>88.5</v>
      </c>
      <c r="AX18" s="176">
        <v>87.9</v>
      </c>
      <c r="AY18" s="176">
        <v>87.3</v>
      </c>
      <c r="AZ18" s="176">
        <v>85.4</v>
      </c>
      <c r="BA18" s="176">
        <v>84.6</v>
      </c>
      <c r="BB18" s="176">
        <v>86.2</v>
      </c>
      <c r="BC18" s="176">
        <v>86</v>
      </c>
      <c r="BD18" s="176">
        <v>81.8</v>
      </c>
      <c r="BE18" s="176">
        <v>81.3</v>
      </c>
      <c r="BF18" s="176">
        <v>86.9</v>
      </c>
      <c r="BG18" s="176">
        <v>82.4</v>
      </c>
      <c r="BH18" s="176">
        <v>83.7</v>
      </c>
      <c r="BI18" s="176">
        <v>82.4</v>
      </c>
      <c r="BJ18" s="176">
        <v>79.7</v>
      </c>
      <c r="BK18" s="176">
        <v>83.9</v>
      </c>
      <c r="BL18" s="176">
        <v>83</v>
      </c>
      <c r="BM18" s="176">
        <v>81.599999999999994</v>
      </c>
      <c r="BN18" s="176">
        <v>82.9</v>
      </c>
      <c r="BO18" s="176">
        <v>81.099999999999994</v>
      </c>
      <c r="BP18" s="176">
        <v>78.400000000000006</v>
      </c>
      <c r="BQ18" s="176">
        <v>94.5</v>
      </c>
      <c r="BR18" s="176">
        <v>84</v>
      </c>
      <c r="BS18" s="176">
        <v>80.599999999999994</v>
      </c>
      <c r="BT18" s="176">
        <v>80.2</v>
      </c>
      <c r="BU18" s="176">
        <v>81.3</v>
      </c>
      <c r="BV18" s="176">
        <v>80.8</v>
      </c>
      <c r="BW18" s="176">
        <v>84.4</v>
      </c>
      <c r="BX18" s="176">
        <v>83.6</v>
      </c>
      <c r="BY18" s="176">
        <v>81.5</v>
      </c>
      <c r="BZ18" s="176">
        <v>79.8</v>
      </c>
      <c r="CA18" s="176">
        <v>83.9</v>
      </c>
      <c r="CB18" s="176">
        <v>82.6</v>
      </c>
      <c r="CC18" s="176">
        <v>80.8</v>
      </c>
      <c r="CD18" s="176">
        <v>83</v>
      </c>
      <c r="CE18" s="176">
        <v>80.400000000000006</v>
      </c>
      <c r="CF18" s="176">
        <v>82.2</v>
      </c>
      <c r="CG18" s="176">
        <v>82.6</v>
      </c>
      <c r="CH18" s="176">
        <v>82.3</v>
      </c>
      <c r="CI18" s="176">
        <v>84.2</v>
      </c>
      <c r="CJ18" s="176">
        <v>84.8</v>
      </c>
      <c r="CK18" s="176">
        <v>74</v>
      </c>
      <c r="CL18" s="176">
        <v>68.3</v>
      </c>
      <c r="CM18" s="176">
        <v>78.2</v>
      </c>
      <c r="CN18" s="176">
        <v>75.900000000000006</v>
      </c>
      <c r="CO18" s="176">
        <v>78.900000000000006</v>
      </c>
      <c r="CP18" s="176">
        <v>81</v>
      </c>
      <c r="CQ18" s="176">
        <v>77.8</v>
      </c>
      <c r="CR18" s="176">
        <v>77.099999999999994</v>
      </c>
      <c r="CS18" s="176">
        <v>77.3</v>
      </c>
      <c r="CT18" s="176">
        <v>73.599999999999994</v>
      </c>
      <c r="CU18" s="176">
        <v>78.5</v>
      </c>
      <c r="CV18" s="176">
        <v>82.7</v>
      </c>
      <c r="CW18" s="176">
        <v>76.099999999999994</v>
      </c>
      <c r="CX18" s="176">
        <v>80.2</v>
      </c>
      <c r="CY18" s="176">
        <v>82.5</v>
      </c>
      <c r="CZ18" s="176">
        <v>78.3</v>
      </c>
      <c r="DA18" s="176">
        <v>80.099999999999994</v>
      </c>
      <c r="DB18" s="176">
        <v>81.3</v>
      </c>
      <c r="DC18" s="176">
        <v>79.900000000000006</v>
      </c>
      <c r="DD18" s="176">
        <v>79.7</v>
      </c>
      <c r="DE18" s="176">
        <v>79</v>
      </c>
      <c r="DF18" s="176">
        <v>77</v>
      </c>
      <c r="DG18" s="176">
        <v>88.8</v>
      </c>
    </row>
    <row r="19" spans="1:111" ht="30" customHeight="1">
      <c r="A19" s="238"/>
      <c r="B19" s="19" t="str">
        <f>IF('0'!A1=1,"Професійна, наукова та технічна  діяльність","Professional, scientific and technical activities")</f>
        <v>Професійна, наукова та технічна  діяльність</v>
      </c>
      <c r="C19" s="175">
        <v>132.6</v>
      </c>
      <c r="D19" s="175">
        <v>135.30000000000001</v>
      </c>
      <c r="E19" s="175">
        <v>141.1</v>
      </c>
      <c r="F19" s="175">
        <v>138.69999999999999</v>
      </c>
      <c r="G19" s="175">
        <v>132.19999999999999</v>
      </c>
      <c r="H19" s="175">
        <v>132.30000000000001</v>
      </c>
      <c r="I19" s="175">
        <v>133.6</v>
      </c>
      <c r="J19" s="175">
        <v>134.80000000000001</v>
      </c>
      <c r="K19" s="175">
        <v>138.6</v>
      </c>
      <c r="L19" s="175">
        <v>136.4</v>
      </c>
      <c r="M19" s="175">
        <v>139.6</v>
      </c>
      <c r="N19" s="175">
        <v>145.30000000000001</v>
      </c>
      <c r="O19" s="175">
        <v>144</v>
      </c>
      <c r="P19" s="175">
        <v>156.1</v>
      </c>
      <c r="Q19" s="175">
        <v>149.6</v>
      </c>
      <c r="R19" s="175">
        <v>152.93</v>
      </c>
      <c r="S19" s="175">
        <v>143.91</v>
      </c>
      <c r="T19" s="175">
        <v>145.5</v>
      </c>
      <c r="U19" s="175">
        <v>143.5</v>
      </c>
      <c r="V19" s="175">
        <v>149.30000000000001</v>
      </c>
      <c r="W19" s="175">
        <v>156.30000000000001</v>
      </c>
      <c r="X19" s="175">
        <v>151.69999999999999</v>
      </c>
      <c r="Y19" s="175">
        <v>154.9</v>
      </c>
      <c r="Z19" s="175">
        <v>161</v>
      </c>
      <c r="AA19" s="178">
        <v>161.4</v>
      </c>
      <c r="AB19" s="179" t="s">
        <v>0</v>
      </c>
      <c r="AC19" s="175">
        <v>168.1</v>
      </c>
      <c r="AD19" s="175">
        <v>168.4</v>
      </c>
      <c r="AE19" s="175">
        <v>169.68</v>
      </c>
      <c r="AF19" s="175">
        <v>155.4</v>
      </c>
      <c r="AG19" s="175">
        <v>156.30000000000001</v>
      </c>
      <c r="AH19" s="175">
        <v>155.25</v>
      </c>
      <c r="AI19" s="175">
        <v>154.9</v>
      </c>
      <c r="AJ19" s="175">
        <v>152.9</v>
      </c>
      <c r="AK19" s="176">
        <v>156.80000000000001</v>
      </c>
      <c r="AL19" s="176">
        <v>161.1</v>
      </c>
      <c r="AM19" s="176">
        <v>148</v>
      </c>
      <c r="AN19" s="176">
        <v>157.80000000000001</v>
      </c>
      <c r="AO19" s="176">
        <v>156.5</v>
      </c>
      <c r="AP19" s="176">
        <v>153</v>
      </c>
      <c r="AQ19" s="176">
        <v>144.5</v>
      </c>
      <c r="AR19" s="176">
        <v>145.1</v>
      </c>
      <c r="AS19" s="176">
        <v>144</v>
      </c>
      <c r="AT19" s="176">
        <v>148.4</v>
      </c>
      <c r="AU19" s="176">
        <v>150.6</v>
      </c>
      <c r="AV19" s="176">
        <v>170.9</v>
      </c>
      <c r="AW19" s="176">
        <v>149.69999999999999</v>
      </c>
      <c r="AX19" s="176">
        <v>165.2</v>
      </c>
      <c r="AY19" s="176">
        <v>136.4</v>
      </c>
      <c r="AZ19" s="176">
        <v>150.5</v>
      </c>
      <c r="BA19" s="176">
        <v>143.80000000000001</v>
      </c>
      <c r="BB19" s="176">
        <v>143.6</v>
      </c>
      <c r="BC19" s="176">
        <v>141.19999999999999</v>
      </c>
      <c r="BD19" s="176">
        <v>135.4</v>
      </c>
      <c r="BE19" s="176">
        <v>137.5</v>
      </c>
      <c r="BF19" s="176">
        <v>140.6</v>
      </c>
      <c r="BG19" s="176">
        <v>146</v>
      </c>
      <c r="BH19" s="176">
        <v>137.69999999999999</v>
      </c>
      <c r="BI19" s="176">
        <v>138.80000000000001</v>
      </c>
      <c r="BJ19" s="176">
        <v>144.5</v>
      </c>
      <c r="BK19" s="176">
        <v>133.9</v>
      </c>
      <c r="BL19" s="176">
        <v>134.4</v>
      </c>
      <c r="BM19" s="176">
        <v>135.19999999999999</v>
      </c>
      <c r="BN19" s="176">
        <v>134.4</v>
      </c>
      <c r="BO19" s="176">
        <v>153.19999999999999</v>
      </c>
      <c r="BP19" s="176">
        <v>127.8</v>
      </c>
      <c r="BQ19" s="176">
        <v>132.4</v>
      </c>
      <c r="BR19" s="176">
        <v>132</v>
      </c>
      <c r="BS19" s="176">
        <v>139.30000000000001</v>
      </c>
      <c r="BT19" s="176">
        <v>136.4</v>
      </c>
      <c r="BU19" s="176">
        <v>137</v>
      </c>
      <c r="BV19" s="176">
        <v>146.5</v>
      </c>
      <c r="BW19" s="176">
        <v>135</v>
      </c>
      <c r="BX19" s="176">
        <v>153.1</v>
      </c>
      <c r="BY19" s="176">
        <v>157.69999999999999</v>
      </c>
      <c r="BZ19" s="176">
        <v>140.4</v>
      </c>
      <c r="CA19" s="176">
        <v>133.6</v>
      </c>
      <c r="CB19" s="176">
        <v>130.6</v>
      </c>
      <c r="CC19" s="176">
        <v>130.30000000000001</v>
      </c>
      <c r="CD19" s="176">
        <v>133.80000000000001</v>
      </c>
      <c r="CE19" s="176">
        <v>137.69999999999999</v>
      </c>
      <c r="CF19" s="176">
        <v>135.30000000000001</v>
      </c>
      <c r="CG19" s="176">
        <v>134.1</v>
      </c>
      <c r="CH19" s="176">
        <v>143</v>
      </c>
      <c r="CI19" s="176">
        <v>138</v>
      </c>
      <c r="CJ19" s="176">
        <v>145.19999999999999</v>
      </c>
      <c r="CK19" s="176">
        <v>162.1</v>
      </c>
      <c r="CL19" s="176">
        <v>141.9</v>
      </c>
      <c r="CM19" s="176">
        <v>148.1</v>
      </c>
      <c r="CN19" s="176">
        <v>136.30000000000001</v>
      </c>
      <c r="CO19" s="176">
        <v>133.6</v>
      </c>
      <c r="CP19" s="176">
        <v>135.69999999999999</v>
      </c>
      <c r="CQ19" s="176">
        <v>142.5</v>
      </c>
      <c r="CR19" s="176">
        <v>137.9</v>
      </c>
      <c r="CS19" s="176">
        <v>139.19999999999999</v>
      </c>
      <c r="CT19" s="176">
        <v>157.80000000000001</v>
      </c>
      <c r="CU19" s="176">
        <v>134.6</v>
      </c>
      <c r="CV19" s="176">
        <v>139.9</v>
      </c>
      <c r="CW19" s="176">
        <v>137.9</v>
      </c>
      <c r="CX19" s="176">
        <v>161.6</v>
      </c>
      <c r="CY19" s="176">
        <v>131.5</v>
      </c>
      <c r="CZ19" s="176">
        <v>133.1</v>
      </c>
      <c r="DA19" s="176">
        <v>133.9</v>
      </c>
      <c r="DB19" s="176">
        <v>137</v>
      </c>
      <c r="DC19" s="176">
        <v>137</v>
      </c>
      <c r="DD19" s="176">
        <v>135.6</v>
      </c>
      <c r="DE19" s="176">
        <v>133.80000000000001</v>
      </c>
      <c r="DF19" s="176">
        <v>142.19999999999999</v>
      </c>
      <c r="DG19" s="176">
        <v>137</v>
      </c>
    </row>
    <row r="20" spans="1:111" ht="30" customHeight="1">
      <c r="A20" s="238"/>
      <c r="B20" s="19" t="str">
        <f>IF('0'!A1=1,"з неї наукові дослідження та розробки","of which scientific research and development")</f>
        <v>з неї наукові дослідження та розробки</v>
      </c>
      <c r="C20" s="175">
        <v>117.6</v>
      </c>
      <c r="D20" s="175">
        <v>119.6</v>
      </c>
      <c r="E20" s="175">
        <v>117.8</v>
      </c>
      <c r="F20" s="175">
        <v>118.2</v>
      </c>
      <c r="G20" s="175">
        <v>118.4</v>
      </c>
      <c r="H20" s="175">
        <v>121.1</v>
      </c>
      <c r="I20" s="175">
        <v>123.8</v>
      </c>
      <c r="J20" s="175">
        <v>120.3</v>
      </c>
      <c r="K20" s="175">
        <v>127.7</v>
      </c>
      <c r="L20" s="175">
        <v>124.7</v>
      </c>
      <c r="M20" s="175">
        <v>127.3</v>
      </c>
      <c r="N20" s="175">
        <v>136.80000000000001</v>
      </c>
      <c r="O20" s="175">
        <v>115.6</v>
      </c>
      <c r="P20" s="175">
        <v>117.9</v>
      </c>
      <c r="Q20" s="175">
        <v>118.1</v>
      </c>
      <c r="R20" s="175">
        <v>116.1</v>
      </c>
      <c r="S20" s="175">
        <v>117.53</v>
      </c>
      <c r="T20" s="175">
        <v>120.4</v>
      </c>
      <c r="U20" s="175">
        <v>123.7</v>
      </c>
      <c r="V20" s="175">
        <v>122.1</v>
      </c>
      <c r="W20" s="175">
        <v>124.9</v>
      </c>
      <c r="X20" s="175">
        <v>125.5</v>
      </c>
      <c r="Y20" s="175">
        <v>128</v>
      </c>
      <c r="Z20" s="175">
        <v>139.5</v>
      </c>
      <c r="AA20" s="178">
        <v>114.8</v>
      </c>
      <c r="AB20" s="179" t="s">
        <v>0</v>
      </c>
      <c r="AC20" s="175">
        <v>112.6</v>
      </c>
      <c r="AD20" s="175">
        <v>114.4</v>
      </c>
      <c r="AE20" s="175">
        <v>114.53</v>
      </c>
      <c r="AF20" s="175">
        <v>114.6</v>
      </c>
      <c r="AG20" s="175">
        <v>117.4</v>
      </c>
      <c r="AH20" s="175">
        <v>115.99</v>
      </c>
      <c r="AI20" s="175">
        <v>118.3</v>
      </c>
      <c r="AJ20" s="175">
        <v>123.5</v>
      </c>
      <c r="AK20" s="176">
        <v>124.2</v>
      </c>
      <c r="AL20" s="176">
        <v>124.1</v>
      </c>
      <c r="AM20" s="176">
        <v>112</v>
      </c>
      <c r="AN20" s="176">
        <v>118.8</v>
      </c>
      <c r="AO20" s="176">
        <v>115.8</v>
      </c>
      <c r="AP20" s="176">
        <v>114.9</v>
      </c>
      <c r="AQ20" s="176">
        <v>117.7</v>
      </c>
      <c r="AR20" s="176">
        <v>114.6</v>
      </c>
      <c r="AS20" s="176">
        <v>117.1</v>
      </c>
      <c r="AT20" s="176">
        <v>117.6</v>
      </c>
      <c r="AU20" s="176">
        <v>118.4</v>
      </c>
      <c r="AV20" s="176">
        <v>116</v>
      </c>
      <c r="AW20" s="176">
        <v>118.8</v>
      </c>
      <c r="AX20" s="176">
        <v>128.1</v>
      </c>
      <c r="AY20" s="176">
        <v>113</v>
      </c>
      <c r="AZ20" s="176">
        <v>115.2</v>
      </c>
      <c r="BA20" s="176">
        <v>116.6</v>
      </c>
      <c r="BB20" s="176">
        <v>114</v>
      </c>
      <c r="BC20" s="176">
        <v>114.5</v>
      </c>
      <c r="BD20" s="176">
        <v>109.3</v>
      </c>
      <c r="BE20" s="176">
        <v>114.4</v>
      </c>
      <c r="BF20" s="176">
        <v>115</v>
      </c>
      <c r="BG20" s="176">
        <v>115.5</v>
      </c>
      <c r="BH20" s="176">
        <v>113</v>
      </c>
      <c r="BI20" s="176">
        <v>119.2</v>
      </c>
      <c r="BJ20" s="176">
        <v>124.3</v>
      </c>
      <c r="BK20" s="176" t="s">
        <v>4</v>
      </c>
      <c r="BL20" s="176" t="s">
        <v>4</v>
      </c>
      <c r="BM20" s="176" t="s">
        <v>4</v>
      </c>
      <c r="BN20" s="176" t="s">
        <v>4</v>
      </c>
      <c r="BO20" s="176" t="s">
        <v>4</v>
      </c>
      <c r="BP20" s="176" t="s">
        <v>4</v>
      </c>
      <c r="BQ20" s="176" t="s">
        <v>4</v>
      </c>
      <c r="BR20" s="176" t="s">
        <v>4</v>
      </c>
      <c r="BS20" s="176" t="s">
        <v>4</v>
      </c>
      <c r="BT20" s="176" t="s">
        <v>4</v>
      </c>
      <c r="BU20" s="176" t="s">
        <v>4</v>
      </c>
      <c r="BV20" s="176" t="s">
        <v>4</v>
      </c>
      <c r="BW20" s="176" t="s">
        <v>4</v>
      </c>
      <c r="BX20" s="176" t="s">
        <v>4</v>
      </c>
      <c r="BY20" s="176" t="s">
        <v>4</v>
      </c>
      <c r="BZ20" s="176" t="s">
        <v>4</v>
      </c>
      <c r="CA20" s="176" t="s">
        <v>4</v>
      </c>
      <c r="CB20" s="176" t="s">
        <v>4</v>
      </c>
      <c r="CC20" s="176" t="s">
        <v>4</v>
      </c>
      <c r="CD20" s="176" t="s">
        <v>4</v>
      </c>
      <c r="CE20" s="176" t="s">
        <v>4</v>
      </c>
      <c r="CF20" s="176" t="s">
        <v>4</v>
      </c>
      <c r="CG20" s="176" t="s">
        <v>4</v>
      </c>
      <c r="CH20" s="176" t="s">
        <v>4</v>
      </c>
      <c r="CI20" s="176" t="s">
        <v>4</v>
      </c>
      <c r="CJ20" s="176" t="s">
        <v>4</v>
      </c>
      <c r="CK20" s="176" t="s">
        <v>4</v>
      </c>
      <c r="CL20" s="176" t="s">
        <v>4</v>
      </c>
      <c r="CM20" s="176" t="s">
        <v>4</v>
      </c>
      <c r="CN20" s="176" t="s">
        <v>4</v>
      </c>
      <c r="CO20" s="176" t="s">
        <v>4</v>
      </c>
      <c r="CP20" s="176" t="s">
        <v>4</v>
      </c>
      <c r="CQ20" s="176" t="s">
        <v>4</v>
      </c>
      <c r="CR20" s="176" t="s">
        <v>4</v>
      </c>
      <c r="CS20" s="176" t="s">
        <v>4</v>
      </c>
      <c r="CT20" s="176" t="s">
        <v>4</v>
      </c>
      <c r="CU20" s="176" t="s">
        <v>4</v>
      </c>
      <c r="CV20" s="176" t="s">
        <v>4</v>
      </c>
      <c r="CW20" s="176" t="s">
        <v>4</v>
      </c>
      <c r="CX20" s="176" t="s">
        <v>4</v>
      </c>
      <c r="CY20" s="176" t="s">
        <v>4</v>
      </c>
      <c r="CZ20" s="176" t="s">
        <v>4</v>
      </c>
      <c r="DA20" s="176" t="s">
        <v>4</v>
      </c>
      <c r="DB20" s="176" t="s">
        <v>4</v>
      </c>
      <c r="DC20" s="176" t="s">
        <v>4</v>
      </c>
      <c r="DD20" s="176" t="s">
        <v>4</v>
      </c>
      <c r="DE20" s="176" t="s">
        <v>4</v>
      </c>
      <c r="DF20" s="176" t="s">
        <v>4</v>
      </c>
      <c r="DG20" s="176" t="s">
        <v>4</v>
      </c>
    </row>
    <row r="21" spans="1:111" ht="30" customHeight="1">
      <c r="A21" s="238"/>
      <c r="B21" s="19" t="str">
        <f>IF('0'!A1=1,"Діяльність у сфері адміністративного  та допоміжного обслуговування","Administrative and support service activities")</f>
        <v>Діяльність у сфері адміністративного  та допоміжного обслуговування</v>
      </c>
      <c r="C21" s="175">
        <v>79</v>
      </c>
      <c r="D21" s="175">
        <v>76.400000000000006</v>
      </c>
      <c r="E21" s="175">
        <v>76.900000000000006</v>
      </c>
      <c r="F21" s="175">
        <v>76.2</v>
      </c>
      <c r="G21" s="175">
        <v>78.2</v>
      </c>
      <c r="H21" s="175">
        <v>75.599999999999994</v>
      </c>
      <c r="I21" s="175">
        <v>76.8</v>
      </c>
      <c r="J21" s="175">
        <v>77.7</v>
      </c>
      <c r="K21" s="175">
        <v>77.7</v>
      </c>
      <c r="L21" s="175">
        <v>77.7</v>
      </c>
      <c r="M21" s="175">
        <v>77.2</v>
      </c>
      <c r="N21" s="175">
        <v>76.8</v>
      </c>
      <c r="O21" s="175">
        <v>78.5</v>
      </c>
      <c r="P21" s="175">
        <v>77.3</v>
      </c>
      <c r="Q21" s="175">
        <v>74.5</v>
      </c>
      <c r="R21" s="175">
        <v>74.53</v>
      </c>
      <c r="S21" s="175">
        <v>75.12</v>
      </c>
      <c r="T21" s="175">
        <v>72.099999999999994</v>
      </c>
      <c r="U21" s="175">
        <v>72.2</v>
      </c>
      <c r="V21" s="175">
        <v>76.2</v>
      </c>
      <c r="W21" s="175">
        <v>75.8</v>
      </c>
      <c r="X21" s="175">
        <v>77.3</v>
      </c>
      <c r="Y21" s="175">
        <v>76.5</v>
      </c>
      <c r="Z21" s="175">
        <v>73.599999999999994</v>
      </c>
      <c r="AA21" s="178">
        <v>76.099999999999994</v>
      </c>
      <c r="AB21" s="179" t="s">
        <v>0</v>
      </c>
      <c r="AC21" s="175">
        <v>78.3</v>
      </c>
      <c r="AD21" s="175">
        <v>77.099999999999994</v>
      </c>
      <c r="AE21" s="175">
        <v>77.13</v>
      </c>
      <c r="AF21" s="175">
        <v>73.2</v>
      </c>
      <c r="AG21" s="175">
        <v>73.2</v>
      </c>
      <c r="AH21" s="175">
        <v>76</v>
      </c>
      <c r="AI21" s="175">
        <v>75.8</v>
      </c>
      <c r="AJ21" s="175">
        <v>74</v>
      </c>
      <c r="AK21" s="176">
        <v>74.2</v>
      </c>
      <c r="AL21" s="176">
        <v>67.7</v>
      </c>
      <c r="AM21" s="176">
        <v>81.099999999999994</v>
      </c>
      <c r="AN21" s="176">
        <v>79.7</v>
      </c>
      <c r="AO21" s="176">
        <v>77.599999999999994</v>
      </c>
      <c r="AP21" s="176">
        <v>78</v>
      </c>
      <c r="AQ21" s="176">
        <v>77.8</v>
      </c>
      <c r="AR21" s="176">
        <v>74.099999999999994</v>
      </c>
      <c r="AS21" s="176">
        <v>75.599999999999994</v>
      </c>
      <c r="AT21" s="176">
        <v>78.400000000000006</v>
      </c>
      <c r="AU21" s="176">
        <v>77</v>
      </c>
      <c r="AV21" s="176">
        <v>77.3</v>
      </c>
      <c r="AW21" s="176">
        <v>77.8</v>
      </c>
      <c r="AX21" s="176">
        <v>74.2</v>
      </c>
      <c r="AY21" s="176">
        <v>83.2</v>
      </c>
      <c r="AZ21" s="176">
        <v>81.599999999999994</v>
      </c>
      <c r="BA21" s="176">
        <v>79.400000000000006</v>
      </c>
      <c r="BB21" s="176">
        <v>80.400000000000006</v>
      </c>
      <c r="BC21" s="176">
        <v>79.5</v>
      </c>
      <c r="BD21" s="176">
        <v>75.8</v>
      </c>
      <c r="BE21" s="176">
        <v>77.2</v>
      </c>
      <c r="BF21" s="176">
        <v>80.400000000000006</v>
      </c>
      <c r="BG21" s="176">
        <v>78</v>
      </c>
      <c r="BH21" s="176">
        <v>78.599999999999994</v>
      </c>
      <c r="BI21" s="176">
        <v>78.2</v>
      </c>
      <c r="BJ21" s="176">
        <v>74</v>
      </c>
      <c r="BK21" s="176">
        <v>83.1</v>
      </c>
      <c r="BL21" s="176">
        <v>84.1</v>
      </c>
      <c r="BM21" s="176">
        <v>82.6</v>
      </c>
      <c r="BN21" s="176">
        <v>80.3</v>
      </c>
      <c r="BO21" s="176">
        <v>80.5</v>
      </c>
      <c r="BP21" s="176">
        <v>78.3</v>
      </c>
      <c r="BQ21" s="176">
        <v>81.3</v>
      </c>
      <c r="BR21" s="176">
        <v>82.9</v>
      </c>
      <c r="BS21" s="176">
        <v>82.8</v>
      </c>
      <c r="BT21" s="176">
        <v>82.4</v>
      </c>
      <c r="BU21" s="176">
        <v>83.3</v>
      </c>
      <c r="BV21" s="176">
        <v>78.599999999999994</v>
      </c>
      <c r="BW21" s="176">
        <v>84.6</v>
      </c>
      <c r="BX21" s="176">
        <v>83.9</v>
      </c>
      <c r="BY21" s="176">
        <v>81.8</v>
      </c>
      <c r="BZ21" s="176">
        <v>81.7</v>
      </c>
      <c r="CA21" s="176">
        <v>82.7</v>
      </c>
      <c r="CB21" s="176">
        <v>78.900000000000006</v>
      </c>
      <c r="CC21" s="176">
        <v>84.1</v>
      </c>
      <c r="CD21" s="176">
        <v>83.3</v>
      </c>
      <c r="CE21" s="176">
        <v>81.8</v>
      </c>
      <c r="CF21" s="176">
        <v>87.2</v>
      </c>
      <c r="CG21" s="176">
        <v>82.5</v>
      </c>
      <c r="CH21" s="176">
        <v>82.9</v>
      </c>
      <c r="CI21" s="176">
        <v>86.4</v>
      </c>
      <c r="CJ21" s="176">
        <v>85.2</v>
      </c>
      <c r="CK21" s="176">
        <v>91.2</v>
      </c>
      <c r="CL21" s="176">
        <v>88.8</v>
      </c>
      <c r="CM21" s="176">
        <v>86.4</v>
      </c>
      <c r="CN21" s="176">
        <v>81.5</v>
      </c>
      <c r="CO21" s="176">
        <v>83.8</v>
      </c>
      <c r="CP21" s="176">
        <v>87.8</v>
      </c>
      <c r="CQ21" s="176">
        <v>82.9</v>
      </c>
      <c r="CR21" s="176">
        <v>83.5</v>
      </c>
      <c r="CS21" s="176">
        <v>84.5</v>
      </c>
      <c r="CT21" s="176">
        <v>82.3</v>
      </c>
      <c r="CU21" s="176">
        <v>83.5</v>
      </c>
      <c r="CV21" s="176">
        <v>83</v>
      </c>
      <c r="CW21" s="176">
        <v>80.7</v>
      </c>
      <c r="CX21" s="176">
        <v>78.8</v>
      </c>
      <c r="CY21" s="176">
        <v>79.5</v>
      </c>
      <c r="CZ21" s="176">
        <v>77.099999999999994</v>
      </c>
      <c r="DA21" s="176">
        <v>78.7</v>
      </c>
      <c r="DB21" s="176">
        <v>81.099999999999994</v>
      </c>
      <c r="DC21" s="176">
        <v>79.3</v>
      </c>
      <c r="DD21" s="176">
        <v>81.3</v>
      </c>
      <c r="DE21" s="176">
        <v>80.099999999999994</v>
      </c>
      <c r="DF21" s="176">
        <v>76.8</v>
      </c>
      <c r="DG21" s="176">
        <v>86.1</v>
      </c>
    </row>
    <row r="22" spans="1:111" ht="30" customHeight="1">
      <c r="A22" s="238"/>
      <c r="B22" s="19" t="str">
        <f>IF('0'!A1=1,"Державне управління й оборона; обов’язкове соціальне страхування","Public administration and defence; compulsory social security")</f>
        <v>Державне управління й оборона; обов’язкове соціальне страхування</v>
      </c>
      <c r="C22" s="175">
        <v>101.7</v>
      </c>
      <c r="D22" s="175">
        <v>103.6</v>
      </c>
      <c r="E22" s="175">
        <v>103.3</v>
      </c>
      <c r="F22" s="175">
        <v>104.8</v>
      </c>
      <c r="G22" s="175">
        <v>108.7</v>
      </c>
      <c r="H22" s="175">
        <v>114.6</v>
      </c>
      <c r="I22" s="175">
        <v>118</v>
      </c>
      <c r="J22" s="175">
        <v>126.6</v>
      </c>
      <c r="K22" s="175">
        <v>110.1</v>
      </c>
      <c r="L22" s="175">
        <v>112.9</v>
      </c>
      <c r="M22" s="175">
        <v>120.9</v>
      </c>
      <c r="N22" s="175">
        <v>130.1</v>
      </c>
      <c r="O22" s="175">
        <v>100.5</v>
      </c>
      <c r="P22" s="175">
        <v>105.7</v>
      </c>
      <c r="Q22" s="175">
        <v>107.6</v>
      </c>
      <c r="R22" s="175">
        <v>106.44</v>
      </c>
      <c r="S22" s="175">
        <v>108.31</v>
      </c>
      <c r="T22" s="175">
        <v>113.2</v>
      </c>
      <c r="U22" s="175">
        <v>115.2</v>
      </c>
      <c r="V22" s="175">
        <v>112.3</v>
      </c>
      <c r="W22" s="175">
        <v>104.1</v>
      </c>
      <c r="X22" s="175">
        <v>108.2</v>
      </c>
      <c r="Y22" s="175">
        <v>111.8</v>
      </c>
      <c r="Z22" s="175">
        <v>122.3</v>
      </c>
      <c r="AA22" s="178">
        <v>93.5</v>
      </c>
      <c r="AB22" s="179" t="s">
        <v>0</v>
      </c>
      <c r="AC22" s="175">
        <v>95.2</v>
      </c>
      <c r="AD22" s="175">
        <v>97.5</v>
      </c>
      <c r="AE22" s="175">
        <v>97.34</v>
      </c>
      <c r="AF22" s="175">
        <v>106.6</v>
      </c>
      <c r="AG22" s="175">
        <v>106.7</v>
      </c>
      <c r="AH22" s="175">
        <v>106.79</v>
      </c>
      <c r="AI22" s="175">
        <v>99</v>
      </c>
      <c r="AJ22" s="175">
        <v>106.6</v>
      </c>
      <c r="AK22" s="176">
        <v>115.3</v>
      </c>
      <c r="AL22" s="176">
        <v>120.9</v>
      </c>
      <c r="AM22" s="176">
        <v>97.6</v>
      </c>
      <c r="AN22" s="176">
        <v>103</v>
      </c>
      <c r="AO22" s="176">
        <v>104.2</v>
      </c>
      <c r="AP22" s="176">
        <v>108.4</v>
      </c>
      <c r="AQ22" s="176">
        <v>106.7</v>
      </c>
      <c r="AR22" s="176">
        <v>115.9</v>
      </c>
      <c r="AS22" s="176">
        <v>118.7</v>
      </c>
      <c r="AT22" s="176">
        <v>118.6</v>
      </c>
      <c r="AU22" s="176">
        <v>108.8</v>
      </c>
      <c r="AV22" s="176">
        <v>113.4</v>
      </c>
      <c r="AW22" s="176">
        <v>132.80000000000001</v>
      </c>
      <c r="AX22" s="176">
        <v>141.6</v>
      </c>
      <c r="AY22" s="176">
        <v>106.9</v>
      </c>
      <c r="AZ22" s="176">
        <v>115.3</v>
      </c>
      <c r="BA22" s="176">
        <v>114.4</v>
      </c>
      <c r="BB22" s="176">
        <v>117.4</v>
      </c>
      <c r="BC22" s="176">
        <v>120.3</v>
      </c>
      <c r="BD22" s="176">
        <v>131.69999999999999</v>
      </c>
      <c r="BE22" s="176">
        <v>135.5</v>
      </c>
      <c r="BF22" s="176">
        <v>138.30000000000001</v>
      </c>
      <c r="BG22" s="176">
        <v>134.30000000000001</v>
      </c>
      <c r="BH22" s="176">
        <v>140.19999999999999</v>
      </c>
      <c r="BI22" s="176">
        <v>145.6</v>
      </c>
      <c r="BJ22" s="176">
        <v>164.5</v>
      </c>
      <c r="BK22" s="176">
        <v>121.1</v>
      </c>
      <c r="BL22" s="176">
        <v>136.19999999999999</v>
      </c>
      <c r="BM22" s="176">
        <v>130.6</v>
      </c>
      <c r="BN22" s="176">
        <v>132.80000000000001</v>
      </c>
      <c r="BO22" s="176">
        <v>139.1</v>
      </c>
      <c r="BP22" s="176">
        <v>147.19999999999999</v>
      </c>
      <c r="BQ22" s="176">
        <v>153.6</v>
      </c>
      <c r="BR22" s="176">
        <v>153.5</v>
      </c>
      <c r="BS22" s="176">
        <v>143.69999999999999</v>
      </c>
      <c r="BT22" s="176">
        <v>142.1</v>
      </c>
      <c r="BU22" s="176">
        <v>146.69999999999999</v>
      </c>
      <c r="BV22" s="176">
        <v>162.6</v>
      </c>
      <c r="BW22" s="176">
        <v>124.5</v>
      </c>
      <c r="BX22" s="176">
        <v>131.4</v>
      </c>
      <c r="BY22" s="176">
        <v>127.1</v>
      </c>
      <c r="BZ22" s="176">
        <v>129.6</v>
      </c>
      <c r="CA22" s="176">
        <v>135.30000000000001</v>
      </c>
      <c r="CB22" s="176">
        <v>140.19999999999999</v>
      </c>
      <c r="CC22" s="176">
        <v>148.5</v>
      </c>
      <c r="CD22" s="176">
        <v>153.30000000000001</v>
      </c>
      <c r="CE22" s="176">
        <v>141.69999999999999</v>
      </c>
      <c r="CF22" s="176">
        <v>140.30000000000001</v>
      </c>
      <c r="CG22" s="176">
        <v>145.9</v>
      </c>
      <c r="CH22" s="176">
        <v>166</v>
      </c>
      <c r="CI22" s="176">
        <v>129.1</v>
      </c>
      <c r="CJ22" s="176">
        <v>134.1</v>
      </c>
      <c r="CK22" s="176">
        <v>132.1</v>
      </c>
      <c r="CL22" s="176">
        <v>144.19999999999999</v>
      </c>
      <c r="CM22" s="176">
        <v>141</v>
      </c>
      <c r="CN22" s="176">
        <v>141.5</v>
      </c>
      <c r="CO22" s="176">
        <v>149.4</v>
      </c>
      <c r="CP22" s="176">
        <v>146.80000000000001</v>
      </c>
      <c r="CQ22" s="176">
        <v>138.9</v>
      </c>
      <c r="CR22" s="176">
        <v>134.9</v>
      </c>
      <c r="CS22" s="176">
        <v>144.5</v>
      </c>
      <c r="CT22" s="176">
        <v>159.69999999999999</v>
      </c>
      <c r="CU22" s="176">
        <v>123.5</v>
      </c>
      <c r="CV22" s="176">
        <v>126.9</v>
      </c>
      <c r="CW22" s="176">
        <v>121.3</v>
      </c>
      <c r="CX22" s="176">
        <v>126.4</v>
      </c>
      <c r="CY22" s="176">
        <v>132.80000000000001</v>
      </c>
      <c r="CZ22" s="176">
        <v>138.80000000000001</v>
      </c>
      <c r="DA22" s="176">
        <v>144.9</v>
      </c>
      <c r="DB22" s="176">
        <v>151.5</v>
      </c>
      <c r="DC22" s="176">
        <v>132.30000000000001</v>
      </c>
      <c r="DD22" s="176">
        <v>132.30000000000001</v>
      </c>
      <c r="DE22" s="176">
        <v>139.5</v>
      </c>
      <c r="DF22" s="176">
        <v>154.30000000000001</v>
      </c>
      <c r="DG22" s="176">
        <v>119.7</v>
      </c>
    </row>
    <row r="23" spans="1:111" ht="30" customHeight="1">
      <c r="A23" s="238"/>
      <c r="B23" s="19" t="str">
        <f>IF('0'!A1=1,"Освіта","Education")</f>
        <v>Освіта</v>
      </c>
      <c r="C23" s="175">
        <v>82</v>
      </c>
      <c r="D23" s="175">
        <v>82.2</v>
      </c>
      <c r="E23" s="175">
        <v>78.599999999999994</v>
      </c>
      <c r="F23" s="175">
        <v>81.400000000000006</v>
      </c>
      <c r="G23" s="175">
        <v>83.3</v>
      </c>
      <c r="H23" s="175">
        <v>96.4</v>
      </c>
      <c r="I23" s="175">
        <v>86.9</v>
      </c>
      <c r="J23" s="175">
        <v>77</v>
      </c>
      <c r="K23" s="175">
        <v>83.7</v>
      </c>
      <c r="L23" s="175">
        <v>79.7</v>
      </c>
      <c r="M23" s="175">
        <v>79.599999999999994</v>
      </c>
      <c r="N23" s="175">
        <v>80.599999999999994</v>
      </c>
      <c r="O23" s="175">
        <v>78.599999999999994</v>
      </c>
      <c r="P23" s="175">
        <v>79.400000000000006</v>
      </c>
      <c r="Q23" s="175">
        <v>76.5</v>
      </c>
      <c r="R23" s="175">
        <v>75.5</v>
      </c>
      <c r="S23" s="175">
        <v>79.39</v>
      </c>
      <c r="T23" s="175">
        <v>93.6</v>
      </c>
      <c r="U23" s="175">
        <v>82.5</v>
      </c>
      <c r="V23" s="175">
        <v>74.900000000000006</v>
      </c>
      <c r="W23" s="175">
        <v>79.3</v>
      </c>
      <c r="X23" s="175">
        <v>77</v>
      </c>
      <c r="Y23" s="175">
        <v>76.7</v>
      </c>
      <c r="Z23" s="175">
        <v>76.400000000000006</v>
      </c>
      <c r="AA23" s="182">
        <v>73.599999999999994</v>
      </c>
      <c r="AB23" s="179" t="s">
        <v>0</v>
      </c>
      <c r="AC23" s="175">
        <v>73</v>
      </c>
      <c r="AD23" s="175">
        <v>70.599999999999994</v>
      </c>
      <c r="AE23" s="175">
        <v>69.900000000000006</v>
      </c>
      <c r="AF23" s="175">
        <v>84.8</v>
      </c>
      <c r="AG23" s="175">
        <v>74</v>
      </c>
      <c r="AH23" s="175">
        <v>66.25</v>
      </c>
      <c r="AI23" s="175">
        <v>73.400000000000006</v>
      </c>
      <c r="AJ23" s="175">
        <v>78.7</v>
      </c>
      <c r="AK23" s="176">
        <v>76.2</v>
      </c>
      <c r="AL23" s="176">
        <v>79.2</v>
      </c>
      <c r="AM23" s="176">
        <v>72.900000000000006</v>
      </c>
      <c r="AN23" s="176">
        <v>71.599999999999994</v>
      </c>
      <c r="AO23" s="176">
        <v>68.2</v>
      </c>
      <c r="AP23" s="176">
        <v>68.7</v>
      </c>
      <c r="AQ23" s="176">
        <v>75.3</v>
      </c>
      <c r="AR23" s="176">
        <v>88.2</v>
      </c>
      <c r="AS23" s="176">
        <v>76.099999999999994</v>
      </c>
      <c r="AT23" s="176">
        <v>66.5</v>
      </c>
      <c r="AU23" s="176">
        <v>73.2</v>
      </c>
      <c r="AV23" s="176">
        <v>68.599999999999994</v>
      </c>
      <c r="AW23" s="176">
        <v>68.900000000000006</v>
      </c>
      <c r="AX23" s="176">
        <v>76.2</v>
      </c>
      <c r="AY23" s="176">
        <v>84.6</v>
      </c>
      <c r="AZ23" s="176">
        <v>86.1</v>
      </c>
      <c r="BA23" s="176">
        <v>80.7</v>
      </c>
      <c r="BB23" s="176">
        <v>81.099999999999994</v>
      </c>
      <c r="BC23" s="176">
        <v>83.8</v>
      </c>
      <c r="BD23" s="176">
        <v>97.2</v>
      </c>
      <c r="BE23" s="176">
        <v>81.2</v>
      </c>
      <c r="BF23" s="176">
        <v>72.7</v>
      </c>
      <c r="BG23" s="176">
        <v>84.2</v>
      </c>
      <c r="BH23" s="176">
        <v>78.400000000000006</v>
      </c>
      <c r="BI23" s="176">
        <v>78.3</v>
      </c>
      <c r="BJ23" s="176">
        <v>81.599999999999994</v>
      </c>
      <c r="BK23" s="176">
        <v>78.3</v>
      </c>
      <c r="BL23" s="176">
        <v>84.2</v>
      </c>
      <c r="BM23" s="176">
        <v>78.8</v>
      </c>
      <c r="BN23" s="176">
        <v>77.3</v>
      </c>
      <c r="BO23" s="176">
        <v>79.7</v>
      </c>
      <c r="BP23" s="176">
        <v>93.6</v>
      </c>
      <c r="BQ23" s="176">
        <v>79.400000000000006</v>
      </c>
      <c r="BR23" s="176">
        <v>71.8</v>
      </c>
      <c r="BS23" s="176">
        <v>79.400000000000006</v>
      </c>
      <c r="BT23" s="176">
        <v>76.2</v>
      </c>
      <c r="BU23" s="176">
        <v>75.7</v>
      </c>
      <c r="BV23" s="176">
        <v>79.099999999999994</v>
      </c>
      <c r="BW23" s="176">
        <v>77</v>
      </c>
      <c r="BX23" s="176">
        <v>79.2</v>
      </c>
      <c r="BY23" s="176">
        <v>74.5</v>
      </c>
      <c r="BZ23" s="176">
        <v>73.7</v>
      </c>
      <c r="CA23" s="176">
        <v>78.5</v>
      </c>
      <c r="CB23" s="176">
        <v>90.3</v>
      </c>
      <c r="CC23" s="176">
        <v>76.900000000000006</v>
      </c>
      <c r="CD23" s="176">
        <v>69.7</v>
      </c>
      <c r="CE23" s="176">
        <v>79</v>
      </c>
      <c r="CF23" s="176">
        <v>75.7</v>
      </c>
      <c r="CG23" s="176">
        <v>75.7</v>
      </c>
      <c r="CH23" s="176">
        <v>79.099999999999994</v>
      </c>
      <c r="CI23" s="176">
        <v>76.099999999999994</v>
      </c>
      <c r="CJ23" s="176">
        <v>78.099999999999994</v>
      </c>
      <c r="CK23" s="176">
        <v>74.3</v>
      </c>
      <c r="CL23" s="176">
        <v>79.7</v>
      </c>
      <c r="CM23" s="176">
        <v>82.6</v>
      </c>
      <c r="CN23" s="176">
        <v>93.2</v>
      </c>
      <c r="CO23" s="176">
        <v>79</v>
      </c>
      <c r="CP23" s="176">
        <v>71.8</v>
      </c>
      <c r="CQ23" s="176">
        <v>84.9</v>
      </c>
      <c r="CR23" s="176">
        <v>78.5</v>
      </c>
      <c r="CS23" s="176">
        <v>78.400000000000006</v>
      </c>
      <c r="CT23" s="176">
        <v>82</v>
      </c>
      <c r="CU23" s="176">
        <v>83.6</v>
      </c>
      <c r="CV23" s="176">
        <v>87.9</v>
      </c>
      <c r="CW23" s="176">
        <v>80.5</v>
      </c>
      <c r="CX23" s="176">
        <v>80.2</v>
      </c>
      <c r="CY23" s="176">
        <v>85.8</v>
      </c>
      <c r="CZ23" s="176">
        <v>98.9</v>
      </c>
      <c r="DA23" s="176">
        <v>82.9</v>
      </c>
      <c r="DB23" s="176">
        <v>74.8</v>
      </c>
      <c r="DC23" s="176">
        <v>86.6</v>
      </c>
      <c r="DD23" s="176">
        <v>82.1</v>
      </c>
      <c r="DE23" s="176">
        <v>82</v>
      </c>
      <c r="DF23" s="176">
        <v>85.6</v>
      </c>
      <c r="DG23" s="176">
        <v>78.8</v>
      </c>
    </row>
    <row r="24" spans="1:111" ht="30" customHeight="1">
      <c r="A24" s="238"/>
      <c r="B24" s="19" t="str">
        <f>IF('0'!A1=1,"Охорона здоров’я та надання  соціальної допомоги","Human health and social work activities")</f>
        <v>Охорона здоров’я та надання  соціальної допомоги</v>
      </c>
      <c r="C24" s="175">
        <v>71.8</v>
      </c>
      <c r="D24" s="175">
        <v>70.599999999999994</v>
      </c>
      <c r="E24" s="175">
        <v>69.7</v>
      </c>
      <c r="F24" s="175">
        <v>70.900000000000006</v>
      </c>
      <c r="G24" s="175">
        <v>74</v>
      </c>
      <c r="H24" s="175">
        <v>75.8</v>
      </c>
      <c r="I24" s="175">
        <v>73.5</v>
      </c>
      <c r="J24" s="175">
        <v>73.599999999999994</v>
      </c>
      <c r="K24" s="175">
        <v>71.8</v>
      </c>
      <c r="L24" s="175">
        <v>70.7</v>
      </c>
      <c r="M24" s="175">
        <v>71.400000000000006</v>
      </c>
      <c r="N24" s="175">
        <v>74.8</v>
      </c>
      <c r="O24" s="175">
        <v>71.2</v>
      </c>
      <c r="P24" s="175">
        <v>70.3</v>
      </c>
      <c r="Q24" s="175">
        <v>69.7</v>
      </c>
      <c r="R24" s="175">
        <v>68.349999999999994</v>
      </c>
      <c r="S24" s="175">
        <v>71.290000000000006</v>
      </c>
      <c r="T24" s="175">
        <v>72.8</v>
      </c>
      <c r="U24" s="175">
        <v>71.599999999999994</v>
      </c>
      <c r="V24" s="175">
        <v>71</v>
      </c>
      <c r="W24" s="175">
        <v>68.8</v>
      </c>
      <c r="X24" s="175">
        <v>68.2</v>
      </c>
      <c r="Y24" s="175">
        <v>69.5</v>
      </c>
      <c r="Z24" s="175">
        <v>68.900000000000006</v>
      </c>
      <c r="AA24" s="182">
        <v>67.400000000000006</v>
      </c>
      <c r="AB24" s="179" t="s">
        <v>0</v>
      </c>
      <c r="AC24" s="175">
        <v>65.2</v>
      </c>
      <c r="AD24" s="175">
        <v>64</v>
      </c>
      <c r="AE24" s="175">
        <v>63.14</v>
      </c>
      <c r="AF24" s="175">
        <v>65.7</v>
      </c>
      <c r="AG24" s="175">
        <v>64.2</v>
      </c>
      <c r="AH24" s="175">
        <v>65.77</v>
      </c>
      <c r="AI24" s="175">
        <v>63.9</v>
      </c>
      <c r="AJ24" s="175">
        <v>71.5</v>
      </c>
      <c r="AK24" s="176">
        <v>69.900000000000006</v>
      </c>
      <c r="AL24" s="176">
        <v>76.599999999999994</v>
      </c>
      <c r="AM24" s="176">
        <v>66</v>
      </c>
      <c r="AN24" s="176">
        <v>63.6</v>
      </c>
      <c r="AO24" s="176">
        <v>61.9</v>
      </c>
      <c r="AP24" s="176">
        <v>62.7</v>
      </c>
      <c r="AQ24" s="176">
        <v>68.2</v>
      </c>
      <c r="AR24" s="176">
        <v>68.400000000000006</v>
      </c>
      <c r="AS24" s="176">
        <v>66.900000000000006</v>
      </c>
      <c r="AT24" s="176">
        <v>66.599999999999994</v>
      </c>
      <c r="AU24" s="176">
        <v>62.7</v>
      </c>
      <c r="AV24" s="176">
        <v>64.2</v>
      </c>
      <c r="AW24" s="176">
        <v>63.3</v>
      </c>
      <c r="AX24" s="176">
        <v>71.400000000000006</v>
      </c>
      <c r="AY24" s="176">
        <v>73.3</v>
      </c>
      <c r="AZ24" s="176">
        <v>72.400000000000006</v>
      </c>
      <c r="BA24" s="176">
        <v>69.2</v>
      </c>
      <c r="BB24" s="176">
        <v>70.8</v>
      </c>
      <c r="BC24" s="176">
        <v>71.599999999999994</v>
      </c>
      <c r="BD24" s="176">
        <v>72</v>
      </c>
      <c r="BE24" s="176">
        <v>70.099999999999994</v>
      </c>
      <c r="BF24" s="176">
        <v>69.7</v>
      </c>
      <c r="BG24" s="176">
        <v>66.2</v>
      </c>
      <c r="BH24" s="176">
        <v>67.8</v>
      </c>
      <c r="BI24" s="176">
        <v>68.2</v>
      </c>
      <c r="BJ24" s="176">
        <v>70.2</v>
      </c>
      <c r="BK24" s="176">
        <v>67.7</v>
      </c>
      <c r="BL24" s="176">
        <v>67.599999999999994</v>
      </c>
      <c r="BM24" s="176">
        <v>66</v>
      </c>
      <c r="BN24" s="176">
        <v>65.3</v>
      </c>
      <c r="BO24" s="176">
        <v>65.900000000000006</v>
      </c>
      <c r="BP24" s="176">
        <v>67.8</v>
      </c>
      <c r="BQ24" s="176">
        <v>65.599999999999994</v>
      </c>
      <c r="BR24" s="176">
        <v>64.900000000000006</v>
      </c>
      <c r="BS24" s="176">
        <v>63.4</v>
      </c>
      <c r="BT24" s="176">
        <v>63.6</v>
      </c>
      <c r="BU24" s="176">
        <v>65.5</v>
      </c>
      <c r="BV24" s="176">
        <v>69.400000000000006</v>
      </c>
      <c r="BW24" s="176">
        <v>67.3</v>
      </c>
      <c r="BX24" s="176">
        <v>67.599999999999994</v>
      </c>
      <c r="BY24" s="176">
        <v>65.900000000000006</v>
      </c>
      <c r="BZ24" s="176">
        <v>65.7</v>
      </c>
      <c r="CA24" s="176">
        <v>67.5</v>
      </c>
      <c r="CB24" s="176">
        <v>69.900000000000006</v>
      </c>
      <c r="CC24" s="176">
        <v>66.2</v>
      </c>
      <c r="CD24" s="176">
        <v>67.099999999999994</v>
      </c>
      <c r="CE24" s="176">
        <v>64.7</v>
      </c>
      <c r="CF24" s="176">
        <v>65.3</v>
      </c>
      <c r="CG24" s="176">
        <v>65.7</v>
      </c>
      <c r="CH24" s="176">
        <v>69.400000000000006</v>
      </c>
      <c r="CI24" s="176">
        <v>68</v>
      </c>
      <c r="CJ24" s="176">
        <v>68.900000000000006</v>
      </c>
      <c r="CK24" s="176">
        <v>70.400000000000006</v>
      </c>
      <c r="CL24" s="176">
        <v>67.400000000000006</v>
      </c>
      <c r="CM24" s="176">
        <v>72.5</v>
      </c>
      <c r="CN24" s="176">
        <v>76.400000000000006</v>
      </c>
      <c r="CO24" s="176">
        <v>72.5</v>
      </c>
      <c r="CP24" s="176">
        <v>74.2</v>
      </c>
      <c r="CQ24" s="176">
        <v>74.400000000000006</v>
      </c>
      <c r="CR24" s="176">
        <v>88.6</v>
      </c>
      <c r="CS24" s="176">
        <v>87</v>
      </c>
      <c r="CT24" s="176">
        <v>90.5</v>
      </c>
      <c r="CU24" s="176">
        <v>85.7</v>
      </c>
      <c r="CV24" s="176">
        <v>87.3</v>
      </c>
      <c r="CW24" s="176">
        <v>90</v>
      </c>
      <c r="CX24" s="176">
        <v>86.6</v>
      </c>
      <c r="CY24" s="176">
        <v>85.4</v>
      </c>
      <c r="CZ24" s="21">
        <v>84.5</v>
      </c>
      <c r="DA24" s="21">
        <v>77.900000000000006</v>
      </c>
      <c r="DB24" s="176">
        <v>77.900000000000006</v>
      </c>
      <c r="DC24" s="176">
        <v>74.3</v>
      </c>
      <c r="DD24" s="176">
        <v>79.5</v>
      </c>
      <c r="DE24" s="176">
        <v>81.8</v>
      </c>
      <c r="DF24" s="176">
        <v>85</v>
      </c>
      <c r="DG24" s="176">
        <v>90.9</v>
      </c>
    </row>
    <row r="25" spans="1:111" ht="30" customHeight="1">
      <c r="A25" s="238"/>
      <c r="B25" s="19" t="str">
        <f>IF('0'!A1=1,"з них охорона здоров’я  ","of which human health")</f>
        <v xml:space="preserve">з них охорона здоров’я  </v>
      </c>
      <c r="C25" s="175">
        <v>72.5</v>
      </c>
      <c r="D25" s="175">
        <v>71.3</v>
      </c>
      <c r="E25" s="175">
        <v>70.3</v>
      </c>
      <c r="F25" s="175">
        <v>71.599999999999994</v>
      </c>
      <c r="G25" s="175">
        <v>74.900000000000006</v>
      </c>
      <c r="H25" s="175">
        <v>76.8</v>
      </c>
      <c r="I25" s="175">
        <v>74.400000000000006</v>
      </c>
      <c r="J25" s="175">
        <v>74.599999999999994</v>
      </c>
      <c r="K25" s="175">
        <v>72.400000000000006</v>
      </c>
      <c r="L25" s="175">
        <v>71.099999999999994</v>
      </c>
      <c r="M25" s="175">
        <v>72.099999999999994</v>
      </c>
      <c r="N25" s="175">
        <v>75.3</v>
      </c>
      <c r="O25" s="175">
        <v>71.900000000000006</v>
      </c>
      <c r="P25" s="175">
        <v>70.900000000000006</v>
      </c>
      <c r="Q25" s="175">
        <v>70.400000000000006</v>
      </c>
      <c r="R25" s="175">
        <v>69.08</v>
      </c>
      <c r="S25" s="175">
        <v>72.09</v>
      </c>
      <c r="T25" s="175">
        <v>73.8</v>
      </c>
      <c r="U25" s="175">
        <v>72.7</v>
      </c>
      <c r="V25" s="175">
        <v>71.900000000000006</v>
      </c>
      <c r="W25" s="175">
        <v>69.2</v>
      </c>
      <c r="X25" s="175">
        <v>68.3</v>
      </c>
      <c r="Y25" s="175">
        <v>69.8</v>
      </c>
      <c r="Z25" s="175">
        <v>69</v>
      </c>
      <c r="AA25" s="183">
        <v>67.900000000000006</v>
      </c>
      <c r="AB25" s="179" t="s">
        <v>0</v>
      </c>
      <c r="AC25" s="175">
        <v>65.5</v>
      </c>
      <c r="AD25" s="175">
        <v>64.400000000000006</v>
      </c>
      <c r="AE25" s="175">
        <v>63.42</v>
      </c>
      <c r="AF25" s="175">
        <v>66.2</v>
      </c>
      <c r="AG25" s="175">
        <v>64.8</v>
      </c>
      <c r="AH25" s="175">
        <v>66.41</v>
      </c>
      <c r="AI25" s="175">
        <v>64.400000000000006</v>
      </c>
      <c r="AJ25" s="175">
        <v>72</v>
      </c>
      <c r="AK25" s="176">
        <v>70.400000000000006</v>
      </c>
      <c r="AL25" s="176">
        <v>77.900000000000006</v>
      </c>
      <c r="AM25" s="176">
        <v>66.7</v>
      </c>
      <c r="AN25" s="176">
        <v>64.099999999999994</v>
      </c>
      <c r="AO25" s="176">
        <v>62.3</v>
      </c>
      <c r="AP25" s="176">
        <v>63.2</v>
      </c>
      <c r="AQ25" s="176">
        <v>69</v>
      </c>
      <c r="AR25" s="176">
        <v>69.400000000000006</v>
      </c>
      <c r="AS25" s="176">
        <v>67.900000000000006</v>
      </c>
      <c r="AT25" s="176">
        <v>67.3</v>
      </c>
      <c r="AU25" s="176">
        <v>63.2</v>
      </c>
      <c r="AV25" s="176">
        <v>64.5</v>
      </c>
      <c r="AW25" s="176">
        <v>63.9</v>
      </c>
      <c r="AX25" s="176">
        <v>72.3</v>
      </c>
      <c r="AY25" s="176">
        <v>74.099999999999994</v>
      </c>
      <c r="AZ25" s="176">
        <v>73.099999999999994</v>
      </c>
      <c r="BA25" s="176">
        <v>69.8</v>
      </c>
      <c r="BB25" s="176">
        <v>71.599999999999994</v>
      </c>
      <c r="BC25" s="176">
        <v>72.400000000000006</v>
      </c>
      <c r="BD25" s="176">
        <v>73</v>
      </c>
      <c r="BE25" s="176">
        <v>70.900000000000006</v>
      </c>
      <c r="BF25" s="176">
        <v>70.400000000000006</v>
      </c>
      <c r="BG25" s="176">
        <v>66.8</v>
      </c>
      <c r="BH25" s="176">
        <v>68</v>
      </c>
      <c r="BI25" s="176">
        <v>68.8</v>
      </c>
      <c r="BJ25" s="176">
        <v>70.7</v>
      </c>
      <c r="BK25" s="176" t="s">
        <v>4</v>
      </c>
      <c r="BL25" s="176" t="s">
        <v>4</v>
      </c>
      <c r="BM25" s="176" t="s">
        <v>4</v>
      </c>
      <c r="BN25" s="176" t="s">
        <v>4</v>
      </c>
      <c r="BO25" s="176" t="s">
        <v>4</v>
      </c>
      <c r="BP25" s="176" t="s">
        <v>4</v>
      </c>
      <c r="BQ25" s="176" t="s">
        <v>4</v>
      </c>
      <c r="BR25" s="176" t="s">
        <v>4</v>
      </c>
      <c r="BS25" s="176" t="s">
        <v>4</v>
      </c>
      <c r="BT25" s="176" t="s">
        <v>4</v>
      </c>
      <c r="BU25" s="176" t="s">
        <v>4</v>
      </c>
      <c r="BV25" s="176" t="s">
        <v>4</v>
      </c>
      <c r="BW25" s="176" t="s">
        <v>4</v>
      </c>
      <c r="BX25" s="176" t="s">
        <v>4</v>
      </c>
      <c r="BY25" s="176" t="s">
        <v>4</v>
      </c>
      <c r="BZ25" s="176" t="s">
        <v>4</v>
      </c>
      <c r="CA25" s="176" t="s">
        <v>4</v>
      </c>
      <c r="CB25" s="176" t="s">
        <v>4</v>
      </c>
      <c r="CC25" s="176" t="s">
        <v>4</v>
      </c>
      <c r="CD25" s="176" t="s">
        <v>4</v>
      </c>
      <c r="CE25" s="176" t="s">
        <v>4</v>
      </c>
      <c r="CF25" s="176" t="s">
        <v>4</v>
      </c>
      <c r="CG25" s="176" t="s">
        <v>4</v>
      </c>
      <c r="CH25" s="176" t="s">
        <v>4</v>
      </c>
      <c r="CI25" s="176" t="s">
        <v>4</v>
      </c>
      <c r="CJ25" s="176" t="s">
        <v>4</v>
      </c>
      <c r="CK25" s="176" t="s">
        <v>4</v>
      </c>
      <c r="CL25" s="176" t="s">
        <v>4</v>
      </c>
      <c r="CM25" s="176" t="s">
        <v>4</v>
      </c>
      <c r="CN25" s="176" t="s">
        <v>4</v>
      </c>
      <c r="CO25" s="176" t="s">
        <v>4</v>
      </c>
      <c r="CP25" s="176" t="s">
        <v>4</v>
      </c>
      <c r="CQ25" s="176" t="s">
        <v>4</v>
      </c>
      <c r="CR25" s="176" t="s">
        <v>4</v>
      </c>
      <c r="CS25" s="176" t="s">
        <v>4</v>
      </c>
      <c r="CT25" s="176" t="s">
        <v>4</v>
      </c>
      <c r="CU25" s="176" t="s">
        <v>4</v>
      </c>
      <c r="CV25" s="176" t="s">
        <v>4</v>
      </c>
      <c r="CW25" s="176" t="s">
        <v>4</v>
      </c>
      <c r="CX25" s="176" t="s">
        <v>4</v>
      </c>
      <c r="CY25" s="176" t="s">
        <v>4</v>
      </c>
      <c r="CZ25" s="176" t="s">
        <v>4</v>
      </c>
      <c r="DA25" s="176" t="s">
        <v>4</v>
      </c>
      <c r="DB25" s="176" t="s">
        <v>4</v>
      </c>
      <c r="DC25" s="176" t="s">
        <v>4</v>
      </c>
      <c r="DD25" s="176" t="s">
        <v>4</v>
      </c>
      <c r="DE25" s="176" t="s">
        <v>4</v>
      </c>
      <c r="DF25" s="176" t="s">
        <v>4</v>
      </c>
      <c r="DG25" s="176" t="s">
        <v>4</v>
      </c>
    </row>
    <row r="26" spans="1:111" ht="30" customHeight="1">
      <c r="A26" s="238"/>
      <c r="B26" s="19" t="str">
        <f>IF('0'!A1=1,"Мистецтво, спорт, розваги та відпочинок","Arts, sport, entertainment and recreation")</f>
        <v>Мистецтво, спорт, розваги та відпочинок</v>
      </c>
      <c r="C26" s="175">
        <v>102.7</v>
      </c>
      <c r="D26" s="175">
        <v>100.3</v>
      </c>
      <c r="E26" s="175">
        <v>97.3</v>
      </c>
      <c r="F26" s="175">
        <v>97.8</v>
      </c>
      <c r="G26" s="175">
        <v>101.3</v>
      </c>
      <c r="H26" s="175">
        <v>102.2</v>
      </c>
      <c r="I26" s="175">
        <v>101.5</v>
      </c>
      <c r="J26" s="175">
        <v>96.9</v>
      </c>
      <c r="K26" s="175">
        <v>103.7</v>
      </c>
      <c r="L26" s="175">
        <v>100.8</v>
      </c>
      <c r="M26" s="175">
        <v>101.9</v>
      </c>
      <c r="N26" s="175">
        <v>103.3</v>
      </c>
      <c r="O26" s="175">
        <v>102.3</v>
      </c>
      <c r="P26" s="175">
        <v>103.5</v>
      </c>
      <c r="Q26" s="175">
        <v>101.9</v>
      </c>
      <c r="R26" s="175">
        <v>110.17</v>
      </c>
      <c r="S26" s="175">
        <v>105.3</v>
      </c>
      <c r="T26" s="175">
        <v>107.2</v>
      </c>
      <c r="U26" s="175">
        <v>91.1</v>
      </c>
      <c r="V26" s="175">
        <v>100.8</v>
      </c>
      <c r="W26" s="175">
        <v>99.8</v>
      </c>
      <c r="X26" s="175">
        <v>99.5</v>
      </c>
      <c r="Y26" s="175">
        <v>104.7</v>
      </c>
      <c r="Z26" s="175">
        <v>108.4</v>
      </c>
      <c r="AA26" s="183">
        <v>105.6</v>
      </c>
      <c r="AB26" s="179" t="s">
        <v>0</v>
      </c>
      <c r="AC26" s="175">
        <v>117.4</v>
      </c>
      <c r="AD26" s="175">
        <v>99.8</v>
      </c>
      <c r="AE26" s="175">
        <v>99.51</v>
      </c>
      <c r="AF26" s="175">
        <v>96.8</v>
      </c>
      <c r="AG26" s="175">
        <v>93.8</v>
      </c>
      <c r="AH26" s="175">
        <v>93.18</v>
      </c>
      <c r="AI26" s="175">
        <v>92.9</v>
      </c>
      <c r="AJ26" s="175">
        <v>95.8</v>
      </c>
      <c r="AK26" s="176">
        <v>102.9</v>
      </c>
      <c r="AL26" s="176">
        <v>101.2</v>
      </c>
      <c r="AM26" s="176">
        <v>100.9</v>
      </c>
      <c r="AN26" s="176">
        <v>94.5</v>
      </c>
      <c r="AO26" s="176">
        <v>105.5</v>
      </c>
      <c r="AP26" s="176">
        <v>112.2</v>
      </c>
      <c r="AQ26" s="176">
        <v>95.9</v>
      </c>
      <c r="AR26" s="176">
        <v>95.4</v>
      </c>
      <c r="AS26" s="176">
        <v>85.9</v>
      </c>
      <c r="AT26" s="176">
        <v>87.7</v>
      </c>
      <c r="AU26" s="176">
        <v>85.9</v>
      </c>
      <c r="AV26" s="176">
        <v>86.5</v>
      </c>
      <c r="AW26" s="176">
        <v>87.7</v>
      </c>
      <c r="AX26" s="176">
        <v>93.8</v>
      </c>
      <c r="AY26" s="176">
        <v>90.1</v>
      </c>
      <c r="AZ26" s="176">
        <v>89.2</v>
      </c>
      <c r="BA26" s="176">
        <v>92.5</v>
      </c>
      <c r="BB26" s="176">
        <v>87.3</v>
      </c>
      <c r="BC26" s="176">
        <v>112.3</v>
      </c>
      <c r="BD26" s="176">
        <v>92.9</v>
      </c>
      <c r="BE26" s="176">
        <v>91.9</v>
      </c>
      <c r="BF26" s="176">
        <v>87.7</v>
      </c>
      <c r="BG26" s="176">
        <v>91</v>
      </c>
      <c r="BH26" s="176">
        <v>87.2</v>
      </c>
      <c r="BI26" s="176">
        <v>87.7</v>
      </c>
      <c r="BJ26" s="176">
        <v>104.2</v>
      </c>
      <c r="BK26" s="176">
        <v>85.8</v>
      </c>
      <c r="BL26" s="176">
        <v>86.3</v>
      </c>
      <c r="BM26" s="176">
        <v>84.7</v>
      </c>
      <c r="BN26" s="176">
        <v>83.2</v>
      </c>
      <c r="BO26" s="176">
        <v>101.7</v>
      </c>
      <c r="BP26" s="176">
        <v>87.2</v>
      </c>
      <c r="BQ26" s="176">
        <v>83.9</v>
      </c>
      <c r="BR26" s="176">
        <v>80.8</v>
      </c>
      <c r="BS26" s="176">
        <v>85.5</v>
      </c>
      <c r="BT26" s="176">
        <v>80.599999999999994</v>
      </c>
      <c r="BU26" s="176">
        <v>84.3</v>
      </c>
      <c r="BV26" s="176">
        <v>86.7</v>
      </c>
      <c r="BW26" s="176">
        <v>83.1</v>
      </c>
      <c r="BX26" s="176">
        <v>80.400000000000006</v>
      </c>
      <c r="BY26" s="176">
        <v>80.2</v>
      </c>
      <c r="BZ26" s="176">
        <v>79.3</v>
      </c>
      <c r="CA26" s="176">
        <v>81.900000000000006</v>
      </c>
      <c r="CB26" s="176">
        <v>97.8</v>
      </c>
      <c r="CC26" s="176">
        <v>82.6</v>
      </c>
      <c r="CD26" s="176">
        <v>76.2</v>
      </c>
      <c r="CE26" s="176">
        <v>84.1</v>
      </c>
      <c r="CF26" s="176">
        <v>78.900000000000006</v>
      </c>
      <c r="CG26" s="176">
        <v>80.400000000000006</v>
      </c>
      <c r="CH26" s="176">
        <v>84.2</v>
      </c>
      <c r="CI26" s="176">
        <v>77.5</v>
      </c>
      <c r="CJ26" s="176">
        <v>80.400000000000006</v>
      </c>
      <c r="CK26" s="176">
        <v>76.599999999999994</v>
      </c>
      <c r="CL26" s="176">
        <v>76.8</v>
      </c>
      <c r="CM26" s="176">
        <v>77.5</v>
      </c>
      <c r="CN26" s="176">
        <v>82.1</v>
      </c>
      <c r="CO26" s="176">
        <v>87.1</v>
      </c>
      <c r="CP26" s="176">
        <v>83.8</v>
      </c>
      <c r="CQ26" s="176">
        <v>81.5</v>
      </c>
      <c r="CR26" s="176">
        <v>94.2</v>
      </c>
      <c r="CS26" s="176">
        <v>85.2</v>
      </c>
      <c r="CT26" s="176">
        <v>89.5</v>
      </c>
      <c r="CU26" s="176">
        <v>84.6</v>
      </c>
      <c r="CV26" s="176">
        <v>94.7</v>
      </c>
      <c r="CW26" s="176">
        <v>86.2</v>
      </c>
      <c r="CX26" s="176">
        <v>81.599999999999994</v>
      </c>
      <c r="CY26" s="176">
        <v>89.3</v>
      </c>
      <c r="CZ26" s="176">
        <v>92.6</v>
      </c>
      <c r="DA26" s="176">
        <v>91.6</v>
      </c>
      <c r="DB26" s="176">
        <v>89.2</v>
      </c>
      <c r="DC26" s="176">
        <v>92.9</v>
      </c>
      <c r="DD26" s="176">
        <v>88.8</v>
      </c>
      <c r="DE26" s="176">
        <v>90</v>
      </c>
      <c r="DF26" s="176">
        <v>88.7</v>
      </c>
      <c r="DG26" s="176">
        <v>82.1</v>
      </c>
    </row>
    <row r="27" spans="1:111" ht="30" customHeight="1">
      <c r="A27" s="238"/>
      <c r="B27" s="19" t="str">
        <f>IF('0'!A1=1,"діяльність у сфері творчості, мистецтва та розваг","arts, entertainment and recreation activities")</f>
        <v>діяльність у сфері творчості, мистецтва та розваг</v>
      </c>
      <c r="C27" s="175">
        <v>89.8</v>
      </c>
      <c r="D27" s="175">
        <v>88.8</v>
      </c>
      <c r="E27" s="175">
        <v>86.3</v>
      </c>
      <c r="F27" s="175">
        <v>85.9</v>
      </c>
      <c r="G27" s="175">
        <v>88.2</v>
      </c>
      <c r="H27" s="175">
        <v>94.5</v>
      </c>
      <c r="I27" s="175">
        <v>90.6</v>
      </c>
      <c r="J27" s="175">
        <v>82.9</v>
      </c>
      <c r="K27" s="175">
        <v>90.3</v>
      </c>
      <c r="L27" s="175">
        <v>87.1</v>
      </c>
      <c r="M27" s="175">
        <v>88.6</v>
      </c>
      <c r="N27" s="175">
        <v>92.6</v>
      </c>
      <c r="O27" s="175">
        <v>84.7</v>
      </c>
      <c r="P27" s="175">
        <v>83</v>
      </c>
      <c r="Q27" s="175">
        <v>79.900000000000006</v>
      </c>
      <c r="R27" s="175">
        <v>79.790000000000006</v>
      </c>
      <c r="S27" s="175">
        <v>82.51</v>
      </c>
      <c r="T27" s="175">
        <v>88.2</v>
      </c>
      <c r="U27" s="175">
        <v>86</v>
      </c>
      <c r="V27" s="175">
        <v>78.599999999999994</v>
      </c>
      <c r="W27" s="175">
        <v>81.2</v>
      </c>
      <c r="X27" s="175">
        <v>79.099999999999994</v>
      </c>
      <c r="Y27" s="175">
        <v>80.7</v>
      </c>
      <c r="Z27" s="175">
        <v>83.3</v>
      </c>
      <c r="AA27" s="183">
        <v>76.599999999999994</v>
      </c>
      <c r="AB27" s="179" t="s">
        <v>0</v>
      </c>
      <c r="AC27" s="175">
        <v>74.7</v>
      </c>
      <c r="AD27" s="175">
        <v>72</v>
      </c>
      <c r="AE27" s="175">
        <v>71.650000000000006</v>
      </c>
      <c r="AF27" s="175">
        <v>77.099999999999994</v>
      </c>
      <c r="AG27" s="175">
        <v>75.7</v>
      </c>
      <c r="AH27" s="175">
        <v>67.989999999999995</v>
      </c>
      <c r="AI27" s="175">
        <v>72</v>
      </c>
      <c r="AJ27" s="175">
        <v>76.2</v>
      </c>
      <c r="AK27" s="176">
        <v>80.3</v>
      </c>
      <c r="AL27" s="176">
        <v>82.8</v>
      </c>
      <c r="AM27" s="176">
        <v>76.8</v>
      </c>
      <c r="AN27" s="176">
        <v>74.599999999999994</v>
      </c>
      <c r="AO27" s="176">
        <v>70.900000000000006</v>
      </c>
      <c r="AP27" s="176">
        <v>71.099999999999994</v>
      </c>
      <c r="AQ27" s="176">
        <v>74.900000000000006</v>
      </c>
      <c r="AR27" s="176">
        <v>77.8</v>
      </c>
      <c r="AS27" s="176">
        <v>76.2</v>
      </c>
      <c r="AT27" s="176">
        <v>68.7</v>
      </c>
      <c r="AU27" s="176">
        <v>71.900000000000006</v>
      </c>
      <c r="AV27" s="176">
        <v>72.400000000000006</v>
      </c>
      <c r="AW27" s="176">
        <v>75.400000000000006</v>
      </c>
      <c r="AX27" s="176">
        <v>79.099999999999994</v>
      </c>
      <c r="AY27" s="176">
        <v>80.900000000000006</v>
      </c>
      <c r="AZ27" s="176">
        <v>81.099999999999994</v>
      </c>
      <c r="BA27" s="176">
        <v>86.5</v>
      </c>
      <c r="BB27" s="176">
        <v>80.2</v>
      </c>
      <c r="BC27" s="176">
        <v>80.400000000000006</v>
      </c>
      <c r="BD27" s="176">
        <v>83.7</v>
      </c>
      <c r="BE27" s="176">
        <v>81.7</v>
      </c>
      <c r="BF27" s="176">
        <v>75.3</v>
      </c>
      <c r="BG27" s="176">
        <v>79.400000000000006</v>
      </c>
      <c r="BH27" s="176">
        <v>78.5</v>
      </c>
      <c r="BI27" s="176">
        <v>79.2</v>
      </c>
      <c r="BJ27" s="176" t="s">
        <v>4</v>
      </c>
      <c r="BK27" s="176" t="s">
        <v>4</v>
      </c>
      <c r="BL27" s="176" t="s">
        <v>4</v>
      </c>
      <c r="BM27" s="176" t="s">
        <v>4</v>
      </c>
      <c r="BN27" s="176" t="s">
        <v>4</v>
      </c>
      <c r="BO27" s="176" t="s">
        <v>4</v>
      </c>
      <c r="BP27" s="176" t="s">
        <v>4</v>
      </c>
      <c r="BQ27" s="176" t="s">
        <v>4</v>
      </c>
      <c r="BR27" s="176" t="s">
        <v>4</v>
      </c>
      <c r="BS27" s="176" t="s">
        <v>4</v>
      </c>
      <c r="BT27" s="176" t="s">
        <v>4</v>
      </c>
      <c r="BU27" s="176" t="s">
        <v>4</v>
      </c>
      <c r="BV27" s="176" t="s">
        <v>4</v>
      </c>
      <c r="BW27" s="176" t="s">
        <v>4</v>
      </c>
      <c r="BX27" s="176" t="s">
        <v>4</v>
      </c>
      <c r="BY27" s="176" t="s">
        <v>4</v>
      </c>
      <c r="BZ27" s="176" t="s">
        <v>4</v>
      </c>
      <c r="CA27" s="176" t="s">
        <v>4</v>
      </c>
      <c r="CB27" s="176" t="s">
        <v>4</v>
      </c>
      <c r="CC27" s="176" t="s">
        <v>4</v>
      </c>
      <c r="CD27" s="176" t="s">
        <v>4</v>
      </c>
      <c r="CE27" s="176" t="s">
        <v>4</v>
      </c>
      <c r="CF27" s="176" t="s">
        <v>4</v>
      </c>
      <c r="CG27" s="176" t="s">
        <v>4</v>
      </c>
      <c r="CH27" s="176" t="s">
        <v>4</v>
      </c>
      <c r="CI27" s="176" t="s">
        <v>4</v>
      </c>
      <c r="CJ27" s="176" t="s">
        <v>4</v>
      </c>
      <c r="CK27" s="176" t="s">
        <v>4</v>
      </c>
      <c r="CL27" s="176" t="s">
        <v>4</v>
      </c>
      <c r="CM27" s="176" t="s">
        <v>4</v>
      </c>
      <c r="CN27" s="176" t="s">
        <v>4</v>
      </c>
      <c r="CO27" s="176" t="s">
        <v>4</v>
      </c>
      <c r="CP27" s="176" t="s">
        <v>4</v>
      </c>
      <c r="CQ27" s="176" t="s">
        <v>4</v>
      </c>
      <c r="CR27" s="176" t="s">
        <v>4</v>
      </c>
      <c r="CS27" s="176" t="s">
        <v>4</v>
      </c>
      <c r="CT27" s="176" t="s">
        <v>4</v>
      </c>
      <c r="CU27" s="176" t="s">
        <v>4</v>
      </c>
      <c r="CV27" s="176" t="s">
        <v>4</v>
      </c>
      <c r="CW27" s="176" t="s">
        <v>4</v>
      </c>
      <c r="CX27" s="176" t="s">
        <v>4</v>
      </c>
      <c r="CY27" s="176" t="s">
        <v>4</v>
      </c>
      <c r="CZ27" s="176" t="s">
        <v>4</v>
      </c>
      <c r="DA27" s="176" t="s">
        <v>4</v>
      </c>
      <c r="DB27" s="176" t="s">
        <v>4</v>
      </c>
      <c r="DC27" s="176" t="s">
        <v>4</v>
      </c>
      <c r="DD27" s="176" t="s">
        <v>4</v>
      </c>
      <c r="DE27" s="176" t="s">
        <v>4</v>
      </c>
      <c r="DF27" s="176" t="s">
        <v>4</v>
      </c>
      <c r="DG27" s="176" t="s">
        <v>4</v>
      </c>
    </row>
    <row r="28" spans="1:111" ht="30" customHeight="1">
      <c r="A28" s="238"/>
      <c r="B28" s="19" t="str">
        <f>IF('0'!A1=1,"функціювання бібліотек, архівів, музеїв та інших закладів культури","Libraries, archives, museums and other cultural activities")</f>
        <v>функціювання бібліотек, архівів, музеїв та інших закладів культури</v>
      </c>
      <c r="C28" s="175">
        <v>82.6</v>
      </c>
      <c r="D28" s="175">
        <v>81.8</v>
      </c>
      <c r="E28" s="175">
        <v>79.099999999999994</v>
      </c>
      <c r="F28" s="175">
        <v>80.5</v>
      </c>
      <c r="G28" s="175">
        <v>84.2</v>
      </c>
      <c r="H28" s="175">
        <v>86.1</v>
      </c>
      <c r="I28" s="175">
        <v>85.7</v>
      </c>
      <c r="J28" s="175">
        <v>81</v>
      </c>
      <c r="K28" s="175">
        <v>86</v>
      </c>
      <c r="L28" s="175">
        <v>82.8</v>
      </c>
      <c r="M28" s="175">
        <v>84.4</v>
      </c>
      <c r="N28" s="175">
        <v>89.3</v>
      </c>
      <c r="O28" s="175">
        <v>78.400000000000006</v>
      </c>
      <c r="P28" s="175">
        <v>79.099999999999994</v>
      </c>
      <c r="Q28" s="175">
        <v>76.900000000000006</v>
      </c>
      <c r="R28" s="175">
        <v>76.91</v>
      </c>
      <c r="S28" s="175">
        <v>80.14</v>
      </c>
      <c r="T28" s="175">
        <v>81.3</v>
      </c>
      <c r="U28" s="175">
        <v>82.8</v>
      </c>
      <c r="V28" s="175">
        <v>80.7</v>
      </c>
      <c r="W28" s="175">
        <v>80.400000000000006</v>
      </c>
      <c r="X28" s="175">
        <v>78.7</v>
      </c>
      <c r="Y28" s="175">
        <v>80.3</v>
      </c>
      <c r="Z28" s="175">
        <v>80</v>
      </c>
      <c r="AA28" s="183">
        <v>71.8</v>
      </c>
      <c r="AB28" s="179" t="s">
        <v>0</v>
      </c>
      <c r="AC28" s="175">
        <v>69.5</v>
      </c>
      <c r="AD28" s="175">
        <v>68</v>
      </c>
      <c r="AE28" s="175">
        <v>67.37</v>
      </c>
      <c r="AF28" s="175">
        <v>71.8</v>
      </c>
      <c r="AG28" s="175">
        <v>70.099999999999994</v>
      </c>
      <c r="AH28" s="175">
        <v>70.709999999999994</v>
      </c>
      <c r="AI28" s="175">
        <v>70.599999999999994</v>
      </c>
      <c r="AJ28" s="175">
        <v>76.599999999999994</v>
      </c>
      <c r="AK28" s="176">
        <v>79.2</v>
      </c>
      <c r="AL28" s="176">
        <v>79.5</v>
      </c>
      <c r="AM28" s="176">
        <v>71.900000000000006</v>
      </c>
      <c r="AN28" s="176">
        <v>69.599999999999994</v>
      </c>
      <c r="AO28" s="176">
        <v>67.3</v>
      </c>
      <c r="AP28" s="176">
        <v>68.8</v>
      </c>
      <c r="AQ28" s="176">
        <v>74</v>
      </c>
      <c r="AR28" s="176">
        <v>74.400000000000006</v>
      </c>
      <c r="AS28" s="176">
        <v>73.8</v>
      </c>
      <c r="AT28" s="176">
        <v>73.2</v>
      </c>
      <c r="AU28" s="176">
        <v>72.8</v>
      </c>
      <c r="AV28" s="176">
        <v>70.2</v>
      </c>
      <c r="AW28" s="176">
        <v>70.8</v>
      </c>
      <c r="AX28" s="176">
        <v>75.2</v>
      </c>
      <c r="AY28" s="176">
        <v>77</v>
      </c>
      <c r="AZ28" s="176">
        <v>77.599999999999994</v>
      </c>
      <c r="BA28" s="176">
        <v>76.099999999999994</v>
      </c>
      <c r="BB28" s="176">
        <v>76.8</v>
      </c>
      <c r="BC28" s="176">
        <v>78.900000000000006</v>
      </c>
      <c r="BD28" s="176">
        <v>77</v>
      </c>
      <c r="BE28" s="176">
        <v>78.2</v>
      </c>
      <c r="BF28" s="176">
        <v>76.2</v>
      </c>
      <c r="BG28" s="176">
        <v>77.8</v>
      </c>
      <c r="BH28" s="176">
        <v>74.099999999999994</v>
      </c>
      <c r="BI28" s="176">
        <v>75.599999999999994</v>
      </c>
      <c r="BJ28" s="176" t="s">
        <v>4</v>
      </c>
      <c r="BK28" s="176" t="s">
        <v>4</v>
      </c>
      <c r="BL28" s="176" t="s">
        <v>4</v>
      </c>
      <c r="BM28" s="176" t="s">
        <v>4</v>
      </c>
      <c r="BN28" s="176" t="s">
        <v>4</v>
      </c>
      <c r="BO28" s="176" t="s">
        <v>4</v>
      </c>
      <c r="BP28" s="176" t="s">
        <v>4</v>
      </c>
      <c r="BQ28" s="176" t="s">
        <v>4</v>
      </c>
      <c r="BR28" s="176" t="s">
        <v>4</v>
      </c>
      <c r="BS28" s="176" t="s">
        <v>4</v>
      </c>
      <c r="BT28" s="176" t="s">
        <v>4</v>
      </c>
      <c r="BU28" s="176" t="s">
        <v>4</v>
      </c>
      <c r="BV28" s="176" t="s">
        <v>4</v>
      </c>
      <c r="BW28" s="176" t="s">
        <v>4</v>
      </c>
      <c r="BX28" s="176" t="s">
        <v>4</v>
      </c>
      <c r="BY28" s="176" t="s">
        <v>4</v>
      </c>
      <c r="BZ28" s="176" t="s">
        <v>4</v>
      </c>
      <c r="CA28" s="176" t="s">
        <v>4</v>
      </c>
      <c r="CB28" s="176" t="s">
        <v>4</v>
      </c>
      <c r="CC28" s="176" t="s">
        <v>4</v>
      </c>
      <c r="CD28" s="176" t="s">
        <v>4</v>
      </c>
      <c r="CE28" s="176" t="s">
        <v>4</v>
      </c>
      <c r="CF28" s="176" t="s">
        <v>4</v>
      </c>
      <c r="CG28" s="176" t="s">
        <v>4</v>
      </c>
      <c r="CH28" s="176" t="s">
        <v>4</v>
      </c>
      <c r="CI28" s="176" t="s">
        <v>4</v>
      </c>
      <c r="CJ28" s="176" t="s">
        <v>4</v>
      </c>
      <c r="CK28" s="176" t="s">
        <v>4</v>
      </c>
      <c r="CL28" s="176" t="s">
        <v>4</v>
      </c>
      <c r="CM28" s="176" t="s">
        <v>4</v>
      </c>
      <c r="CN28" s="176" t="s">
        <v>4</v>
      </c>
      <c r="CO28" s="176" t="s">
        <v>4</v>
      </c>
      <c r="CP28" s="176" t="s">
        <v>4</v>
      </c>
      <c r="CQ28" s="176" t="s">
        <v>4</v>
      </c>
      <c r="CR28" s="176" t="s">
        <v>4</v>
      </c>
      <c r="CS28" s="176" t="s">
        <v>4</v>
      </c>
      <c r="CT28" s="176" t="s">
        <v>4</v>
      </c>
      <c r="CU28" s="176" t="s">
        <v>4</v>
      </c>
      <c r="CV28" s="176" t="s">
        <v>4</v>
      </c>
      <c r="CW28" s="176" t="s">
        <v>4</v>
      </c>
      <c r="CX28" s="176" t="s">
        <v>4</v>
      </c>
      <c r="CY28" s="176" t="s">
        <v>4</v>
      </c>
      <c r="CZ28" s="176" t="s">
        <v>4</v>
      </c>
      <c r="DA28" s="176" t="s">
        <v>4</v>
      </c>
      <c r="DB28" s="176" t="s">
        <v>4</v>
      </c>
      <c r="DC28" s="176" t="s">
        <v>4</v>
      </c>
      <c r="DD28" s="176" t="s">
        <v>4</v>
      </c>
      <c r="DE28" s="176" t="s">
        <v>4</v>
      </c>
      <c r="DF28" s="176" t="s">
        <v>4</v>
      </c>
      <c r="DG28" s="176" t="s">
        <v>4</v>
      </c>
    </row>
    <row r="29" spans="1:111" ht="30" customHeight="1">
      <c r="A29" s="239"/>
      <c r="B29" s="20" t="str">
        <f>IF('0'!A1=1,"Надання інших видів послуг","Other service activities")</f>
        <v>Надання інших видів послуг</v>
      </c>
      <c r="C29" s="175">
        <v>83.3</v>
      </c>
      <c r="D29" s="175">
        <v>80.099999999999994</v>
      </c>
      <c r="E29" s="175">
        <v>81</v>
      </c>
      <c r="F29" s="175">
        <v>82.8</v>
      </c>
      <c r="G29" s="175">
        <v>81.900000000000006</v>
      </c>
      <c r="H29" s="175">
        <v>81.7</v>
      </c>
      <c r="I29" s="175">
        <v>81.8</v>
      </c>
      <c r="J29" s="175">
        <v>84.8</v>
      </c>
      <c r="K29" s="175">
        <v>84.5</v>
      </c>
      <c r="L29" s="175">
        <v>83.9</v>
      </c>
      <c r="M29" s="175">
        <v>83.2</v>
      </c>
      <c r="N29" s="175">
        <v>84.9</v>
      </c>
      <c r="O29" s="175">
        <v>97</v>
      </c>
      <c r="P29" s="175">
        <v>96.8</v>
      </c>
      <c r="Q29" s="175">
        <v>93.3</v>
      </c>
      <c r="R29" s="175">
        <v>96.48</v>
      </c>
      <c r="S29" s="175">
        <v>92.87</v>
      </c>
      <c r="T29" s="175">
        <v>93.3</v>
      </c>
      <c r="U29" s="175">
        <v>94.2</v>
      </c>
      <c r="V29" s="175">
        <v>97.6</v>
      </c>
      <c r="W29" s="175">
        <v>93.1</v>
      </c>
      <c r="X29" s="175">
        <v>95</v>
      </c>
      <c r="Y29" s="175">
        <v>96.9</v>
      </c>
      <c r="Z29" s="175">
        <v>105.5</v>
      </c>
      <c r="AA29" s="183">
        <v>88.5</v>
      </c>
      <c r="AB29" s="179" t="s">
        <v>0</v>
      </c>
      <c r="AC29" s="175">
        <v>89.6</v>
      </c>
      <c r="AD29" s="175">
        <v>89.2</v>
      </c>
      <c r="AE29" s="175">
        <v>87.8</v>
      </c>
      <c r="AF29" s="175">
        <v>84.5</v>
      </c>
      <c r="AG29" s="175">
        <v>87</v>
      </c>
      <c r="AH29" s="175">
        <v>86.15</v>
      </c>
      <c r="AI29" s="175">
        <v>88.6</v>
      </c>
      <c r="AJ29" s="175">
        <v>88.2</v>
      </c>
      <c r="AK29" s="176">
        <v>88.3</v>
      </c>
      <c r="AL29" s="176">
        <v>85.2</v>
      </c>
      <c r="AM29" s="176">
        <v>91</v>
      </c>
      <c r="AN29" s="176">
        <v>91.9</v>
      </c>
      <c r="AO29" s="176">
        <v>96.3</v>
      </c>
      <c r="AP29" s="176">
        <v>95.2</v>
      </c>
      <c r="AQ29" s="176">
        <v>88.5</v>
      </c>
      <c r="AR29" s="176">
        <v>86.1</v>
      </c>
      <c r="AS29" s="176">
        <v>91.2</v>
      </c>
      <c r="AT29" s="176">
        <v>88.5</v>
      </c>
      <c r="AU29" s="176">
        <v>88.3</v>
      </c>
      <c r="AV29" s="176">
        <v>86.1</v>
      </c>
      <c r="AW29" s="176">
        <v>84.2</v>
      </c>
      <c r="AX29" s="176">
        <v>85</v>
      </c>
      <c r="AY29" s="176">
        <v>91.3</v>
      </c>
      <c r="AZ29" s="176">
        <v>95.1</v>
      </c>
      <c r="BA29" s="176">
        <v>92.8</v>
      </c>
      <c r="BB29" s="176">
        <v>96.5</v>
      </c>
      <c r="BC29" s="176">
        <v>91.5</v>
      </c>
      <c r="BD29" s="176">
        <v>87</v>
      </c>
      <c r="BE29" s="176">
        <v>93.3</v>
      </c>
      <c r="BF29" s="176">
        <v>92.5</v>
      </c>
      <c r="BG29" s="176">
        <v>92.3</v>
      </c>
      <c r="BH29" s="176">
        <v>93.3</v>
      </c>
      <c r="BI29" s="176">
        <v>91.6</v>
      </c>
      <c r="BJ29" s="176">
        <v>88.6</v>
      </c>
      <c r="BK29" s="176">
        <v>96.4</v>
      </c>
      <c r="BL29" s="176">
        <v>94.7</v>
      </c>
      <c r="BM29" s="176">
        <v>94.6</v>
      </c>
      <c r="BN29" s="176">
        <v>94.3</v>
      </c>
      <c r="BO29" s="176">
        <v>91.4</v>
      </c>
      <c r="BP29" s="176">
        <v>87.1</v>
      </c>
      <c r="BQ29" s="176">
        <v>91.8</v>
      </c>
      <c r="BR29" s="176">
        <v>91.7</v>
      </c>
      <c r="BS29" s="176">
        <v>89.4</v>
      </c>
      <c r="BT29" s="176">
        <v>92.6</v>
      </c>
      <c r="BU29" s="176">
        <v>90</v>
      </c>
      <c r="BV29" s="176">
        <v>88.7</v>
      </c>
      <c r="BW29" s="176">
        <v>90.6</v>
      </c>
      <c r="BX29" s="176">
        <v>89.6</v>
      </c>
      <c r="BY29" s="176">
        <v>94.6</v>
      </c>
      <c r="BZ29" s="176">
        <v>87.1</v>
      </c>
      <c r="CA29" s="176">
        <v>86.5</v>
      </c>
      <c r="CB29" s="176">
        <v>83.4</v>
      </c>
      <c r="CC29" s="176">
        <v>82.7</v>
      </c>
      <c r="CD29" s="176">
        <v>88.7</v>
      </c>
      <c r="CE29" s="176">
        <v>83.2</v>
      </c>
      <c r="CF29" s="176">
        <v>83.3</v>
      </c>
      <c r="CG29" s="176">
        <v>85.1</v>
      </c>
      <c r="CH29" s="176">
        <v>87</v>
      </c>
      <c r="CI29" s="176">
        <v>99.2</v>
      </c>
      <c r="CJ29" s="176">
        <v>99.6</v>
      </c>
      <c r="CK29" s="176">
        <v>121.2</v>
      </c>
      <c r="CL29" s="176">
        <v>101.8</v>
      </c>
      <c r="CM29" s="176">
        <v>99.5</v>
      </c>
      <c r="CN29" s="176">
        <v>99</v>
      </c>
      <c r="CO29" s="176">
        <v>102.6</v>
      </c>
      <c r="CP29" s="176">
        <v>103.9</v>
      </c>
      <c r="CQ29" s="176">
        <v>102</v>
      </c>
      <c r="CR29" s="176">
        <v>104.2</v>
      </c>
      <c r="CS29" s="176">
        <v>108.4</v>
      </c>
      <c r="CT29" s="176">
        <v>100.6</v>
      </c>
      <c r="CU29" s="176">
        <v>94.5</v>
      </c>
      <c r="CV29" s="176">
        <v>92.8</v>
      </c>
      <c r="CW29" s="176">
        <v>98.1</v>
      </c>
      <c r="CX29" s="176">
        <v>91.7</v>
      </c>
      <c r="CY29" s="176">
        <v>91.5</v>
      </c>
      <c r="CZ29" s="176">
        <v>98.2</v>
      </c>
      <c r="DA29" s="176">
        <v>108.4</v>
      </c>
      <c r="DB29" s="176">
        <v>93.2</v>
      </c>
      <c r="DC29" s="176">
        <v>91.9</v>
      </c>
      <c r="DD29" s="176">
        <v>93.2</v>
      </c>
      <c r="DE29" s="176">
        <v>93</v>
      </c>
      <c r="DF29" s="176">
        <v>90.8</v>
      </c>
      <c r="DG29" s="176">
        <v>91.7</v>
      </c>
    </row>
    <row r="31" spans="1:111">
      <c r="A31" s="22" t="str">
        <f>IF('0'!A1=1,"Примітка:","Note")</f>
        <v>Примітка:</v>
      </c>
    </row>
    <row r="32" spans="1:111">
      <c r="A32" s="22" t="str">
        <f>IF('0'!A1=1,"Починаючи з січня 2013 року Державна служба статистики України представляє інформацію про кількість, робочий час та оплату праці найманих працівників відповідно до Класифікації видів економічної діяльності (ДК 009:2010)","Starting with January 2013, the State Statistics Service of Ukraine has been presenting information on the staff number, working hours and labor remuneration according to the Classification of Economic Activities (SC 009:2010)")</f>
        <v>Починаючи з січня 2013 року Державна служба статистики України представляє інформацію про кількість, робочий час та оплату праці найманих працівників відповідно до Класифікації видів економічної діяльності (ДК 009:2010)</v>
      </c>
      <c r="B32" s="23"/>
    </row>
    <row r="33" spans="1:2">
      <c r="A33" s="24" t="str">
        <f>IF('0'!A1=1,"Починаючи з квітня 2014 року дані наведено без урахування тимчасово окупованої території Автономної Республіки Крим, м. Севастополя,  а з липня 2015 року також без частини зони проведення антитерористичної операції.","Since April 2014 excluding the temporarily occupied territory of the Autonomous Republic of Crimea and the city of Sevastopol, since July 2015 excluding part of the anti-terrorist operation zone.")</f>
        <v>Починаючи з квітня 2014 року дані наведено без урахування тимчасово окупованої території Автономної Республіки Крим, м. Севастополя,  а з липня 2015 року також без частини зони проведення антитерористичної операції.</v>
      </c>
      <c r="B33" s="25"/>
    </row>
    <row r="34" spans="1:2">
      <c r="A34" s="24" t="str">
        <f>IF('0'!A1=1,"Починаючи з липня 2014 року дані можуть бути уточнені.","Since July 2014 the data can be corrected .")</f>
        <v>Починаючи з липня 2014 року дані можуть бути уточнені.</v>
      </c>
      <c r="B34" s="25"/>
    </row>
  </sheetData>
  <mergeCells count="2">
    <mergeCell ref="A3:B3"/>
    <mergeCell ref="A4:A29"/>
  </mergeCells>
  <hyperlinks>
    <hyperlink ref="A1" location="'0'!A1" display="'0'!A1"/>
  </hyperlinks>
  <pageMargins left="0.7" right="0.7" top="0.75" bottom="0.75" header="0.3" footer="0.3"/>
  <pageSetup paperSize="9" orientation="portrait" horizontalDpi="4294967294"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dimension ref="A1:FE26"/>
  <sheetViews>
    <sheetView showGridLines="0" showRowColHeaders="0" zoomScale="81" zoomScaleNormal="81" workbookViewId="0">
      <pane xSplit="2" topLeftCell="T1" activePane="topRight" state="frozen"/>
      <selection activeCell="K8" sqref="K8"/>
      <selection pane="topRight" activeCell="AL1" sqref="AL1:AL1048576"/>
    </sheetView>
  </sheetViews>
  <sheetFormatPr defaultColWidth="9.33203125" defaultRowHeight="13.2"/>
  <cols>
    <col min="1" max="1" width="9.33203125" style="21"/>
    <col min="2" max="2" width="48.33203125" style="21" customWidth="1"/>
    <col min="3" max="38" width="10.77734375" style="52" customWidth="1"/>
    <col min="39" max="161" width="9.33203125" style="52"/>
    <col min="162" max="16384" width="9.33203125" style="1"/>
  </cols>
  <sheetData>
    <row r="1" spans="1:161" ht="14.4">
      <c r="A1" s="14" t="str">
        <f>IF('0'!A1=1,"до змісту","to title")</f>
        <v>до змісту</v>
      </c>
      <c r="B1" s="15"/>
    </row>
    <row r="2" spans="1:161" s="3" customFormat="1" ht="16.2">
      <c r="A2" s="16"/>
      <c r="B2" s="17"/>
      <c r="C2" s="26">
        <v>40179</v>
      </c>
      <c r="D2" s="26">
        <v>40210</v>
      </c>
      <c r="E2" s="26">
        <v>40238</v>
      </c>
      <c r="F2" s="26">
        <v>40269</v>
      </c>
      <c r="G2" s="26">
        <v>40299</v>
      </c>
      <c r="H2" s="26">
        <v>40330</v>
      </c>
      <c r="I2" s="26">
        <v>40360</v>
      </c>
      <c r="J2" s="26">
        <v>40391</v>
      </c>
      <c r="K2" s="26">
        <v>40422</v>
      </c>
      <c r="L2" s="26">
        <v>40452</v>
      </c>
      <c r="M2" s="26">
        <v>40483</v>
      </c>
      <c r="N2" s="26">
        <v>40513</v>
      </c>
      <c r="O2" s="26">
        <v>40544</v>
      </c>
      <c r="P2" s="26">
        <v>40575</v>
      </c>
      <c r="Q2" s="26">
        <v>40603</v>
      </c>
      <c r="R2" s="26">
        <v>40634</v>
      </c>
      <c r="S2" s="26">
        <v>40664</v>
      </c>
      <c r="T2" s="26">
        <v>40695</v>
      </c>
      <c r="U2" s="26">
        <v>40725</v>
      </c>
      <c r="V2" s="26">
        <v>40756</v>
      </c>
      <c r="W2" s="26">
        <v>40787</v>
      </c>
      <c r="X2" s="26">
        <v>40817</v>
      </c>
      <c r="Y2" s="26">
        <v>40848</v>
      </c>
      <c r="Z2" s="26">
        <v>40878</v>
      </c>
      <c r="AA2" s="26">
        <v>40909</v>
      </c>
      <c r="AB2" s="26">
        <v>40940</v>
      </c>
      <c r="AC2" s="26">
        <v>40969</v>
      </c>
      <c r="AD2" s="26">
        <v>41000</v>
      </c>
      <c r="AE2" s="26">
        <v>41030</v>
      </c>
      <c r="AF2" s="26">
        <v>41061</v>
      </c>
      <c r="AG2" s="26">
        <v>41091</v>
      </c>
      <c r="AH2" s="26">
        <v>41122</v>
      </c>
      <c r="AI2" s="26">
        <v>41153</v>
      </c>
      <c r="AJ2" s="26">
        <v>41183</v>
      </c>
      <c r="AK2" s="26">
        <v>41214</v>
      </c>
      <c r="AL2" s="26">
        <v>41244</v>
      </c>
      <c r="AM2" s="56"/>
      <c r="AN2" s="56"/>
      <c r="AO2" s="56"/>
      <c r="AP2" s="56"/>
      <c r="AQ2" s="56"/>
      <c r="AR2" s="56"/>
      <c r="AS2" s="56"/>
      <c r="AT2" s="56"/>
      <c r="AU2" s="56"/>
      <c r="AV2" s="56"/>
      <c r="AW2" s="56"/>
      <c r="AX2" s="56"/>
      <c r="AY2" s="56"/>
      <c r="AZ2" s="56"/>
      <c r="BA2" s="56"/>
      <c r="BB2" s="56"/>
      <c r="BC2" s="56"/>
      <c r="BD2" s="56"/>
      <c r="BE2" s="56"/>
      <c r="BF2" s="56"/>
      <c r="BG2" s="56"/>
      <c r="BH2" s="56"/>
      <c r="BI2" s="56"/>
      <c r="BJ2" s="56"/>
      <c r="BK2" s="56"/>
      <c r="BL2" s="56"/>
      <c r="BM2" s="56"/>
      <c r="BN2" s="56"/>
      <c r="BO2" s="56"/>
      <c r="BP2" s="56"/>
      <c r="BQ2" s="56"/>
      <c r="BR2" s="56"/>
      <c r="BS2" s="56"/>
      <c r="BT2" s="56"/>
      <c r="BU2" s="56"/>
      <c r="BV2" s="56"/>
      <c r="BW2" s="56"/>
      <c r="BX2" s="56"/>
      <c r="BY2" s="56"/>
      <c r="BZ2" s="56"/>
      <c r="CA2" s="56"/>
      <c r="CB2" s="56"/>
      <c r="CC2" s="56"/>
      <c r="CD2" s="56"/>
      <c r="CE2" s="56"/>
      <c r="CF2" s="56"/>
      <c r="CG2" s="56"/>
      <c r="CH2" s="56"/>
      <c r="CI2" s="56"/>
      <c r="CJ2" s="56"/>
      <c r="CK2" s="56"/>
      <c r="CL2" s="56"/>
      <c r="CM2" s="56"/>
      <c r="CN2" s="56"/>
      <c r="CO2" s="56"/>
      <c r="CP2" s="56"/>
      <c r="CQ2" s="56"/>
      <c r="CR2" s="56"/>
      <c r="CS2" s="56"/>
      <c r="CT2" s="56"/>
      <c r="CU2" s="56"/>
      <c r="CV2" s="56"/>
      <c r="CW2" s="56"/>
      <c r="CX2" s="56"/>
      <c r="CY2" s="56"/>
      <c r="CZ2" s="56"/>
      <c r="DA2" s="56"/>
      <c r="DB2" s="56"/>
      <c r="DC2" s="56"/>
      <c r="DD2" s="56"/>
      <c r="DE2" s="56"/>
      <c r="DF2" s="56"/>
      <c r="DG2" s="56"/>
      <c r="DH2" s="56"/>
      <c r="DI2" s="56"/>
      <c r="DJ2" s="56"/>
      <c r="DK2" s="56"/>
      <c r="DL2" s="56"/>
      <c r="DM2" s="56"/>
      <c r="DN2" s="56"/>
      <c r="DO2" s="56"/>
      <c r="DP2" s="56"/>
      <c r="DQ2" s="56"/>
      <c r="DR2" s="56"/>
      <c r="DS2" s="56"/>
      <c r="DT2" s="56"/>
      <c r="DU2" s="56"/>
      <c r="DV2" s="56"/>
      <c r="DW2" s="56"/>
      <c r="DX2" s="56"/>
      <c r="DY2" s="56"/>
      <c r="DZ2" s="56"/>
      <c r="EA2" s="56"/>
      <c r="EB2" s="56"/>
      <c r="EC2" s="56"/>
      <c r="ED2" s="56"/>
      <c r="EE2" s="56"/>
      <c r="EF2" s="56"/>
      <c r="EG2" s="56"/>
      <c r="EH2" s="56"/>
      <c r="EI2" s="56"/>
      <c r="EJ2" s="56"/>
      <c r="EK2" s="56"/>
      <c r="EL2" s="56"/>
      <c r="EM2" s="56"/>
      <c r="EN2" s="56"/>
      <c r="EO2" s="56"/>
      <c r="EP2" s="56"/>
      <c r="EQ2" s="56"/>
      <c r="ER2" s="56"/>
      <c r="ES2" s="56"/>
      <c r="ET2" s="56"/>
      <c r="EU2" s="56"/>
      <c r="EV2" s="56"/>
      <c r="EW2" s="56"/>
      <c r="EX2" s="56"/>
      <c r="EY2" s="56"/>
      <c r="EZ2" s="56"/>
      <c r="FA2" s="56"/>
      <c r="FB2" s="56"/>
      <c r="FC2" s="56"/>
      <c r="FD2" s="56"/>
      <c r="FE2" s="56"/>
    </row>
    <row r="3" spans="1:161" ht="49.35" customHeight="1">
      <c r="A3" s="235" t="str">
        <f>IF('0'!A1=1,"Нарахована заробітна плата штатних працівників (до середнього рівня по економіці, %) КВЕД 2005","Payroll accrued to staff members (to the average level in the economy, %) CTEA 2005")</f>
        <v>Нарахована заробітна плата штатних працівників (до середнього рівня по економіці, %) КВЕД 2005</v>
      </c>
      <c r="B3" s="236"/>
      <c r="C3" s="43">
        <v>100</v>
      </c>
      <c r="D3" s="43">
        <v>100</v>
      </c>
      <c r="E3" s="43">
        <v>100</v>
      </c>
      <c r="F3" s="43">
        <v>100</v>
      </c>
      <c r="G3" s="43">
        <v>100</v>
      </c>
      <c r="H3" s="43">
        <v>100</v>
      </c>
      <c r="I3" s="43">
        <v>100</v>
      </c>
      <c r="J3" s="43">
        <v>100</v>
      </c>
      <c r="K3" s="43">
        <v>100</v>
      </c>
      <c r="L3" s="43">
        <v>100</v>
      </c>
      <c r="M3" s="43">
        <v>100</v>
      </c>
      <c r="N3" s="43">
        <v>100</v>
      </c>
      <c r="O3" s="43">
        <v>100</v>
      </c>
      <c r="P3" s="43">
        <v>100</v>
      </c>
      <c r="Q3" s="43">
        <v>100</v>
      </c>
      <c r="R3" s="43">
        <v>100</v>
      </c>
      <c r="S3" s="43">
        <v>100</v>
      </c>
      <c r="T3" s="43">
        <v>100</v>
      </c>
      <c r="U3" s="43">
        <v>100</v>
      </c>
      <c r="V3" s="43">
        <v>100</v>
      </c>
      <c r="W3" s="43">
        <v>100</v>
      </c>
      <c r="X3" s="43">
        <v>100</v>
      </c>
      <c r="Y3" s="43">
        <v>100</v>
      </c>
      <c r="Z3" s="43">
        <v>100</v>
      </c>
      <c r="AA3" s="43">
        <v>100</v>
      </c>
      <c r="AB3" s="43">
        <v>100</v>
      </c>
      <c r="AC3" s="43">
        <v>100</v>
      </c>
      <c r="AD3" s="43">
        <v>100</v>
      </c>
      <c r="AE3" s="43">
        <v>100</v>
      </c>
      <c r="AF3" s="43">
        <v>100</v>
      </c>
      <c r="AG3" s="43">
        <v>100</v>
      </c>
      <c r="AH3" s="43">
        <v>100</v>
      </c>
      <c r="AI3" s="43">
        <v>100</v>
      </c>
      <c r="AJ3" s="43">
        <v>100</v>
      </c>
      <c r="AK3" s="43">
        <v>100</v>
      </c>
      <c r="AL3" s="43">
        <v>100</v>
      </c>
    </row>
    <row r="4" spans="1:161" ht="30" customHeight="1">
      <c r="A4" s="237" t="str">
        <f>IF('0'!A1=1,"За видами економічної діяльності КВЕД 2005","By types of economic activity CTEA 2005")</f>
        <v>За видами економічної діяльності КВЕД 2005</v>
      </c>
      <c r="B4" s="32" t="str">
        <f>IF('0'!A1=1,"Сільське господарство, мисливство та пов'язані з ними послуги","Agriculture, hunting and related services")</f>
        <v>Сільське господарство, мисливство та пов'язані з ними послуги</v>
      </c>
      <c r="C4" s="44">
        <v>58.1</v>
      </c>
      <c r="D4" s="44">
        <v>57.5</v>
      </c>
      <c r="E4" s="44">
        <v>58.1</v>
      </c>
      <c r="F4" s="44">
        <v>67.900000000000006</v>
      </c>
      <c r="G4" s="29">
        <v>65.2</v>
      </c>
      <c r="H4" s="29">
        <v>60.3</v>
      </c>
      <c r="I4" s="29">
        <v>68.8</v>
      </c>
      <c r="J4" s="29">
        <v>66.2</v>
      </c>
      <c r="K4" s="29">
        <v>67.7</v>
      </c>
      <c r="L4" s="29">
        <v>66.599999999999994</v>
      </c>
      <c r="M4" s="29">
        <v>65.8</v>
      </c>
      <c r="N4" s="29">
        <v>58.6</v>
      </c>
      <c r="O4" s="29">
        <v>60.6</v>
      </c>
      <c r="P4" s="29">
        <v>60.1</v>
      </c>
      <c r="Q4" s="29">
        <v>61.6</v>
      </c>
      <c r="R4" s="29">
        <v>67.599999999999994</v>
      </c>
      <c r="S4" s="29">
        <v>70.900000000000006</v>
      </c>
      <c r="T4" s="29">
        <v>65.400000000000006</v>
      </c>
      <c r="U4" s="29">
        <v>73.599999999999994</v>
      </c>
      <c r="V4" s="29">
        <v>70.2</v>
      </c>
      <c r="W4" s="29">
        <v>73.2</v>
      </c>
      <c r="X4" s="29">
        <v>73.2</v>
      </c>
      <c r="Y4" s="29">
        <v>71.2</v>
      </c>
      <c r="Z4" s="29">
        <v>64.2</v>
      </c>
      <c r="AA4" s="44">
        <v>61.7</v>
      </c>
      <c r="AB4" s="44">
        <v>60</v>
      </c>
      <c r="AC4" s="44">
        <v>60.6</v>
      </c>
      <c r="AD4" s="44">
        <v>67.3</v>
      </c>
      <c r="AE4" s="44">
        <v>71.900000000000006</v>
      </c>
      <c r="AF4" s="44">
        <v>65.099999999999994</v>
      </c>
      <c r="AG4" s="44">
        <v>70.5</v>
      </c>
      <c r="AH4" s="44">
        <v>65.400000000000006</v>
      </c>
      <c r="AI4" s="44">
        <v>71.900000000000006</v>
      </c>
      <c r="AJ4" s="44">
        <v>70.5</v>
      </c>
      <c r="AK4" s="44">
        <v>69.400000000000006</v>
      </c>
      <c r="AL4" s="44">
        <v>62.3</v>
      </c>
    </row>
    <row r="5" spans="1:161" ht="30" customHeight="1">
      <c r="A5" s="238"/>
      <c r="B5" s="33" t="str">
        <f>IF('0'!A1=1,"Лісове господарство та пов'язані з ним послуги","forestry and related services")</f>
        <v>Лісове господарство та пов'язані з ним послуги</v>
      </c>
      <c r="C5" s="44">
        <v>67.400000000000006</v>
      </c>
      <c r="D5" s="44">
        <v>75.099999999999994</v>
      </c>
      <c r="E5" s="44">
        <v>80.5</v>
      </c>
      <c r="F5" s="44">
        <v>77.2</v>
      </c>
      <c r="G5" s="29">
        <v>74.7</v>
      </c>
      <c r="H5" s="29">
        <v>79.7</v>
      </c>
      <c r="I5" s="29">
        <v>78.599999999999994</v>
      </c>
      <c r="J5" s="29">
        <v>81.599999999999994</v>
      </c>
      <c r="K5" s="29">
        <v>86.9</v>
      </c>
      <c r="L5" s="29">
        <v>83.4</v>
      </c>
      <c r="M5" s="29">
        <v>85.5</v>
      </c>
      <c r="N5" s="29">
        <v>84.3</v>
      </c>
      <c r="O5" s="29">
        <v>81.2</v>
      </c>
      <c r="P5" s="29">
        <v>87.2</v>
      </c>
      <c r="Q5" s="29">
        <v>92.2</v>
      </c>
      <c r="R5" s="29">
        <v>84.4</v>
      </c>
      <c r="S5" s="29">
        <v>85.1</v>
      </c>
      <c r="T5" s="29">
        <v>85.8</v>
      </c>
      <c r="U5" s="29">
        <v>82.4</v>
      </c>
      <c r="V5" s="29">
        <v>86.4</v>
      </c>
      <c r="W5" s="29">
        <v>92.6</v>
      </c>
      <c r="X5" s="29">
        <v>85.9</v>
      </c>
      <c r="Y5" s="29">
        <v>88.3</v>
      </c>
      <c r="Z5" s="29">
        <v>89.4</v>
      </c>
      <c r="AA5" s="44">
        <v>78.599999999999994</v>
      </c>
      <c r="AB5" s="44">
        <v>80.599999999999994</v>
      </c>
      <c r="AC5" s="44">
        <v>90.7</v>
      </c>
      <c r="AD5" s="44">
        <v>83.5</v>
      </c>
      <c r="AE5" s="44">
        <v>83.3</v>
      </c>
      <c r="AF5" s="44">
        <v>82.1</v>
      </c>
      <c r="AG5" s="44">
        <v>82.9</v>
      </c>
      <c r="AH5" s="44">
        <v>83.7</v>
      </c>
      <c r="AI5" s="44">
        <v>88.1</v>
      </c>
      <c r="AJ5" s="44">
        <v>84.5</v>
      </c>
      <c r="AK5" s="44">
        <v>84.1</v>
      </c>
      <c r="AL5" s="44">
        <v>81.2</v>
      </c>
    </row>
    <row r="6" spans="1:161" ht="30" customHeight="1">
      <c r="A6" s="238"/>
      <c r="B6" s="33" t="str">
        <f>IF('0'!A1=1,"Рибальство, рибництво","Fishing, fishery")</f>
        <v>Рибальство, рибництво</v>
      </c>
      <c r="C6" s="44">
        <v>49</v>
      </c>
      <c r="D6" s="44">
        <v>53.2</v>
      </c>
      <c r="E6" s="44">
        <v>51.2</v>
      </c>
      <c r="F6" s="44">
        <v>55.6</v>
      </c>
      <c r="G6" s="29">
        <v>52.4</v>
      </c>
      <c r="H6" s="29">
        <v>49.8</v>
      </c>
      <c r="I6" s="29">
        <v>53.5</v>
      </c>
      <c r="J6" s="29">
        <v>52.6</v>
      </c>
      <c r="K6" s="44">
        <v>52</v>
      </c>
      <c r="L6" s="44">
        <v>56.6</v>
      </c>
      <c r="M6" s="44">
        <v>55.6</v>
      </c>
      <c r="N6" s="44">
        <v>56.3</v>
      </c>
      <c r="O6" s="44">
        <v>56</v>
      </c>
      <c r="P6" s="44">
        <v>53.3</v>
      </c>
      <c r="Q6" s="44">
        <v>50.5</v>
      </c>
      <c r="R6" s="44">
        <v>51.4</v>
      </c>
      <c r="S6" s="44">
        <v>53.3</v>
      </c>
      <c r="T6" s="44">
        <v>49.7</v>
      </c>
      <c r="U6" s="44">
        <v>50.5</v>
      </c>
      <c r="V6" s="44">
        <v>50.4</v>
      </c>
      <c r="W6" s="44">
        <v>50.6</v>
      </c>
      <c r="X6" s="44">
        <v>53.3</v>
      </c>
      <c r="Y6" s="44">
        <v>56.2</v>
      </c>
      <c r="Z6" s="44">
        <v>51.3</v>
      </c>
      <c r="AA6" s="44">
        <v>48.7</v>
      </c>
      <c r="AB6" s="44">
        <v>45.9</v>
      </c>
      <c r="AC6" s="44">
        <v>46.1</v>
      </c>
      <c r="AD6" s="44">
        <v>49</v>
      </c>
      <c r="AE6" s="44">
        <v>53.5</v>
      </c>
      <c r="AF6" s="44">
        <v>50.4</v>
      </c>
      <c r="AG6" s="44">
        <v>52.7</v>
      </c>
      <c r="AH6" s="44">
        <v>52.4</v>
      </c>
      <c r="AI6" s="44">
        <v>54.7</v>
      </c>
      <c r="AJ6" s="44">
        <v>53.8</v>
      </c>
      <c r="AK6" s="44">
        <v>55.4</v>
      </c>
      <c r="AL6" s="44">
        <v>52.4</v>
      </c>
    </row>
    <row r="7" spans="1:161" ht="30" customHeight="1">
      <c r="A7" s="238"/>
      <c r="B7" s="33" t="str">
        <f>IF('0'!A1=1,"Промисловість","Industrial production")</f>
        <v>Промисловість</v>
      </c>
      <c r="C7" s="44">
        <v>114.8</v>
      </c>
      <c r="D7" s="44">
        <v>113.9</v>
      </c>
      <c r="E7" s="44">
        <v>118.9</v>
      </c>
      <c r="F7" s="44">
        <v>118.2</v>
      </c>
      <c r="G7" s="29">
        <v>113.6</v>
      </c>
      <c r="H7" s="29">
        <v>108.2</v>
      </c>
      <c r="I7" s="29">
        <v>113.4</v>
      </c>
      <c r="J7" s="29">
        <v>116.1</v>
      </c>
      <c r="K7" s="29">
        <v>115.6</v>
      </c>
      <c r="L7" s="29">
        <v>117.4</v>
      </c>
      <c r="M7" s="44">
        <v>117</v>
      </c>
      <c r="N7" s="44">
        <v>113.8</v>
      </c>
      <c r="O7" s="44">
        <v>119.6</v>
      </c>
      <c r="P7" s="29">
        <v>117.6</v>
      </c>
      <c r="Q7" s="29">
        <v>122.3</v>
      </c>
      <c r="R7" s="29">
        <v>118.6</v>
      </c>
      <c r="S7" s="29">
        <v>118.8</v>
      </c>
      <c r="T7" s="29">
        <v>114.5</v>
      </c>
      <c r="U7" s="29">
        <v>115.7</v>
      </c>
      <c r="V7" s="44">
        <v>120</v>
      </c>
      <c r="W7" s="29">
        <v>119.8</v>
      </c>
      <c r="X7" s="29">
        <v>119.9</v>
      </c>
      <c r="Y7" s="29">
        <v>117.5</v>
      </c>
      <c r="Z7" s="44">
        <v>116.3</v>
      </c>
      <c r="AA7" s="44">
        <v>118.2</v>
      </c>
      <c r="AB7" s="44">
        <v>117.6</v>
      </c>
      <c r="AC7" s="44">
        <v>115</v>
      </c>
      <c r="AD7" s="44">
        <v>115.1</v>
      </c>
      <c r="AE7" s="44">
        <v>116.4</v>
      </c>
      <c r="AF7" s="44">
        <v>111.5</v>
      </c>
      <c r="AG7" s="44">
        <v>114.3</v>
      </c>
      <c r="AH7" s="44">
        <v>118.1</v>
      </c>
      <c r="AI7" s="44">
        <v>115.7</v>
      </c>
      <c r="AJ7" s="44">
        <v>117.1</v>
      </c>
      <c r="AK7" s="44">
        <v>115.6</v>
      </c>
      <c r="AL7" s="44">
        <v>113.1</v>
      </c>
    </row>
    <row r="8" spans="1:161" ht="30" customHeight="1">
      <c r="A8" s="238"/>
      <c r="B8" s="33" t="str">
        <f>IF('0'!A1=1,"Будівництво","Construction")</f>
        <v>Будівництво</v>
      </c>
      <c r="C8" s="44">
        <v>67.400000000000006</v>
      </c>
      <c r="D8" s="44">
        <v>74</v>
      </c>
      <c r="E8" s="44">
        <v>74</v>
      </c>
      <c r="F8" s="44">
        <v>76.3</v>
      </c>
      <c r="G8" s="29">
        <v>76.2</v>
      </c>
      <c r="H8" s="29">
        <v>75.099999999999994</v>
      </c>
      <c r="I8" s="29">
        <v>78.2</v>
      </c>
      <c r="J8" s="29">
        <v>84.2</v>
      </c>
      <c r="K8" s="29">
        <v>84.1</v>
      </c>
      <c r="L8" s="29">
        <v>86.8</v>
      </c>
      <c r="M8" s="44">
        <v>86</v>
      </c>
      <c r="N8" s="44">
        <v>81.599999999999994</v>
      </c>
      <c r="O8" s="44">
        <v>77.900000000000006</v>
      </c>
      <c r="P8" s="29">
        <v>80.8</v>
      </c>
      <c r="Q8" s="29">
        <v>80.599999999999994</v>
      </c>
      <c r="R8" s="29">
        <v>81.900000000000006</v>
      </c>
      <c r="S8" s="29">
        <v>83.6</v>
      </c>
      <c r="T8" s="44">
        <v>83</v>
      </c>
      <c r="U8" s="44">
        <v>85.2</v>
      </c>
      <c r="V8" s="44">
        <v>92.1</v>
      </c>
      <c r="W8" s="44">
        <v>92</v>
      </c>
      <c r="X8" s="44">
        <v>90</v>
      </c>
      <c r="Y8" s="44">
        <v>90.2</v>
      </c>
      <c r="Z8" s="44">
        <v>86.6</v>
      </c>
      <c r="AA8" s="44">
        <v>78.7</v>
      </c>
      <c r="AB8" s="44">
        <v>78.099999999999994</v>
      </c>
      <c r="AC8" s="44">
        <v>80.2</v>
      </c>
      <c r="AD8" s="44">
        <v>81.3</v>
      </c>
      <c r="AE8" s="44">
        <v>83.1</v>
      </c>
      <c r="AF8" s="44">
        <v>81</v>
      </c>
      <c r="AG8" s="44">
        <v>82.5</v>
      </c>
      <c r="AH8" s="44">
        <v>87</v>
      </c>
      <c r="AI8" s="44">
        <v>88.2</v>
      </c>
      <c r="AJ8" s="44">
        <v>86</v>
      </c>
      <c r="AK8" s="44">
        <v>83.5</v>
      </c>
      <c r="AL8" s="44">
        <v>80.599999999999994</v>
      </c>
    </row>
    <row r="9" spans="1:161" ht="30" customHeight="1">
      <c r="A9" s="238"/>
      <c r="B9" s="33" t="str">
        <f>IF('0'!A1=1,"Торгівля; ремонт автомобілів, побутових виробів та предметів особистого вжитку ","Trade; repair of motor vehicles, household appliances and personal demand items")</f>
        <v xml:space="preserve">Торгівля; ремонт автомобілів, побутових виробів та предметів особистого вжитку </v>
      </c>
      <c r="C9" s="44">
        <v>87.4</v>
      </c>
      <c r="D9" s="44">
        <v>85.8</v>
      </c>
      <c r="E9" s="44">
        <v>88.9</v>
      </c>
      <c r="F9" s="44">
        <v>89.8</v>
      </c>
      <c r="G9" s="44">
        <v>82</v>
      </c>
      <c r="H9" s="29">
        <v>78.5</v>
      </c>
      <c r="I9" s="29">
        <v>80.3</v>
      </c>
      <c r="J9" s="29">
        <v>83.8</v>
      </c>
      <c r="K9" s="29">
        <v>81.5</v>
      </c>
      <c r="L9" s="44">
        <v>84</v>
      </c>
      <c r="M9" s="44">
        <v>82.6</v>
      </c>
      <c r="N9" s="44">
        <v>82.8</v>
      </c>
      <c r="O9" s="44">
        <v>88.5</v>
      </c>
      <c r="P9" s="44">
        <v>88.4</v>
      </c>
      <c r="Q9" s="44">
        <v>88.5</v>
      </c>
      <c r="R9" s="44">
        <v>95.6</v>
      </c>
      <c r="S9" s="44">
        <v>89</v>
      </c>
      <c r="T9" s="44">
        <v>86.2</v>
      </c>
      <c r="U9" s="44">
        <v>86.7</v>
      </c>
      <c r="V9" s="44">
        <v>89.5</v>
      </c>
      <c r="W9" s="44">
        <v>88.5</v>
      </c>
      <c r="X9" s="44">
        <v>89</v>
      </c>
      <c r="Y9" s="44">
        <v>89.2</v>
      </c>
      <c r="Z9" s="44">
        <v>88</v>
      </c>
      <c r="AA9" s="44">
        <v>91.3</v>
      </c>
      <c r="AB9" s="44">
        <v>92.3</v>
      </c>
      <c r="AC9" s="44">
        <v>91.6</v>
      </c>
      <c r="AD9" s="44">
        <v>96.2</v>
      </c>
      <c r="AE9" s="44">
        <v>89.3</v>
      </c>
      <c r="AF9" s="44">
        <v>86.4</v>
      </c>
      <c r="AG9" s="44">
        <v>86.4</v>
      </c>
      <c r="AH9" s="44">
        <v>88.2</v>
      </c>
      <c r="AI9" s="44">
        <v>88.5</v>
      </c>
      <c r="AJ9" s="44">
        <v>87.6</v>
      </c>
      <c r="AK9" s="44">
        <v>87.1</v>
      </c>
      <c r="AL9" s="44">
        <v>86.4</v>
      </c>
    </row>
    <row r="10" spans="1:161" ht="30" customHeight="1">
      <c r="A10" s="238"/>
      <c r="B10" s="33" t="str">
        <f>IF('0'!A1=1,"Діяльність готелів та ресторанів","Activity of hotels and restaurants")</f>
        <v>Діяльність готелів та ресторанів</v>
      </c>
      <c r="C10" s="44">
        <v>67.3</v>
      </c>
      <c r="D10" s="44">
        <v>66.900000000000006</v>
      </c>
      <c r="E10" s="44">
        <v>66</v>
      </c>
      <c r="F10" s="44">
        <v>67</v>
      </c>
      <c r="G10" s="29">
        <v>67.5</v>
      </c>
      <c r="H10" s="29">
        <v>62.5</v>
      </c>
      <c r="I10" s="29">
        <v>63.9</v>
      </c>
      <c r="J10" s="29">
        <v>65.5</v>
      </c>
      <c r="K10" s="29">
        <v>65.900000000000006</v>
      </c>
      <c r="L10" s="29">
        <v>65.400000000000006</v>
      </c>
      <c r="M10" s="29">
        <v>63.7</v>
      </c>
      <c r="N10" s="29">
        <v>61.6</v>
      </c>
      <c r="O10" s="29">
        <v>67.099999999999994</v>
      </c>
      <c r="P10" s="29">
        <v>67.8</v>
      </c>
      <c r="Q10" s="29">
        <v>67.400000000000006</v>
      </c>
      <c r="R10" s="29">
        <v>68.3</v>
      </c>
      <c r="S10" s="29">
        <v>69.599999999999994</v>
      </c>
      <c r="T10" s="29">
        <v>67.099999999999994</v>
      </c>
      <c r="U10" s="44">
        <v>65</v>
      </c>
      <c r="V10" s="44">
        <v>68.099999999999994</v>
      </c>
      <c r="W10" s="44">
        <v>68.7</v>
      </c>
      <c r="X10" s="44">
        <v>68.2</v>
      </c>
      <c r="Y10" s="44">
        <v>67.8</v>
      </c>
      <c r="Z10" s="29">
        <v>65.900000000000006</v>
      </c>
      <c r="AA10" s="44">
        <v>67.8</v>
      </c>
      <c r="AB10" s="44">
        <v>65.8</v>
      </c>
      <c r="AC10" s="44">
        <v>68.2</v>
      </c>
      <c r="AD10" s="44">
        <v>67</v>
      </c>
      <c r="AE10" s="44">
        <v>67.8</v>
      </c>
      <c r="AF10" s="44">
        <v>67.400000000000006</v>
      </c>
      <c r="AG10" s="44">
        <v>65.8</v>
      </c>
      <c r="AH10" s="44">
        <v>70.400000000000006</v>
      </c>
      <c r="AI10" s="44">
        <v>70.599999999999994</v>
      </c>
      <c r="AJ10" s="44">
        <v>69.5</v>
      </c>
      <c r="AK10" s="44">
        <v>67</v>
      </c>
      <c r="AL10" s="44">
        <v>67.8</v>
      </c>
    </row>
    <row r="11" spans="1:161" ht="30" customHeight="1">
      <c r="A11" s="238"/>
      <c r="B11" s="33" t="str">
        <f>IF('0'!A1=1,"Діяльність транспорту та зв'язку","Activity of transport and communications")</f>
        <v>Діяльність транспорту та зв'язку</v>
      </c>
      <c r="C11" s="44">
        <v>129.19999999999999</v>
      </c>
      <c r="D11" s="44">
        <v>125.9</v>
      </c>
      <c r="E11" s="44">
        <v>126.4</v>
      </c>
      <c r="F11" s="44">
        <v>123.7</v>
      </c>
      <c r="G11" s="29">
        <v>120.2</v>
      </c>
      <c r="H11" s="29">
        <v>115.1</v>
      </c>
      <c r="I11" s="29">
        <v>120.5</v>
      </c>
      <c r="J11" s="29">
        <v>124.8</v>
      </c>
      <c r="K11" s="29">
        <v>126.4</v>
      </c>
      <c r="L11" s="29">
        <v>120.1</v>
      </c>
      <c r="M11" s="29">
        <v>119.1</v>
      </c>
      <c r="N11" s="29">
        <v>113.1</v>
      </c>
      <c r="O11" s="29">
        <v>122.5</v>
      </c>
      <c r="P11" s="29">
        <v>122.8</v>
      </c>
      <c r="Q11" s="29">
        <v>124.9</v>
      </c>
      <c r="R11" s="29">
        <v>123.4</v>
      </c>
      <c r="S11" s="29">
        <v>118.3</v>
      </c>
      <c r="T11" s="29">
        <v>115.3</v>
      </c>
      <c r="U11" s="44">
        <v>117</v>
      </c>
      <c r="V11" s="44">
        <v>120.5</v>
      </c>
      <c r="W11" s="44">
        <v>118</v>
      </c>
      <c r="X11" s="44">
        <v>116.9</v>
      </c>
      <c r="Y11" s="44">
        <v>117.2</v>
      </c>
      <c r="Z11" s="29">
        <v>113.5</v>
      </c>
      <c r="AA11" s="44">
        <v>114.9</v>
      </c>
      <c r="AB11" s="44">
        <v>116.1</v>
      </c>
      <c r="AC11" s="44">
        <v>123.1</v>
      </c>
      <c r="AD11" s="44">
        <v>118.4</v>
      </c>
      <c r="AE11" s="44">
        <v>113.8</v>
      </c>
      <c r="AF11" s="44">
        <v>111.7</v>
      </c>
      <c r="AG11" s="44">
        <v>113.1</v>
      </c>
      <c r="AH11" s="44">
        <v>116.4</v>
      </c>
      <c r="AI11" s="44">
        <v>116</v>
      </c>
      <c r="AJ11" s="44">
        <v>114.2</v>
      </c>
      <c r="AK11" s="44">
        <v>113.9</v>
      </c>
      <c r="AL11" s="44">
        <v>107.1</v>
      </c>
    </row>
    <row r="12" spans="1:161" ht="30" customHeight="1">
      <c r="A12" s="238"/>
      <c r="B12" s="33" t="str">
        <f>IF('0'!A1=1,"діяльність наземного транспорту","аctivity of surface transport")</f>
        <v>діяльність наземного транспорту</v>
      </c>
      <c r="C12" s="40" t="s">
        <v>0</v>
      </c>
      <c r="D12" s="44">
        <v>138.95870736086175</v>
      </c>
      <c r="E12" s="44">
        <v>114.1</v>
      </c>
      <c r="F12" s="44">
        <v>102.9</v>
      </c>
      <c r="G12" s="29">
        <v>102.7</v>
      </c>
      <c r="H12" s="29">
        <v>97.9</v>
      </c>
      <c r="I12" s="29">
        <v>104.7</v>
      </c>
      <c r="J12" s="29">
        <v>108.3</v>
      </c>
      <c r="K12" s="29">
        <v>112.1</v>
      </c>
      <c r="L12" s="29">
        <v>105.2</v>
      </c>
      <c r="M12" s="29">
        <v>103.9</v>
      </c>
      <c r="N12" s="29">
        <v>99.2</v>
      </c>
      <c r="O12" s="29">
        <v>102.4</v>
      </c>
      <c r="P12" s="29">
        <v>113.3</v>
      </c>
      <c r="Q12" s="29">
        <v>105.5</v>
      </c>
      <c r="R12" s="29">
        <v>100.8</v>
      </c>
      <c r="S12" s="29">
        <v>102.7</v>
      </c>
      <c r="T12" s="29">
        <v>99.1</v>
      </c>
      <c r="U12" s="29">
        <v>99.9</v>
      </c>
      <c r="V12" s="29">
        <v>104.9</v>
      </c>
      <c r="W12" s="29">
        <v>107.8</v>
      </c>
      <c r="X12" s="29">
        <v>99.4</v>
      </c>
      <c r="Y12" s="29">
        <v>98.7</v>
      </c>
      <c r="Z12" s="29">
        <v>95.4</v>
      </c>
      <c r="AA12" s="44">
        <v>96.8</v>
      </c>
      <c r="AB12" s="44">
        <v>109.9</v>
      </c>
      <c r="AC12" s="44">
        <v>98.1</v>
      </c>
      <c r="AD12" s="44">
        <v>96.5</v>
      </c>
      <c r="AE12" s="44">
        <v>97</v>
      </c>
      <c r="AF12" s="44">
        <v>96.9</v>
      </c>
      <c r="AG12" s="44">
        <v>97.1</v>
      </c>
      <c r="AH12" s="44">
        <v>99.9</v>
      </c>
      <c r="AI12" s="44">
        <v>106.4</v>
      </c>
      <c r="AJ12" s="44">
        <v>96</v>
      </c>
      <c r="AK12" s="44">
        <v>94.9</v>
      </c>
      <c r="AL12" s="44">
        <v>89.6</v>
      </c>
    </row>
    <row r="13" spans="1:161" ht="30" customHeight="1">
      <c r="A13" s="238"/>
      <c r="B13" s="33" t="str">
        <f>IF('0'!A1=1,"діяльність водного транспорту","аctivity of water transport")</f>
        <v>діяльність водного транспорту</v>
      </c>
      <c r="C13" s="40" t="s">
        <v>0</v>
      </c>
      <c r="D13" s="44">
        <v>138.95870736086175</v>
      </c>
      <c r="E13" s="44">
        <v>128.6</v>
      </c>
      <c r="F13" s="44">
        <v>139.19999999999999</v>
      </c>
      <c r="G13" s="29">
        <v>142.4</v>
      </c>
      <c r="H13" s="29">
        <v>130.6</v>
      </c>
      <c r="I13" s="29">
        <v>137.1</v>
      </c>
      <c r="J13" s="29">
        <v>138.19999999999999</v>
      </c>
      <c r="K13" s="29">
        <v>128.5</v>
      </c>
      <c r="L13" s="29">
        <v>133.19999999999999</v>
      </c>
      <c r="M13" s="29">
        <v>133.4</v>
      </c>
      <c r="N13" s="29">
        <v>124.9</v>
      </c>
      <c r="O13" s="29">
        <v>129.6</v>
      </c>
      <c r="P13" s="29">
        <v>148.1</v>
      </c>
      <c r="Q13" s="29">
        <v>125.3</v>
      </c>
      <c r="R13" s="29">
        <v>131.9</v>
      </c>
      <c r="S13" s="29">
        <v>128.69999999999999</v>
      </c>
      <c r="T13" s="29">
        <v>131.5</v>
      </c>
      <c r="U13" s="29">
        <v>135.19999999999999</v>
      </c>
      <c r="V13" s="29">
        <v>129.19999999999999</v>
      </c>
      <c r="W13" s="29">
        <v>124.7</v>
      </c>
      <c r="X13" s="29">
        <v>130.30000000000001</v>
      </c>
      <c r="Y13" s="29">
        <v>133.30000000000001</v>
      </c>
      <c r="Z13" s="29">
        <v>117.5</v>
      </c>
      <c r="AA13" s="44">
        <v>114.8</v>
      </c>
      <c r="AB13" s="44">
        <v>121.5</v>
      </c>
      <c r="AC13" s="44">
        <v>107.1</v>
      </c>
      <c r="AD13" s="44">
        <v>115.5</v>
      </c>
      <c r="AE13" s="44">
        <v>111.4</v>
      </c>
      <c r="AF13" s="44">
        <v>112.5</v>
      </c>
      <c r="AG13" s="44">
        <v>107.1</v>
      </c>
      <c r="AH13" s="44">
        <v>111.4</v>
      </c>
      <c r="AI13" s="44">
        <v>103.7</v>
      </c>
      <c r="AJ13" s="44">
        <v>107.1</v>
      </c>
      <c r="AK13" s="44">
        <v>103.7</v>
      </c>
      <c r="AL13" s="44">
        <v>96.6</v>
      </c>
    </row>
    <row r="14" spans="1:161" ht="30" customHeight="1">
      <c r="A14" s="238"/>
      <c r="B14" s="33" t="str">
        <f>IF('0'!A1=1,"діяльність авіаційного транспорту","аctivity of air transport")</f>
        <v>діяльність авіаційного транспорту</v>
      </c>
      <c r="C14" s="40" t="s">
        <v>0</v>
      </c>
      <c r="D14" s="44">
        <v>138.24057450628368</v>
      </c>
      <c r="E14" s="44">
        <v>278.60000000000002</v>
      </c>
      <c r="F14" s="44">
        <v>299.10000000000002</v>
      </c>
      <c r="G14" s="29">
        <v>305.39999999999998</v>
      </c>
      <c r="H14" s="29">
        <v>286.39999999999998</v>
      </c>
      <c r="I14" s="29">
        <v>310.5</v>
      </c>
      <c r="J14" s="29">
        <v>329.2</v>
      </c>
      <c r="K14" s="44">
        <v>306</v>
      </c>
      <c r="L14" s="44">
        <v>315.10000000000002</v>
      </c>
      <c r="M14" s="44">
        <v>304.8</v>
      </c>
      <c r="N14" s="44">
        <v>288.8</v>
      </c>
      <c r="O14" s="44">
        <v>355.3</v>
      </c>
      <c r="P14" s="44">
        <v>340.8</v>
      </c>
      <c r="Q14" s="44">
        <v>311</v>
      </c>
      <c r="R14" s="44">
        <v>317.7</v>
      </c>
      <c r="S14" s="44">
        <v>317.39999999999998</v>
      </c>
      <c r="T14" s="44">
        <v>353.9</v>
      </c>
      <c r="U14" s="44">
        <v>336.1</v>
      </c>
      <c r="V14" s="44">
        <v>345.8</v>
      </c>
      <c r="W14" s="44">
        <v>339.4</v>
      </c>
      <c r="X14" s="44">
        <v>338.9</v>
      </c>
      <c r="Y14" s="44">
        <v>327.7</v>
      </c>
      <c r="Z14" s="44">
        <v>301.2</v>
      </c>
      <c r="AA14" s="44">
        <v>327.60000000000002</v>
      </c>
      <c r="AB14" s="44">
        <v>333.3</v>
      </c>
      <c r="AC14" s="44">
        <v>313.5</v>
      </c>
      <c r="AD14" s="44">
        <v>310.60000000000002</v>
      </c>
      <c r="AE14" s="44">
        <v>309.3</v>
      </c>
      <c r="AF14" s="44">
        <v>324.39999999999998</v>
      </c>
      <c r="AG14" s="44">
        <v>325.3</v>
      </c>
      <c r="AH14" s="44">
        <v>338.6</v>
      </c>
      <c r="AI14" s="44">
        <v>340.9</v>
      </c>
      <c r="AJ14" s="44">
        <v>335.1</v>
      </c>
      <c r="AK14" s="44">
        <v>327.39999999999998</v>
      </c>
      <c r="AL14" s="44">
        <v>292.10000000000002</v>
      </c>
    </row>
    <row r="15" spans="1:161" ht="30" customHeight="1">
      <c r="A15" s="238"/>
      <c r="B15" s="33" t="str">
        <f>IF('0'!A1=1,"додаткові транспортні  послуги та допоміжні операції","аdditional transport services and auxiliary operations")</f>
        <v>додаткові транспортні  послуги та допоміжні операції</v>
      </c>
      <c r="C15" s="40" t="s">
        <v>0</v>
      </c>
      <c r="D15" s="44">
        <v>124.95511669658887</v>
      </c>
      <c r="E15" s="44">
        <v>126.5</v>
      </c>
      <c r="F15" s="44">
        <v>135.9</v>
      </c>
      <c r="G15" s="29">
        <v>133.80000000000001</v>
      </c>
      <c r="H15" s="29">
        <v>127.3</v>
      </c>
      <c r="I15" s="29">
        <v>130.69999999999999</v>
      </c>
      <c r="J15" s="29">
        <v>138.6</v>
      </c>
      <c r="K15" s="29">
        <v>140.4</v>
      </c>
      <c r="L15" s="44">
        <v>130</v>
      </c>
      <c r="M15" s="44">
        <v>128.9</v>
      </c>
      <c r="N15" s="44">
        <v>123.6</v>
      </c>
      <c r="O15" s="44">
        <v>133.69999999999999</v>
      </c>
      <c r="P15" s="44">
        <v>130.80000000000001</v>
      </c>
      <c r="Q15" s="44">
        <v>140.80000000000001</v>
      </c>
      <c r="R15" s="44">
        <v>128.19999999999999</v>
      </c>
      <c r="S15" s="44">
        <v>130.4</v>
      </c>
      <c r="T15" s="44">
        <v>126.7</v>
      </c>
      <c r="U15" s="44">
        <v>128.80000000000001</v>
      </c>
      <c r="V15" s="44">
        <v>133.80000000000001</v>
      </c>
      <c r="W15" s="44">
        <v>127.9</v>
      </c>
      <c r="X15" s="44">
        <v>128.80000000000001</v>
      </c>
      <c r="Y15" s="44">
        <v>129.9</v>
      </c>
      <c r="Z15" s="44">
        <v>124.6</v>
      </c>
      <c r="AA15" s="44">
        <v>125.6</v>
      </c>
      <c r="AB15" s="44">
        <v>120.5</v>
      </c>
      <c r="AC15" s="44">
        <v>145.80000000000001</v>
      </c>
      <c r="AD15" s="44">
        <v>128.1</v>
      </c>
      <c r="AE15" s="44">
        <v>127.6</v>
      </c>
      <c r="AF15" s="44">
        <v>124.2</v>
      </c>
      <c r="AG15" s="44">
        <v>126.3</v>
      </c>
      <c r="AH15" s="44">
        <v>130.69999999999999</v>
      </c>
      <c r="AI15" s="44">
        <v>125.1</v>
      </c>
      <c r="AJ15" s="44">
        <v>128.6</v>
      </c>
      <c r="AK15" s="44">
        <v>127.6</v>
      </c>
      <c r="AL15" s="44">
        <v>118.4</v>
      </c>
    </row>
    <row r="16" spans="1:161" ht="30" customHeight="1">
      <c r="A16" s="238"/>
      <c r="B16" s="33" t="str">
        <f>IF('0'!A1=1,"діяльність пошти та зв’язку","аctivity of mail and communications")</f>
        <v>діяльність пошти та зв’язку</v>
      </c>
      <c r="C16" s="44">
        <v>121.4</v>
      </c>
      <c r="D16" s="44">
        <v>109</v>
      </c>
      <c r="E16" s="44">
        <v>132.69999999999999</v>
      </c>
      <c r="F16" s="44">
        <v>113.9</v>
      </c>
      <c r="G16" s="29">
        <v>102.9</v>
      </c>
      <c r="H16" s="29">
        <v>100.8</v>
      </c>
      <c r="I16" s="29">
        <v>107.4</v>
      </c>
      <c r="J16" s="29">
        <v>104.7</v>
      </c>
      <c r="K16" s="29">
        <v>105.2</v>
      </c>
      <c r="L16" s="29">
        <v>106.8</v>
      </c>
      <c r="M16" s="29">
        <v>106.7</v>
      </c>
      <c r="N16" s="29">
        <v>98.1</v>
      </c>
      <c r="O16" s="29">
        <v>110.8</v>
      </c>
      <c r="P16" s="29">
        <v>104.9</v>
      </c>
      <c r="Q16" s="29">
        <v>103.9</v>
      </c>
      <c r="R16" s="29">
        <v>129.1</v>
      </c>
      <c r="S16" s="29">
        <v>99.4</v>
      </c>
      <c r="T16" s="29">
        <v>96.6</v>
      </c>
      <c r="U16" s="29">
        <v>98.7</v>
      </c>
      <c r="V16" s="29">
        <v>97.3</v>
      </c>
      <c r="W16" s="29">
        <v>95.7</v>
      </c>
      <c r="X16" s="44">
        <v>99</v>
      </c>
      <c r="Y16" s="44">
        <v>99.5</v>
      </c>
      <c r="Z16" s="29">
        <v>100.7</v>
      </c>
      <c r="AA16" s="44">
        <v>101.3</v>
      </c>
      <c r="AB16" s="44">
        <v>102</v>
      </c>
      <c r="AC16" s="44">
        <v>94.6</v>
      </c>
      <c r="AD16" s="44">
        <v>114.5</v>
      </c>
      <c r="AE16" s="44">
        <v>93.7</v>
      </c>
      <c r="AF16" s="44">
        <v>90.7</v>
      </c>
      <c r="AG16" s="44">
        <v>91.8</v>
      </c>
      <c r="AH16" s="44">
        <v>92.6</v>
      </c>
      <c r="AI16" s="44">
        <v>95.7</v>
      </c>
      <c r="AJ16" s="44">
        <v>93.3</v>
      </c>
      <c r="AK16" s="44">
        <v>96.3</v>
      </c>
      <c r="AL16" s="44">
        <v>94.9</v>
      </c>
    </row>
    <row r="17" spans="1:38" ht="30" customHeight="1">
      <c r="A17" s="238"/>
      <c r="B17" s="33" t="str">
        <f>IF('0'!A1=1,"Фінансова діяльність","Financial activity")</f>
        <v>Фінансова діяльність</v>
      </c>
      <c r="C17" s="44">
        <v>218.1</v>
      </c>
      <c r="D17" s="44">
        <v>214</v>
      </c>
      <c r="E17" s="44">
        <v>207.6</v>
      </c>
      <c r="F17" s="44">
        <v>209.5</v>
      </c>
      <c r="G17" s="29">
        <v>215.3</v>
      </c>
      <c r="H17" s="29">
        <v>188.9</v>
      </c>
      <c r="I17" s="29">
        <v>212.2</v>
      </c>
      <c r="J17" s="29">
        <v>205.5</v>
      </c>
      <c r="K17" s="29">
        <v>190.5</v>
      </c>
      <c r="L17" s="29">
        <v>205.9</v>
      </c>
      <c r="M17" s="29">
        <v>203.2</v>
      </c>
      <c r="N17" s="29">
        <v>207.6</v>
      </c>
      <c r="O17" s="44">
        <v>210</v>
      </c>
      <c r="P17" s="29">
        <v>216.5</v>
      </c>
      <c r="Q17" s="29">
        <v>208.7</v>
      </c>
      <c r="R17" s="29">
        <v>206.6</v>
      </c>
      <c r="S17" s="29">
        <v>209.1</v>
      </c>
      <c r="T17" s="29">
        <v>188.8</v>
      </c>
      <c r="U17" s="29">
        <v>209.2</v>
      </c>
      <c r="V17" s="29">
        <v>199.7</v>
      </c>
      <c r="W17" s="29">
        <v>190.5</v>
      </c>
      <c r="X17" s="29">
        <v>203.5</v>
      </c>
      <c r="Y17" s="29">
        <v>197.7</v>
      </c>
      <c r="Z17" s="29">
        <v>193.1</v>
      </c>
      <c r="AA17" s="44">
        <v>206.9</v>
      </c>
      <c r="AB17" s="44">
        <v>203.8</v>
      </c>
      <c r="AC17" s="44">
        <v>223.3</v>
      </c>
      <c r="AD17" s="44">
        <v>201.1</v>
      </c>
      <c r="AE17" s="44">
        <v>191.3</v>
      </c>
      <c r="AF17" s="44">
        <v>184.9</v>
      </c>
      <c r="AG17" s="44">
        <v>189.3</v>
      </c>
      <c r="AH17" s="44">
        <v>192.2</v>
      </c>
      <c r="AI17" s="44">
        <v>184.7</v>
      </c>
      <c r="AJ17" s="44">
        <v>195.4</v>
      </c>
      <c r="AK17" s="44">
        <v>190.9</v>
      </c>
      <c r="AL17" s="44">
        <v>189.4</v>
      </c>
    </row>
    <row r="18" spans="1:38" ht="30" customHeight="1">
      <c r="A18" s="238"/>
      <c r="B18" s="33" t="str">
        <f>IF('0'!A1=1,"Операції з нерухомим майном, оренда, інжиніринг та надання послуг підприємцям","Real estate activities, renting, engineering and provision of services to businessmen")</f>
        <v>Операції з нерухомим майном, оренда, інжиніринг та надання послуг підприємцям</v>
      </c>
      <c r="C18" s="44">
        <v>106.3</v>
      </c>
      <c r="D18" s="44">
        <v>111.5</v>
      </c>
      <c r="E18" s="44">
        <v>108.5</v>
      </c>
      <c r="F18" s="44">
        <v>109</v>
      </c>
      <c r="G18" s="29">
        <v>105.3</v>
      </c>
      <c r="H18" s="29">
        <v>104.7</v>
      </c>
      <c r="I18" s="29">
        <v>106.2</v>
      </c>
      <c r="J18" s="29">
        <v>109.8</v>
      </c>
      <c r="K18" s="29">
        <v>108.9</v>
      </c>
      <c r="L18" s="44">
        <v>109</v>
      </c>
      <c r="M18" s="44">
        <v>110.8</v>
      </c>
      <c r="N18" s="44">
        <v>117.2</v>
      </c>
      <c r="O18" s="44">
        <v>110.8</v>
      </c>
      <c r="P18" s="44">
        <v>114.1</v>
      </c>
      <c r="Q18" s="44">
        <v>113.4</v>
      </c>
      <c r="R18" s="44">
        <v>110.5</v>
      </c>
      <c r="S18" s="44">
        <v>109.6</v>
      </c>
      <c r="T18" s="44">
        <v>111.5</v>
      </c>
      <c r="U18" s="44">
        <v>110.4</v>
      </c>
      <c r="V18" s="44">
        <v>112.4</v>
      </c>
      <c r="W18" s="44">
        <v>113.2</v>
      </c>
      <c r="X18" s="44">
        <v>112.4</v>
      </c>
      <c r="Y18" s="44">
        <v>114.3</v>
      </c>
      <c r="Z18" s="44">
        <v>116.6</v>
      </c>
      <c r="AA18" s="44">
        <v>112.8</v>
      </c>
      <c r="AB18" s="44">
        <v>115</v>
      </c>
      <c r="AC18" s="44">
        <v>114.6</v>
      </c>
      <c r="AD18" s="44">
        <v>114.5</v>
      </c>
      <c r="AE18" s="44">
        <v>111</v>
      </c>
      <c r="AF18" s="44">
        <v>110.3</v>
      </c>
      <c r="AG18" s="44">
        <v>111.5</v>
      </c>
      <c r="AH18" s="44">
        <v>113.6</v>
      </c>
      <c r="AI18" s="44">
        <v>115.5</v>
      </c>
      <c r="AJ18" s="44">
        <v>115.3</v>
      </c>
      <c r="AK18" s="44">
        <v>117.5</v>
      </c>
      <c r="AL18" s="44">
        <v>123.4</v>
      </c>
    </row>
    <row r="19" spans="1:38" ht="30" customHeight="1">
      <c r="A19" s="238"/>
      <c r="B19" s="33" t="str">
        <f>IF('0'!A1=1,"з них дослідження і розробки","of which research and developments")</f>
        <v>з них дослідження і розробки</v>
      </c>
      <c r="C19" s="44">
        <v>125</v>
      </c>
      <c r="D19" s="44">
        <v>126.8</v>
      </c>
      <c r="E19" s="44">
        <v>126.5</v>
      </c>
      <c r="F19" s="44">
        <v>124.6</v>
      </c>
      <c r="G19" s="29">
        <v>118.1</v>
      </c>
      <c r="H19" s="29">
        <v>124.6</v>
      </c>
      <c r="I19" s="29">
        <v>125.3</v>
      </c>
      <c r="J19" s="29">
        <v>123.9</v>
      </c>
      <c r="K19" s="29">
        <v>127.3</v>
      </c>
      <c r="L19" s="29">
        <v>127.4</v>
      </c>
      <c r="M19" s="29">
        <v>134.5</v>
      </c>
      <c r="N19" s="29">
        <v>150.5</v>
      </c>
      <c r="O19" s="29">
        <v>120.6</v>
      </c>
      <c r="P19" s="29">
        <v>123.3</v>
      </c>
      <c r="Q19" s="44">
        <v>121</v>
      </c>
      <c r="R19" s="44">
        <v>119.6</v>
      </c>
      <c r="S19" s="44">
        <v>119.8</v>
      </c>
      <c r="T19" s="44">
        <v>121.6</v>
      </c>
      <c r="U19" s="44">
        <v>122.2</v>
      </c>
      <c r="V19" s="44">
        <v>122.7</v>
      </c>
      <c r="W19" s="44">
        <v>125.3</v>
      </c>
      <c r="X19" s="44">
        <v>123.4</v>
      </c>
      <c r="Y19" s="44">
        <v>129.4</v>
      </c>
      <c r="Z19" s="44">
        <v>138</v>
      </c>
      <c r="AA19" s="44">
        <v>114.9</v>
      </c>
      <c r="AB19" s="44">
        <v>118.1</v>
      </c>
      <c r="AC19" s="44">
        <v>117.2</v>
      </c>
      <c r="AD19" s="44">
        <v>121.8</v>
      </c>
      <c r="AE19" s="44">
        <v>118.9</v>
      </c>
      <c r="AF19" s="44">
        <v>119.7</v>
      </c>
      <c r="AG19" s="44">
        <v>122.7</v>
      </c>
      <c r="AH19" s="44">
        <v>122</v>
      </c>
      <c r="AI19" s="44">
        <v>128.6</v>
      </c>
      <c r="AJ19" s="44">
        <v>127.9</v>
      </c>
      <c r="AK19" s="44">
        <v>136.19999999999999</v>
      </c>
      <c r="AL19" s="44">
        <v>149.1</v>
      </c>
    </row>
    <row r="20" spans="1:38" ht="30" customHeight="1">
      <c r="A20" s="238"/>
      <c r="B20" s="33" t="str">
        <f>IF('0'!A1=1,"Державне управління","Public administration")</f>
        <v>Державне управління</v>
      </c>
      <c r="C20" s="44">
        <v>117.5</v>
      </c>
      <c r="D20" s="44">
        <v>118.8</v>
      </c>
      <c r="E20" s="44">
        <v>115.4</v>
      </c>
      <c r="F20" s="44">
        <v>115.9</v>
      </c>
      <c r="G20" s="29">
        <v>118.8</v>
      </c>
      <c r="H20" s="29">
        <v>129.1</v>
      </c>
      <c r="I20" s="29">
        <v>131.19999999999999</v>
      </c>
      <c r="J20" s="29">
        <v>132.69999999999999</v>
      </c>
      <c r="K20" s="29">
        <v>118.9</v>
      </c>
      <c r="L20" s="44">
        <v>119</v>
      </c>
      <c r="M20" s="44">
        <v>123.3</v>
      </c>
      <c r="N20" s="44">
        <v>128.6</v>
      </c>
      <c r="O20" s="44">
        <v>107.7</v>
      </c>
      <c r="P20" s="44">
        <v>109.8</v>
      </c>
      <c r="Q20" s="44">
        <v>106</v>
      </c>
      <c r="R20" s="44">
        <v>109.7</v>
      </c>
      <c r="S20" s="44">
        <v>112.9</v>
      </c>
      <c r="T20" s="44">
        <v>117.7</v>
      </c>
      <c r="U20" s="44">
        <v>121.9</v>
      </c>
      <c r="V20" s="44">
        <v>125</v>
      </c>
      <c r="W20" s="44">
        <v>112.2</v>
      </c>
      <c r="X20" s="44">
        <v>112.5</v>
      </c>
      <c r="Y20" s="44">
        <v>122.9</v>
      </c>
      <c r="Z20" s="44">
        <v>131.69999999999999</v>
      </c>
      <c r="AA20" s="44">
        <v>101.8</v>
      </c>
      <c r="AB20" s="44">
        <v>102.3</v>
      </c>
      <c r="AC20" s="44">
        <v>104.6</v>
      </c>
      <c r="AD20" s="44">
        <v>106.1</v>
      </c>
      <c r="AE20" s="44">
        <v>111.1</v>
      </c>
      <c r="AF20" s="44">
        <v>117.2</v>
      </c>
      <c r="AG20" s="44">
        <v>121.7</v>
      </c>
      <c r="AH20" s="44">
        <v>122.1</v>
      </c>
      <c r="AI20" s="44">
        <v>109.9</v>
      </c>
      <c r="AJ20" s="44">
        <v>113.3</v>
      </c>
      <c r="AK20" s="44">
        <v>120.5</v>
      </c>
      <c r="AL20" s="44">
        <v>130</v>
      </c>
    </row>
    <row r="21" spans="1:38" ht="30" customHeight="1">
      <c r="A21" s="238"/>
      <c r="B21" s="33" t="str">
        <f>IF('0'!A1=1,"Освіта","Education")</f>
        <v>Освіта</v>
      </c>
      <c r="C21" s="44">
        <v>82.6</v>
      </c>
      <c r="D21" s="44">
        <v>84.2</v>
      </c>
      <c r="E21" s="44">
        <v>80.099999999999994</v>
      </c>
      <c r="F21" s="44">
        <v>79.2</v>
      </c>
      <c r="G21" s="29">
        <v>87.4</v>
      </c>
      <c r="H21" s="29">
        <v>102.9</v>
      </c>
      <c r="I21" s="29">
        <v>86.7</v>
      </c>
      <c r="J21" s="29">
        <v>75.8</v>
      </c>
      <c r="K21" s="29">
        <v>85.5</v>
      </c>
      <c r="L21" s="29">
        <v>80.7</v>
      </c>
      <c r="M21" s="29">
        <v>80.900000000000006</v>
      </c>
      <c r="N21" s="29">
        <v>83.5</v>
      </c>
      <c r="O21" s="29">
        <v>79.3</v>
      </c>
      <c r="P21" s="29">
        <v>79.8</v>
      </c>
      <c r="Q21" s="29">
        <v>75.099999999999994</v>
      </c>
      <c r="R21" s="29">
        <v>76.599999999999994</v>
      </c>
      <c r="S21" s="29">
        <v>78.8</v>
      </c>
      <c r="T21" s="29">
        <v>92.4</v>
      </c>
      <c r="U21" s="29">
        <v>83.4</v>
      </c>
      <c r="V21" s="44">
        <v>71</v>
      </c>
      <c r="W21" s="44">
        <v>79</v>
      </c>
      <c r="X21" s="44">
        <v>77</v>
      </c>
      <c r="Y21" s="44">
        <v>77.2</v>
      </c>
      <c r="Z21" s="44">
        <v>79</v>
      </c>
      <c r="AA21" s="44">
        <v>82.6</v>
      </c>
      <c r="AB21" s="44">
        <v>83.3</v>
      </c>
      <c r="AC21" s="44">
        <v>80.3</v>
      </c>
      <c r="AD21" s="44">
        <v>81.8</v>
      </c>
      <c r="AE21" s="44">
        <v>84.9</v>
      </c>
      <c r="AF21" s="44">
        <v>96.8</v>
      </c>
      <c r="AG21" s="44">
        <v>86.6</v>
      </c>
      <c r="AH21" s="44">
        <v>76.5</v>
      </c>
      <c r="AI21" s="44">
        <v>84</v>
      </c>
      <c r="AJ21" s="44">
        <v>81.8</v>
      </c>
      <c r="AK21" s="44">
        <v>81</v>
      </c>
      <c r="AL21" s="44">
        <v>81.900000000000006</v>
      </c>
    </row>
    <row r="22" spans="1:38" ht="30" customHeight="1">
      <c r="A22" s="238"/>
      <c r="B22" s="33" t="str">
        <f>IF('0'!A1=1,"Охорона здоров’я та надання соціальної допомоги","Health care and provision of social aid")</f>
        <v>Охорона здоров’я та надання соціальної допомоги</v>
      </c>
      <c r="C22" s="44">
        <v>72.3</v>
      </c>
      <c r="D22" s="44">
        <v>71.599999999999994</v>
      </c>
      <c r="E22" s="44">
        <v>69.099999999999994</v>
      </c>
      <c r="F22" s="44">
        <v>68.599999999999994</v>
      </c>
      <c r="G22" s="29">
        <v>77.3</v>
      </c>
      <c r="H22" s="29">
        <v>79.3</v>
      </c>
      <c r="I22" s="29">
        <v>71.7</v>
      </c>
      <c r="J22" s="44">
        <v>72</v>
      </c>
      <c r="K22" s="44">
        <v>70.599999999999994</v>
      </c>
      <c r="L22" s="44">
        <v>72.2</v>
      </c>
      <c r="M22" s="44">
        <v>71.3</v>
      </c>
      <c r="N22" s="44">
        <v>75.099999999999994</v>
      </c>
      <c r="O22" s="44">
        <v>69.900000000000006</v>
      </c>
      <c r="P22" s="44">
        <v>68</v>
      </c>
      <c r="Q22" s="44">
        <v>65.2</v>
      </c>
      <c r="R22" s="44">
        <v>66.8</v>
      </c>
      <c r="S22" s="44">
        <v>68.099999999999994</v>
      </c>
      <c r="T22" s="44">
        <v>68.7</v>
      </c>
      <c r="U22" s="44">
        <v>66.5</v>
      </c>
      <c r="V22" s="44">
        <v>67.099999999999994</v>
      </c>
      <c r="W22" s="44">
        <v>65.599999999999994</v>
      </c>
      <c r="X22" s="44">
        <v>67</v>
      </c>
      <c r="Y22" s="44">
        <v>67</v>
      </c>
      <c r="Z22" s="44">
        <v>69.5</v>
      </c>
      <c r="AA22" s="44">
        <v>71</v>
      </c>
      <c r="AB22" s="44">
        <v>70.5</v>
      </c>
      <c r="AC22" s="44">
        <v>70</v>
      </c>
      <c r="AD22" s="44">
        <v>71.099999999999994</v>
      </c>
      <c r="AE22" s="44">
        <v>72.599999999999994</v>
      </c>
      <c r="AF22" s="44">
        <v>74.8</v>
      </c>
      <c r="AG22" s="44">
        <v>74.400000000000006</v>
      </c>
      <c r="AH22" s="44">
        <v>74</v>
      </c>
      <c r="AI22" s="44">
        <v>72.099999999999994</v>
      </c>
      <c r="AJ22" s="44">
        <v>71.2</v>
      </c>
      <c r="AK22" s="44">
        <v>72.099999999999994</v>
      </c>
      <c r="AL22" s="44">
        <v>76.8</v>
      </c>
    </row>
    <row r="23" spans="1:38" ht="30" customHeight="1">
      <c r="A23" s="238"/>
      <c r="B23" s="33" t="str">
        <f>IF('0'!A1=1,"Надання комунальних та індивідуальниї послуг; діяльність у сфері культури та спорту","Provision of communal and individual services; cultural and sporting activity")</f>
        <v>Надання комунальних та індивідуальниї послуг; діяльність у сфері культури та спорту</v>
      </c>
      <c r="C23" s="44">
        <v>93.4</v>
      </c>
      <c r="D23" s="44">
        <v>93.3</v>
      </c>
      <c r="E23" s="44">
        <v>90.4</v>
      </c>
      <c r="F23" s="44">
        <v>90.2</v>
      </c>
      <c r="G23" s="29">
        <v>92.9</v>
      </c>
      <c r="H23" s="29">
        <v>94.9</v>
      </c>
      <c r="I23" s="29">
        <v>92.4</v>
      </c>
      <c r="J23" s="29">
        <v>90.7</v>
      </c>
      <c r="K23" s="29">
        <v>92.3</v>
      </c>
      <c r="L23" s="29">
        <v>92.1</v>
      </c>
      <c r="M23" s="29">
        <v>93.2</v>
      </c>
      <c r="N23" s="29">
        <v>92.9</v>
      </c>
      <c r="O23" s="29">
        <v>90.5</v>
      </c>
      <c r="P23" s="44">
        <v>91</v>
      </c>
      <c r="Q23" s="44">
        <v>91.8</v>
      </c>
      <c r="R23" s="44">
        <v>89.5</v>
      </c>
      <c r="S23" s="44">
        <v>91.4</v>
      </c>
      <c r="T23" s="44">
        <v>91.1</v>
      </c>
      <c r="U23" s="44">
        <v>90.5</v>
      </c>
      <c r="V23" s="44">
        <v>87.4</v>
      </c>
      <c r="W23" s="44">
        <v>90.1</v>
      </c>
      <c r="X23" s="44">
        <v>89.8</v>
      </c>
      <c r="Y23" s="44">
        <v>90.7</v>
      </c>
      <c r="Z23" s="29">
        <v>89.8</v>
      </c>
      <c r="AA23" s="44">
        <v>96.8</v>
      </c>
      <c r="AB23" s="44">
        <v>95</v>
      </c>
      <c r="AC23" s="44">
        <v>94.5</v>
      </c>
      <c r="AD23" s="44">
        <v>94.6</v>
      </c>
      <c r="AE23" s="44">
        <v>96.1</v>
      </c>
      <c r="AF23" s="44">
        <v>97.8</v>
      </c>
      <c r="AG23" s="44">
        <v>97.1</v>
      </c>
      <c r="AH23" s="44">
        <v>95.7</v>
      </c>
      <c r="AI23" s="44">
        <v>97.7</v>
      </c>
      <c r="AJ23" s="44">
        <v>98.8</v>
      </c>
      <c r="AK23" s="44">
        <v>102</v>
      </c>
      <c r="AL23" s="44">
        <v>102.2</v>
      </c>
    </row>
    <row r="24" spans="1:38" ht="30" customHeight="1">
      <c r="A24" s="239"/>
      <c r="B24" s="34" t="str">
        <f>IF('0'!A1=1," з них діяльність у сфері культури, спорту, відпочинку та розваг","of which culture, sport, leisure and entertainment")</f>
        <v xml:space="preserve"> з них діяльність у сфері культури, спорту, відпочинку та розваг</v>
      </c>
      <c r="C24" s="44">
        <v>98.4</v>
      </c>
      <c r="D24" s="44">
        <v>98.8</v>
      </c>
      <c r="E24" s="44">
        <v>94.1</v>
      </c>
      <c r="F24" s="44">
        <v>94.1</v>
      </c>
      <c r="G24" s="44">
        <v>98.3</v>
      </c>
      <c r="H24" s="29">
        <v>102.7</v>
      </c>
      <c r="I24" s="29">
        <v>98.8</v>
      </c>
      <c r="J24" s="29">
        <v>95.1</v>
      </c>
      <c r="K24" s="29">
        <v>98.4</v>
      </c>
      <c r="L24" s="29">
        <v>97.4</v>
      </c>
      <c r="M24" s="29">
        <v>99.3</v>
      </c>
      <c r="N24" s="29">
        <v>100.3</v>
      </c>
      <c r="O24" s="29">
        <v>94.2</v>
      </c>
      <c r="P24" s="29">
        <v>95.6</v>
      </c>
      <c r="Q24" s="29">
        <v>97.1</v>
      </c>
      <c r="R24" s="29">
        <v>94.1</v>
      </c>
      <c r="S24" s="29">
        <v>96.6</v>
      </c>
      <c r="T24" s="29">
        <v>96.6</v>
      </c>
      <c r="U24" s="29">
        <v>96.4</v>
      </c>
      <c r="V24" s="29">
        <v>90.6</v>
      </c>
      <c r="W24" s="29">
        <v>95.1</v>
      </c>
      <c r="X24" s="29">
        <v>94.1</v>
      </c>
      <c r="Y24" s="44">
        <v>95</v>
      </c>
      <c r="Z24" s="29">
        <v>95.6</v>
      </c>
      <c r="AA24" s="44">
        <v>102.1</v>
      </c>
      <c r="AB24" s="44">
        <v>100.7</v>
      </c>
      <c r="AC24" s="44">
        <v>100.2</v>
      </c>
      <c r="AD24" s="44">
        <v>100.6</v>
      </c>
      <c r="AE24" s="44">
        <v>102.4</v>
      </c>
      <c r="AF24" s="44">
        <v>105.5</v>
      </c>
      <c r="AG24" s="44">
        <v>103.4</v>
      </c>
      <c r="AH24" s="44">
        <v>99.8</v>
      </c>
      <c r="AI24" s="44">
        <v>104.2</v>
      </c>
      <c r="AJ24" s="44">
        <v>105</v>
      </c>
      <c r="AK24" s="44">
        <v>110.1</v>
      </c>
      <c r="AL24" s="44">
        <v>110.4</v>
      </c>
    </row>
    <row r="25" spans="1:38">
      <c r="A25" s="35"/>
    </row>
    <row r="26" spans="1:38">
      <c r="A26" s="22" t="str">
        <f>IF('0'!A1=1,"Починаючи з січня 2013 року Державна служба статистики України представляє інформацію про кількість, робочий час та оплату праці найманих працівників відповідно до Класифікації видів економічної діяльності (ДК 009:2010)","Starting with January 2013, the State Statistics Service of Ukraine has been presenting information on the staff number, working hours and labor remuneration according to the Classification of Economic Activities (SC 009:2010)")</f>
        <v>Починаючи з січня 2013 року Державна служба статистики України представляє інформацію про кількість, робочий час та оплату праці найманих працівників відповідно до Класифікації видів економічної діяльності (ДК 009:2010)</v>
      </c>
      <c r="B26" s="23"/>
    </row>
  </sheetData>
  <sheetProtection algorithmName="SHA-512" hashValue="O7nIMDpEB8CpAKdAw8PfWImRQqkzImmzaWeuKz8LWh2u51M/F6Xl9obJvGKxkAQLBOFYeuyX27xSenb6rCLZ9g==" saltValue="lc8mg4lfwB182qr1+cGYtQ==" spinCount="100000" sheet="1" objects="1" scenarios="1"/>
  <mergeCells count="2">
    <mergeCell ref="A3:B3"/>
    <mergeCell ref="A4:A24"/>
  </mergeCells>
  <hyperlinks>
    <hyperlink ref="A1" location="'0'!A1" display="'0'!A1"/>
  </hyperlinks>
  <pageMargins left="0.7" right="0.7" top="0.75" bottom="0.75" header="0.3" footer="0.3"/>
  <pageSetup paperSize="9" orientation="portrait" horizontalDpi="4294967294"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21</vt:i4>
      </vt:variant>
    </vt:vector>
  </HeadingPairs>
  <TitlesOfParts>
    <vt:vector size="21" baseType="lpstr">
      <vt:lpstr>0</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vector>
  </TitlesOfParts>
  <Company>National Bank of Ukraine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UserNBU</dc:creator>
  <cp:lastModifiedBy>Федоренко Марина Василівна</cp:lastModifiedBy>
  <cp:lastPrinted>2015-10-07T12:48:41Z</cp:lastPrinted>
  <dcterms:created xsi:type="dcterms:W3CDTF">2008-08-15T07:59:50Z</dcterms:created>
  <dcterms:modified xsi:type="dcterms:W3CDTF">2026-02-02T12:59:10Z</dcterms:modified>
</cp:coreProperties>
</file>