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озміщення\"/>
    </mc:Choice>
  </mc:AlternateContent>
  <bookViews>
    <workbookView xWindow="-108" yWindow="-108" windowWidth="23256" windowHeight="12576" tabRatio="693"/>
  </bookViews>
  <sheets>
    <sheet name="0" sheetId="54" r:id="rId1"/>
    <sheet name="1" sheetId="83" r:id="rId2"/>
    <sheet name="Wages_1995-2024" sheetId="84" r:id="rId3"/>
  </sheets>
  <calcPr calcId="162913"/>
</workbook>
</file>

<file path=xl/calcChain.xml><?xml version="1.0" encoding="utf-8"?>
<calcChain xmlns="http://schemas.openxmlformats.org/spreadsheetml/2006/main">
  <c r="A13" i="84" l="1"/>
  <c r="A34" i="83"/>
  <c r="A3" i="84" l="1"/>
  <c r="A11" i="84"/>
  <c r="A9" i="84"/>
  <c r="A5" i="84"/>
  <c r="A4" i="84"/>
  <c r="A12" i="84"/>
  <c r="A1" i="84"/>
  <c r="A10" i="84"/>
  <c r="M9" i="54" l="1"/>
  <c r="F2" i="54"/>
  <c r="A33" i="83"/>
  <c r="A32" i="83" l="1"/>
  <c r="M21" i="54" l="1"/>
  <c r="M20" i="54"/>
  <c r="M19" i="54"/>
  <c r="M18" i="54"/>
  <c r="M17" i="54"/>
  <c r="M16" i="54"/>
  <c r="M15" i="54"/>
  <c r="M14" i="54"/>
  <c r="M13" i="54"/>
  <c r="M12" i="54"/>
  <c r="M11" i="54"/>
  <c r="M10" i="54"/>
  <c r="M8" i="54"/>
  <c r="M7" i="54"/>
  <c r="M6" i="54"/>
  <c r="M5" i="54"/>
  <c r="M4" i="54"/>
  <c r="M3" i="54"/>
  <c r="M2" i="54"/>
  <c r="A3" i="83" l="1"/>
  <c r="I4" i="54" l="1"/>
  <c r="I22" i="54"/>
  <c r="I20" i="54"/>
  <c r="F20" i="54"/>
  <c r="I18" i="54"/>
  <c r="I16" i="54"/>
  <c r="F16" i="54"/>
  <c r="I14" i="54"/>
  <c r="I12" i="54"/>
  <c r="F12" i="54"/>
  <c r="I10" i="54"/>
  <c r="D10" i="54"/>
  <c r="I8" i="54"/>
  <c r="F8" i="54"/>
  <c r="I6" i="54"/>
  <c r="I2" i="54"/>
  <c r="A4" i="83" l="1"/>
  <c r="B27" i="83" l="1"/>
  <c r="B28" i="83"/>
  <c r="B25" i="83"/>
  <c r="B14" i="83"/>
  <c r="B13" i="83"/>
  <c r="B12" i="83"/>
  <c r="B11" i="83"/>
  <c r="B10" i="83"/>
  <c r="B17" i="83" l="1"/>
  <c r="B3" i="54" l="1"/>
  <c r="B29" i="83" l="1"/>
  <c r="B26" i="83"/>
  <c r="B24" i="83"/>
  <c r="B23" i="83"/>
  <c r="B22" i="83"/>
  <c r="B21" i="83"/>
  <c r="B20" i="83"/>
  <c r="B19" i="83"/>
  <c r="B18" i="83"/>
  <c r="B16" i="83"/>
  <c r="B15" i="83" l="1"/>
  <c r="B8" i="83"/>
  <c r="B9" i="83"/>
  <c r="B7" i="83"/>
  <c r="B6" i="83"/>
  <c r="B5" i="83"/>
  <c r="B4" i="83"/>
  <c r="A1" i="83" l="1"/>
</calcChain>
</file>

<file path=xl/sharedStrings.xml><?xml version="1.0" encoding="utf-8"?>
<sst xmlns="http://schemas.openxmlformats.org/spreadsheetml/2006/main" count="35" uniqueCount="6">
  <si>
    <t>УКР</t>
  </si>
  <si>
    <t>ENG</t>
  </si>
  <si>
    <t>…</t>
  </si>
  <si>
    <t>2022*</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</si>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</sst>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164" formatCode="#,##0&quot;р.&quot;;[Red]\-#,##0&quot;р.&quot;"/>
    <numFmt numFmtId="165" formatCode="#,##0.00&quot;р.&quot;;\-#,##0.00&quot;р.&quot;"/>
    <numFmt numFmtId="166" formatCode="_-* #,##0_р_._-;\-* #,##0_р_._-;_-* &quot;-&quot;_р_._-;_-@_-"/>
    <numFmt numFmtId="167" formatCode="_-* #,##0.00_р_._-;\-* #,##0.00_р_._-;_-* &quot;-&quot;??_р_._-;_-@_-"/>
    <numFmt numFmtId="168" formatCode="_-* #,##0\ _г_р_н_._-;\-* #,##0\ _г_р_н_._-;_-* &quot;-&quot;\ _г_р_н_._-;_-@_-"/>
    <numFmt numFmtId="169" formatCode="_-* #,##0.00\ _г_р_н_._-;\-* #,##0.00\ _г_р_н_._-;_-* &quot;-&quot;??\ _г_р_н_._-;_-@_-"/>
    <numFmt numFmtId="170" formatCode="_-* #,##0.00_₴_-;\-* #,##0.00_₴_-;_-* &quot;-&quot;??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 numFmtId="229" formatCode="yyyy"/>
  </numFmts>
  <fonts count="217">
    <font>
      <sz val="10"/>
      <name val="Times New Roman"/>
      <charset val="204"/>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8"/>
      <color indexed="55"/>
      <name val="Arial Cyr"/>
      <charset val="204"/>
    </font>
    <font>
      <b/>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2"/>
      <color indexed="9"/>
      <name val="Times New Roman"/>
      <family val="1"/>
      <charset val="204"/>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i/>
      <sz val="12"/>
      <name val="Times New Roman"/>
      <family val="1"/>
      <charset val="204"/>
    </font>
    <font>
      <b/>
      <sz val="10"/>
      <name val="Arial"/>
      <family val="2"/>
      <charset val="204"/>
    </font>
    <font>
      <i/>
      <sz val="12"/>
      <color indexed="10"/>
      <name val="Times New Roman"/>
      <family val="1"/>
      <charset val="204"/>
    </font>
    <font>
      <b/>
      <sz val="12"/>
      <color theme="1"/>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b/>
      <sz val="12"/>
      <color rgb="FF000000"/>
      <name val="Times New Roman"/>
      <family val="1"/>
      <charset val="204"/>
    </font>
    <font>
      <u/>
      <sz val="11"/>
      <color theme="10"/>
      <name val="Calibri"/>
      <family val="2"/>
      <charset val="204"/>
      <scheme val="minor"/>
    </font>
    <font>
      <b/>
      <i/>
      <u/>
      <sz val="10"/>
      <color rgb="FFFF0000"/>
      <name val="Arial"/>
      <family val="2"/>
      <charset val="204"/>
    </font>
    <font>
      <b/>
      <i/>
      <u/>
      <sz val="11"/>
      <color rgb="FFFF0000"/>
      <name val="Times New Roman"/>
      <family val="1"/>
      <charset val="204"/>
    </font>
    <font>
      <sz val="11"/>
      <name val="Times New Roman"/>
      <family val="1"/>
      <charset val="204"/>
    </font>
    <font>
      <b/>
      <sz val="11"/>
      <name val="Times New Roman"/>
      <family val="1"/>
      <charset val="204"/>
    </font>
    <font>
      <b/>
      <sz val="26"/>
      <color rgb="FF0070C0"/>
      <name val="Times New Roman"/>
      <family val="1"/>
      <charset val="204"/>
    </font>
    <font>
      <b/>
      <sz val="14"/>
      <name val="Times New Roman"/>
      <family val="1"/>
      <charset val="204"/>
    </font>
    <font>
      <sz val="12"/>
      <color rgb="FF000000"/>
      <name val="Times New Roman"/>
      <family val="1"/>
      <charset val="204"/>
    </font>
    <font>
      <b/>
      <sz val="22"/>
      <name val="Times New Roman"/>
      <family val="1"/>
      <charset val="204"/>
    </font>
    <font>
      <b/>
      <sz val="24"/>
      <name val="Times New Roman"/>
      <family val="1"/>
      <charset val="204"/>
    </font>
    <font>
      <b/>
      <sz val="14"/>
      <color indexed="9"/>
      <name val="Times New Roman"/>
      <family val="1"/>
      <charset val="204"/>
    </font>
    <font>
      <u/>
      <sz val="14"/>
      <color theme="10"/>
      <name val="Times New Roman"/>
      <family val="1"/>
      <charset val="204"/>
    </font>
    <font>
      <sz val="14"/>
      <color theme="1"/>
      <name val="Times New Roman"/>
      <family val="1"/>
      <charset val="204"/>
    </font>
    <font>
      <b/>
      <i/>
      <sz val="14"/>
      <color indexed="10"/>
      <name val="Times New Roman"/>
      <family val="1"/>
      <charset val="204"/>
    </font>
    <font>
      <sz val="14"/>
      <name val="Arial Cyr"/>
      <charset val="204"/>
    </font>
    <font>
      <sz val="10"/>
      <color rgb="FFF0FEE6"/>
      <name val="Arial Cyr"/>
      <charset val="204"/>
    </font>
    <font>
      <b/>
      <sz val="16"/>
      <name val="Times New Roman"/>
      <family val="1"/>
      <charset val="204"/>
    </font>
    <font>
      <sz val="10"/>
      <color rgb="FF000000"/>
      <name val="Times New Roman"/>
      <family val="1"/>
      <charset val="204"/>
    </font>
    <font>
      <b/>
      <i/>
      <u/>
      <sz val="12"/>
      <color rgb="FFFF0000"/>
      <name val="Times New Roman"/>
      <family val="1"/>
      <charset val="204"/>
    </font>
    <font>
      <b/>
      <u/>
      <sz val="14"/>
      <name val="Times New Roman"/>
      <family val="1"/>
      <charset val="204"/>
    </font>
    <font>
      <b/>
      <i/>
      <sz val="14"/>
      <name val="Times New Roman"/>
      <family val="1"/>
      <charset val="204"/>
    </font>
    <font>
      <b/>
      <sz val="14"/>
      <color indexed="55"/>
      <name val="Times New Roman"/>
      <family val="1"/>
      <charset val="204"/>
    </font>
    <font>
      <sz val="12"/>
      <color theme="10"/>
      <name val="Times New Roman"/>
      <family val="1"/>
      <charset val="204"/>
    </font>
    <font>
      <sz val="11"/>
      <name val="Times New Roman Cyr"/>
      <charset val="204"/>
    </font>
    <font>
      <sz val="8"/>
      <color rgb="FF000000"/>
      <name val="Verdana"/>
      <family val="2"/>
      <charset val="204"/>
    </font>
    <font>
      <b/>
      <sz val="8"/>
      <color rgb="FF000000"/>
      <name val="Verdana"/>
      <family val="2"/>
      <charset val="204"/>
    </font>
    <font>
      <sz val="9"/>
      <color theme="1"/>
      <name val="Calibri"/>
      <family val="2"/>
      <charset val="204"/>
      <scheme val="min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rgb="FFC4D79B"/>
        <bgColor indexed="64"/>
      </patternFill>
    </fill>
    <fill>
      <patternFill patternType="solid">
        <fgColor rgb="FFEBF1DE"/>
        <bgColor indexed="64"/>
      </patternFill>
    </fill>
    <fill>
      <patternFill patternType="solid">
        <fgColor theme="6" tint="0.399975585192419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right/>
      <top style="thick">
        <color rgb="FF005B2B"/>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thick">
        <color theme="6" tint="-0.499984740745262"/>
      </left>
      <right/>
      <top/>
      <bottom/>
      <diagonal/>
    </border>
    <border>
      <left style="thick">
        <color rgb="FF005B2B"/>
      </left>
      <right style="thick">
        <color rgb="FF005B2B"/>
      </right>
      <top style="thick">
        <color rgb="FF005B2B"/>
      </top>
      <bottom style="thick">
        <color rgb="FF005B2B"/>
      </bottom>
      <diagonal/>
    </border>
    <border>
      <left style="thick">
        <color rgb="FF005B2B"/>
      </left>
      <right/>
      <top style="thick">
        <color rgb="FF005B2B"/>
      </top>
      <bottom/>
      <diagonal/>
    </border>
    <border>
      <left/>
      <right style="thick">
        <color rgb="FF005B2B"/>
      </right>
      <top/>
      <bottom style="thick">
        <color rgb="FF005B2B"/>
      </bottom>
      <diagonal/>
    </border>
    <border>
      <left/>
      <right/>
      <top/>
      <bottom style="thick">
        <color rgb="FF005B2B"/>
      </bottom>
      <diagonal/>
    </border>
    <border>
      <left/>
      <right style="thick">
        <color rgb="FF005B2B"/>
      </right>
      <top/>
      <bottom/>
      <diagonal/>
    </border>
    <border>
      <left/>
      <right style="thick">
        <color rgb="FF005B2B"/>
      </right>
      <top style="thick">
        <color rgb="FF005B2B"/>
      </top>
      <bottom/>
      <diagonal/>
    </border>
    <border>
      <left/>
      <right/>
      <top/>
      <bottom style="thick">
        <color rgb="FF005D29"/>
      </bottom>
      <diagonal/>
    </border>
    <border>
      <left style="thick">
        <color rgb="FF005B2B"/>
      </left>
      <right style="thick">
        <color rgb="FF005D29"/>
      </right>
      <top style="thick">
        <color rgb="FF005B2B"/>
      </top>
      <bottom/>
      <diagonal/>
    </border>
    <border>
      <left style="thick">
        <color rgb="FF005B2B"/>
      </left>
      <right style="thick">
        <color rgb="FF005D29"/>
      </right>
      <top/>
      <bottom/>
      <diagonal/>
    </border>
    <border>
      <left style="thick">
        <color rgb="FF005B2B"/>
      </left>
      <right style="thick">
        <color rgb="FF005D29"/>
      </right>
      <top/>
      <bottom style="thick">
        <color rgb="FF005D29"/>
      </bottom>
      <diagonal/>
    </border>
    <border>
      <left style="thick">
        <color rgb="FF005D29"/>
      </left>
      <right/>
      <top/>
      <bottom/>
      <diagonal/>
    </border>
    <border>
      <left/>
      <right/>
      <top style="thick">
        <color rgb="FF005D29"/>
      </top>
      <bottom/>
      <diagonal/>
    </border>
  </borders>
  <cellStyleXfs count="1829">
    <xf numFmtId="0" fontId="0" fillId="0" borderId="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179" fontId="54" fillId="0" borderId="0" applyFont="0" applyFill="0" applyBorder="0" applyAlignment="0" applyProtection="0"/>
    <xf numFmtId="49" fontId="24" fillId="0" borderId="0">
      <alignment horizontal="centerContinuous" vertical="top" wrapText="1"/>
    </xf>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180" fontId="54" fillId="0" borderId="0" applyFont="0" applyFill="0" applyBorder="0" applyAlignment="0" applyProtection="0"/>
    <xf numFmtId="0" fontId="36"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6"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6"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6"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6"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6"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6" borderId="0" applyNumberFormat="0" applyBorder="0" applyAlignment="0" applyProtection="0"/>
    <xf numFmtId="0" fontId="36" fillId="10"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181" fontId="55" fillId="0" borderId="0" applyFont="0" applyFill="0" applyBorder="0" applyAlignment="0" applyProtection="0"/>
    <xf numFmtId="182" fontId="55" fillId="0" borderId="0" applyFont="0" applyFill="0" applyBorder="0" applyAlignment="0" applyProtection="0"/>
    <xf numFmtId="0" fontId="36"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6"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6"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6"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6"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3" borderId="0" applyNumberFormat="0" applyBorder="0" applyAlignment="0" applyProtection="0"/>
    <xf numFmtId="0" fontId="36" fillId="6" borderId="0" applyNumberFormat="0" applyBorder="0" applyAlignment="0" applyProtection="0"/>
    <xf numFmtId="0" fontId="36" fillId="10"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2" borderId="0" applyNumberFormat="0" applyBorder="0" applyAlignment="0" applyProtection="0"/>
    <xf numFmtId="183" fontId="54" fillId="0" borderId="0" applyFont="0" applyFill="0" applyBorder="0" applyAlignment="0" applyProtection="0"/>
    <xf numFmtId="0" fontId="37"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37"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37"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37"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37"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37"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37" fillId="6" borderId="0" applyNumberFormat="0" applyBorder="0" applyAlignment="0" applyProtection="0"/>
    <xf numFmtId="0" fontId="37" fillId="18"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6"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37"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37"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37"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37"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37"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7" fillId="0" borderId="1">
      <protection hidden="1"/>
    </xf>
    <xf numFmtId="0" fontId="58" fillId="22" borderId="1" applyNumberFormat="0" applyFont="0" applyBorder="0" applyAlignment="0" applyProtection="0">
      <protection hidden="1"/>
    </xf>
    <xf numFmtId="0" fontId="59" fillId="0" borderId="1">
      <protection hidden="1"/>
    </xf>
    <xf numFmtId="0" fontId="48"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0"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2" fillId="0" borderId="3" applyNumberFormat="0" applyFont="0" applyFill="0" applyAlignment="0" applyProtection="0"/>
    <xf numFmtId="0" fontId="45"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1" fontId="64" fillId="24" borderId="5">
      <alignment horizontal="right" vertical="center"/>
    </xf>
    <xf numFmtId="0" fontId="65" fillId="24" borderId="5">
      <alignment horizontal="right" vertical="center"/>
    </xf>
    <xf numFmtId="0" fontId="55" fillId="24" borderId="6"/>
    <xf numFmtId="0" fontId="64" fillId="25" borderId="5">
      <alignment horizontal="center" vertical="center"/>
    </xf>
    <xf numFmtId="1" fontId="64" fillId="24" borderId="5">
      <alignment horizontal="right" vertical="center"/>
    </xf>
    <xf numFmtId="0" fontId="55" fillId="24" borderId="0"/>
    <xf numFmtId="0" fontId="55" fillId="24" borderId="0"/>
    <xf numFmtId="0" fontId="66" fillId="24" borderId="5">
      <alignment horizontal="left" vertical="center"/>
    </xf>
    <xf numFmtId="0" fontId="66" fillId="24" borderId="7">
      <alignment vertical="center"/>
    </xf>
    <xf numFmtId="0" fontId="67" fillId="24" borderId="8">
      <alignment vertical="center"/>
    </xf>
    <xf numFmtId="0" fontId="66" fillId="24" borderId="5"/>
    <xf numFmtId="0" fontId="65" fillId="24" borderId="5">
      <alignment horizontal="right" vertical="center"/>
    </xf>
    <xf numFmtId="0" fontId="68" fillId="26" borderId="5">
      <alignment horizontal="left" vertical="center"/>
    </xf>
    <xf numFmtId="0" fontId="68" fillId="26" borderId="5">
      <alignment horizontal="left" vertical="center"/>
    </xf>
    <xf numFmtId="0" fontId="11" fillId="24" borderId="5">
      <alignment horizontal="left" vertical="center"/>
    </xf>
    <xf numFmtId="0" fontId="69" fillId="24" borderId="6"/>
    <xf numFmtId="0" fontId="64" fillId="25" borderId="5">
      <alignment horizontal="left" vertical="center"/>
    </xf>
    <xf numFmtId="184" fontId="70" fillId="0" borderId="0"/>
    <xf numFmtId="184" fontId="70" fillId="0" borderId="0"/>
    <xf numFmtId="184" fontId="70" fillId="0" borderId="0"/>
    <xf numFmtId="184" fontId="70" fillId="0" borderId="0"/>
    <xf numFmtId="184" fontId="70" fillId="0" borderId="0"/>
    <xf numFmtId="184" fontId="70" fillId="0" borderId="0"/>
    <xf numFmtId="184" fontId="70" fillId="0" borderId="0"/>
    <xf numFmtId="184" fontId="70" fillId="0" borderId="0"/>
    <xf numFmtId="38" fontId="5" fillId="0" borderId="0" applyFont="0" applyFill="0" applyBorder="0" applyAlignment="0" applyProtection="0"/>
    <xf numFmtId="185" fontId="71" fillId="0" borderId="0" applyFont="0" applyFill="0" applyBorder="0" applyAlignment="0" applyProtection="0"/>
    <xf numFmtId="168" fontId="11" fillId="0" borderId="0" applyFont="0" applyFill="0" applyBorder="0" applyAlignment="0" applyProtection="0"/>
    <xf numFmtId="203" fontId="116" fillId="0" borderId="0" applyFont="0" applyFill="0" applyBorder="0" applyAlignment="0" applyProtection="0"/>
    <xf numFmtId="166" fontId="11" fillId="0" borderId="0" applyFont="0" applyFill="0" applyBorder="0" applyAlignment="0" applyProtection="0"/>
    <xf numFmtId="173" fontId="55" fillId="0" borderId="0" applyFont="0" applyFill="0" applyBorder="0" applyAlignment="0" applyProtection="0"/>
    <xf numFmtId="173" fontId="30" fillId="0" borderId="0" applyFont="0" applyFill="0" applyBorder="0" applyAlignment="0" applyProtection="0"/>
    <xf numFmtId="173" fontId="30" fillId="0" borderId="0" applyFont="0" applyFill="0" applyBorder="0" applyAlignment="0" applyProtection="0"/>
    <xf numFmtId="173" fontId="30" fillId="0" borderId="0" applyFont="0" applyFill="0" applyBorder="0" applyAlignment="0" applyProtection="0"/>
    <xf numFmtId="167" fontId="71" fillId="0" borderId="0" applyFont="0" applyFill="0" applyBorder="0" applyAlignment="0" applyProtection="0"/>
    <xf numFmtId="178" fontId="72" fillId="0" borderId="0">
      <alignment horizontal="right" vertical="top"/>
    </xf>
    <xf numFmtId="205" fontId="116" fillId="0" borderId="0" applyFont="0" applyFill="0" applyBorder="0" applyAlignment="0" applyProtection="0"/>
    <xf numFmtId="3" fontId="73" fillId="0" borderId="0" applyFont="0" applyFill="0" applyBorder="0" applyAlignment="0" applyProtection="0"/>
    <xf numFmtId="0" fontId="74" fillId="0" borderId="0"/>
    <xf numFmtId="3" fontId="55" fillId="0" borderId="0" applyFill="0" applyBorder="0" applyAlignment="0" applyProtection="0"/>
    <xf numFmtId="0" fontId="75" fillId="0" borderId="0"/>
    <xf numFmtId="0" fontId="75" fillId="0" borderId="0"/>
    <xf numFmtId="172" fontId="5" fillId="0" borderId="0" applyFont="0" applyFill="0" applyBorder="0" applyAlignment="0" applyProtection="0"/>
    <xf numFmtId="204" fontId="116" fillId="0" borderId="0" applyFont="0" applyFill="0" applyBorder="0" applyAlignment="0" applyProtection="0"/>
    <xf numFmtId="186" fontId="73" fillId="0" borderId="0" applyFont="0" applyFill="0" applyBorder="0" applyAlignment="0" applyProtection="0"/>
    <xf numFmtId="175" fontId="6" fillId="0" borderId="0">
      <protection locked="0"/>
    </xf>
    <xf numFmtId="0" fontId="62" fillId="0" borderId="0" applyFont="0" applyFill="0" applyBorder="0" applyAlignment="0" applyProtection="0"/>
    <xf numFmtId="187" fontId="76" fillId="0" borderId="0" applyFont="0" applyFill="0" applyBorder="0" applyAlignment="0" applyProtection="0"/>
    <xf numFmtId="0" fontId="49"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0" fontId="79" fillId="0" borderId="0">
      <protection locked="0"/>
    </xf>
    <xf numFmtId="0" fontId="79" fillId="0" borderId="0">
      <protection locked="0"/>
    </xf>
    <xf numFmtId="0" fontId="80" fillId="0" borderId="0">
      <protection locked="0"/>
    </xf>
    <xf numFmtId="0" fontId="79" fillId="0" borderId="0">
      <protection locked="0"/>
    </xf>
    <xf numFmtId="0" fontId="81" fillId="0" borderId="0"/>
    <xf numFmtId="0" fontId="79" fillId="0" borderId="0">
      <protection locked="0"/>
    </xf>
    <xf numFmtId="0" fontId="82" fillId="0" borderId="0"/>
    <xf numFmtId="0" fontId="79" fillId="0" borderId="0">
      <protection locked="0"/>
    </xf>
    <xf numFmtId="0" fontId="82" fillId="0" borderId="0"/>
    <xf numFmtId="0" fontId="80" fillId="0" borderId="0">
      <protection locked="0"/>
    </xf>
    <xf numFmtId="0" fontId="82" fillId="0" borderId="0"/>
    <xf numFmtId="3" fontId="62" fillId="0" borderId="0" applyFont="0" applyFill="0" applyBorder="0" applyAlignment="0" applyProtection="0"/>
    <xf numFmtId="3" fontId="62" fillId="0" borderId="0" applyFont="0" applyFill="0" applyBorder="0" applyAlignment="0" applyProtection="0"/>
    <xf numFmtId="175" fontId="6" fillId="0" borderId="0">
      <protection locked="0"/>
    </xf>
    <xf numFmtId="0" fontId="82" fillId="0" borderId="0"/>
    <xf numFmtId="0" fontId="83" fillId="0" borderId="0"/>
    <xf numFmtId="0" fontId="82" fillId="0" borderId="0"/>
    <xf numFmtId="0" fontId="74" fillId="0" borderId="0"/>
    <xf numFmtId="0" fontId="52"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38" fontId="85" fillId="25" borderId="0" applyNumberFormat="0" applyBorder="0" applyAlignment="0" applyProtection="0"/>
    <xf numFmtId="0" fontId="41"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42"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43"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43"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175" fontId="7" fillId="0" borderId="0">
      <protection locked="0"/>
    </xf>
    <xf numFmtId="175" fontId="7" fillId="0" borderId="0">
      <protection locked="0"/>
    </xf>
    <xf numFmtId="0" fontId="89"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1" fillId="0" borderId="0" applyNumberFormat="0" applyFill="0" applyBorder="0" applyAlignment="0" applyProtection="0"/>
    <xf numFmtId="0" fontId="8" fillId="0" borderId="0"/>
    <xf numFmtId="0" fontId="11" fillId="0" borderId="0"/>
    <xf numFmtId="190" fontId="55" fillId="0" borderId="0" applyFont="0" applyFill="0" applyBorder="0" applyAlignment="0" applyProtection="0"/>
    <xf numFmtId="191" fontId="55" fillId="0" borderId="0" applyFont="0" applyFill="0" applyBorder="0" applyAlignment="0" applyProtection="0"/>
    <xf numFmtId="0" fontId="38" fillId="7" borderId="2" applyNumberFormat="0" applyAlignment="0" applyProtection="0"/>
    <xf numFmtId="10" fontId="85" fillId="24" borderId="5" applyNumberFormat="0" applyBorder="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74" fontId="93" fillId="0" borderId="0"/>
    <xf numFmtId="0" fontId="82" fillId="0" borderId="12"/>
    <xf numFmtId="0" fontId="50"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5" fillId="0" borderId="1">
      <alignment horizontal="left"/>
      <protection locked="0"/>
    </xf>
    <xf numFmtId="0" fontId="96" fillId="0" borderId="0" applyNumberFormat="0" applyFill="0" applyBorder="0" applyAlignment="0" applyProtection="0">
      <alignment vertical="top"/>
      <protection locked="0"/>
    </xf>
    <xf numFmtId="192" fontId="62" fillId="0" borderId="0" applyFont="0" applyFill="0" applyBorder="0" applyAlignment="0" applyProtection="0"/>
    <xf numFmtId="185" fontId="71" fillId="0" borderId="0" applyFont="0" applyFill="0" applyBorder="0" applyAlignment="0" applyProtection="0"/>
    <xf numFmtId="173" fontId="71" fillId="0" borderId="0" applyFont="0" applyFill="0" applyBorder="0" applyAlignment="0" applyProtection="0"/>
    <xf numFmtId="193" fontId="62" fillId="0" borderId="0" applyFont="0" applyFill="0" applyBorder="0" applyAlignment="0" applyProtection="0"/>
    <xf numFmtId="194" fontId="71" fillId="0" borderId="0" applyFont="0" applyFill="0" applyBorder="0" applyAlignment="0" applyProtection="0"/>
    <xf numFmtId="195" fontId="71" fillId="0" borderId="0" applyFont="0" applyFill="0" applyBorder="0" applyAlignment="0" applyProtection="0"/>
    <xf numFmtId="0" fontId="97" fillId="0" borderId="0"/>
    <xf numFmtId="0" fontId="47"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25" fillId="0" borderId="0" applyNumberFormat="0" applyFill="0" applyBorder="0" applyAlignment="0" applyProtection="0"/>
    <xf numFmtId="0" fontId="99" fillId="0" borderId="0"/>
    <xf numFmtId="0" fontId="19" fillId="0" borderId="0"/>
    <xf numFmtId="0" fontId="19" fillId="0" borderId="0"/>
    <xf numFmtId="0" fontId="75" fillId="0" borderId="0"/>
    <xf numFmtId="0" fontId="75" fillId="0" borderId="0"/>
    <xf numFmtId="0" fontId="75" fillId="0" borderId="0"/>
    <xf numFmtId="0" fontId="75" fillId="0" borderId="0"/>
    <xf numFmtId="0" fontId="30" fillId="0" borderId="0"/>
    <xf numFmtId="0" fontId="30" fillId="0" borderId="0"/>
    <xf numFmtId="0" fontId="30" fillId="0" borderId="0"/>
    <xf numFmtId="0" fontId="30" fillId="0" borderId="0"/>
    <xf numFmtId="0" fontId="30" fillId="0" borderId="0"/>
    <xf numFmtId="0" fontId="30" fillId="0" borderId="0"/>
    <xf numFmtId="0" fontId="55" fillId="0" borderId="0"/>
    <xf numFmtId="0" fontId="55" fillId="0" borderId="0"/>
    <xf numFmtId="0" fontId="30" fillId="0" borderId="0"/>
    <xf numFmtId="0" fontId="30" fillId="0" borderId="0"/>
    <xf numFmtId="0" fontId="30" fillId="0" borderId="0"/>
    <xf numFmtId="0" fontId="30" fillId="0" borderId="0"/>
    <xf numFmtId="0" fontId="30" fillId="0" borderId="0"/>
    <xf numFmtId="0" fontId="30" fillId="0" borderId="0"/>
    <xf numFmtId="0" fontId="11" fillId="0" borderId="0"/>
    <xf numFmtId="0" fontId="55" fillId="0" borderId="0"/>
    <xf numFmtId="0" fontId="54" fillId="0" borderId="0"/>
    <xf numFmtId="0" fontId="1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5" fillId="0" borderId="0"/>
    <xf numFmtId="196" fontId="71" fillId="0" borderId="0" applyFill="0" applyBorder="0" applyAlignment="0" applyProtection="0">
      <alignment horizontal="right"/>
    </xf>
    <xf numFmtId="0" fontId="78" fillId="0" borderId="0"/>
    <xf numFmtId="177" fontId="32" fillId="0" borderId="0"/>
    <xf numFmtId="177" fontId="19" fillId="0" borderId="0"/>
    <xf numFmtId="0" fontId="100" fillId="0" borderId="0"/>
    <xf numFmtId="0" fontId="11" fillId="10" borderId="14" applyNumberFormat="0" applyFont="0" applyAlignment="0" applyProtection="0"/>
    <xf numFmtId="0" fontId="19" fillId="10" borderId="14" applyNumberFormat="0" applyFont="0" applyAlignment="0" applyProtection="0"/>
    <xf numFmtId="0" fontId="30"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49" fontId="101" fillId="0" borderId="0"/>
    <xf numFmtId="173" fontId="9" fillId="0" borderId="0" applyFont="0" applyFill="0" applyBorder="0" applyAlignment="0" applyProtection="0"/>
    <xf numFmtId="0" fontId="39"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197" fontId="78" fillId="0" borderId="0" applyFont="0" applyFill="0" applyBorder="0" applyAlignment="0" applyProtection="0"/>
    <xf numFmtId="198" fontId="78" fillId="0" borderId="0" applyFont="0" applyFill="0" applyBorder="0" applyAlignment="0" applyProtection="0"/>
    <xf numFmtId="0" fontId="74" fillId="0" borderId="0"/>
    <xf numFmtId="10" fontId="55" fillId="0" borderId="0" applyFont="0" applyFill="0" applyBorder="0" applyAlignment="0" applyProtection="0"/>
    <xf numFmtId="9" fontId="5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199" fontId="55" fillId="0" borderId="0" applyFont="0" applyFill="0" applyBorder="0" applyAlignment="0" applyProtection="0"/>
    <xf numFmtId="200" fontId="54" fillId="0" borderId="0" applyFont="0" applyFill="0" applyBorder="0" applyAlignment="0" applyProtection="0"/>
    <xf numFmtId="201" fontId="54" fillId="0" borderId="0" applyFont="0" applyFill="0" applyBorder="0" applyAlignment="0" applyProtection="0"/>
    <xf numFmtId="2" fontId="62" fillId="0" borderId="0" applyFont="0" applyFill="0" applyBorder="0" applyAlignment="0" applyProtection="0"/>
    <xf numFmtId="202" fontId="71" fillId="0" borderId="0" applyFill="0" applyBorder="0" applyAlignment="0">
      <alignment horizontal="centerContinuous"/>
    </xf>
    <xf numFmtId="0" fontId="54" fillId="0" borderId="0"/>
    <xf numFmtId="0" fontId="103" fillId="0" borderId="1" applyNumberFormat="0" applyFill="0" applyBorder="0" applyAlignment="0" applyProtection="0">
      <protection hidden="1"/>
    </xf>
    <xf numFmtId="171" fontId="104" fillId="0" borderId="0"/>
    <xf numFmtId="0" fontId="105" fillId="0" borderId="0"/>
    <xf numFmtId="0" fontId="55" fillId="0" borderId="0" applyNumberFormat="0"/>
    <xf numFmtId="0" fontId="4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4" fillId="22" borderId="1"/>
    <xf numFmtId="175" fontId="6" fillId="0" borderId="16">
      <protection locked="0"/>
    </xf>
    <xf numFmtId="0" fontId="107" fillId="0" borderId="17" applyNumberFormat="0" applyFill="0" applyAlignment="0" applyProtection="0"/>
    <xf numFmtId="0" fontId="79" fillId="0" borderId="16">
      <protection locked="0"/>
    </xf>
    <xf numFmtId="0" fontId="97" fillId="0" borderId="0"/>
    <xf numFmtId="0" fontId="51"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171" fontId="111" fillId="0" borderId="0">
      <alignment horizontal="right"/>
    </xf>
    <xf numFmtId="0" fontId="37" fillId="27" borderId="0" applyNumberFormat="0" applyBorder="0" applyAlignment="0" applyProtection="0"/>
    <xf numFmtId="0" fontId="37" fillId="18" borderId="0" applyNumberFormat="0" applyBorder="0" applyAlignment="0" applyProtection="0"/>
    <xf numFmtId="0" fontId="37" fillId="12" borderId="0" applyNumberFormat="0" applyBorder="0" applyAlignment="0" applyProtection="0"/>
    <xf numFmtId="0" fontId="37" fillId="28"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8" borderId="0" applyNumberFormat="0" applyBorder="0" applyAlignment="0" applyProtection="0"/>
    <xf numFmtId="0" fontId="38" fillId="7" borderId="2" applyNumberFormat="0" applyAlignment="0" applyProtection="0"/>
    <xf numFmtId="0" fontId="38" fillId="13" borderId="2" applyNumberFormat="0" applyAlignment="0" applyProtection="0"/>
    <xf numFmtId="0" fontId="39" fillId="29" borderId="15" applyNumberFormat="0" applyAlignment="0" applyProtection="0"/>
    <xf numFmtId="0" fontId="117" fillId="29" borderId="2" applyNumberFormat="0" applyAlignment="0" applyProtection="0"/>
    <xf numFmtId="0" fontId="112" fillId="0" borderId="0" applyProtection="0"/>
    <xf numFmtId="176" fontId="26" fillId="0" borderId="0" applyFont="0" applyFill="0" applyBorder="0" applyAlignment="0" applyProtection="0"/>
    <xf numFmtId="0" fontId="52" fillId="4" borderId="0" applyNumberFormat="0" applyBorder="0" applyAlignment="0" applyProtection="0"/>
    <xf numFmtId="0" fontId="24" fillId="0" borderId="18">
      <alignment horizontal="centerContinuous" vertical="top" wrapText="1"/>
    </xf>
    <xf numFmtId="0" fontId="118" fillId="0" borderId="19" applyNumberFormat="0" applyFill="0" applyAlignment="0" applyProtection="0"/>
    <xf numFmtId="0" fontId="119" fillId="0" borderId="20" applyNumberFormat="0" applyFill="0" applyAlignment="0" applyProtection="0"/>
    <xf numFmtId="0" fontId="120" fillId="0" borderId="21" applyNumberFormat="0" applyFill="0" applyAlignment="0" applyProtection="0"/>
    <xf numFmtId="0" fontId="120" fillId="0" borderId="0" applyNumberFormat="0" applyFill="0" applyBorder="0" applyAlignment="0" applyProtection="0"/>
    <xf numFmtId="0" fontId="113" fillId="0" borderId="0" applyProtection="0"/>
    <xf numFmtId="0" fontId="114" fillId="0" borderId="0" applyProtection="0"/>
    <xf numFmtId="0" fontId="25" fillId="0" borderId="0">
      <alignment wrapText="1"/>
    </xf>
    <xf numFmtId="0" fontId="50" fillId="0" borderId="13" applyNumberFormat="0" applyFill="0" applyAlignment="0" applyProtection="0"/>
    <xf numFmtId="0" fontId="44" fillId="0" borderId="22" applyNumberFormat="0" applyFill="0" applyAlignment="0" applyProtection="0"/>
    <xf numFmtId="0" fontId="112" fillId="0" borderId="16" applyProtection="0"/>
    <xf numFmtId="0" fontId="45" fillId="23" borderId="4" applyNumberFormat="0" applyAlignment="0" applyProtection="0"/>
    <xf numFmtId="0" fontId="45" fillId="23" borderId="4" applyNumberFormat="0" applyAlignment="0" applyProtection="0"/>
    <xf numFmtId="0" fontId="46" fillId="0" borderId="0" applyNumberFormat="0" applyFill="0" applyBorder="0" applyAlignment="0" applyProtection="0"/>
    <xf numFmtId="0" fontId="121" fillId="0" borderId="0" applyNumberFormat="0" applyFill="0" applyBorder="0" applyAlignment="0" applyProtection="0"/>
    <xf numFmtId="0" fontId="122" fillId="13" borderId="0" applyNumberFormat="0" applyBorder="0" applyAlignment="0" applyProtection="0"/>
    <xf numFmtId="0" fontId="40" fillId="22" borderId="2" applyNumberFormat="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6" fillId="0" borderId="0"/>
    <xf numFmtId="0" fontId="36" fillId="0" borderId="0"/>
    <xf numFmtId="0" fontId="36" fillId="0" borderId="0"/>
    <xf numFmtId="0" fontId="36"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17" fillId="0" borderId="0"/>
    <xf numFmtId="0" fontId="36" fillId="0" borderId="0"/>
    <xf numFmtId="0" fontId="25" fillId="0" borderId="0"/>
    <xf numFmtId="0" fontId="36"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11"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53" fillId="0" borderId="0"/>
    <xf numFmtId="0" fontId="17" fillId="0" borderId="0"/>
    <xf numFmtId="0" fontId="25" fillId="0" borderId="0"/>
    <xf numFmtId="0" fontId="11" fillId="0" borderId="0"/>
    <xf numFmtId="0" fontId="11" fillId="0" borderId="0"/>
    <xf numFmtId="0" fontId="36" fillId="0" borderId="0"/>
    <xf numFmtId="0" fontId="53" fillId="0" borderId="0"/>
    <xf numFmtId="0" fontId="53" fillId="0" borderId="0"/>
    <xf numFmtId="0" fontId="11"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11"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36" fillId="0" borderId="0"/>
    <xf numFmtId="0" fontId="25" fillId="0" borderId="0"/>
    <xf numFmtId="0" fontId="36" fillId="0" borderId="0"/>
    <xf numFmtId="0" fontId="36" fillId="0" borderId="0"/>
    <xf numFmtId="0" fontId="36" fillId="0" borderId="0"/>
    <xf numFmtId="0" fontId="11" fillId="0" borderId="0"/>
    <xf numFmtId="0" fontId="11" fillId="0" borderId="0"/>
    <xf numFmtId="0" fontId="44" fillId="0" borderId="17" applyNumberFormat="0" applyFill="0" applyAlignment="0" applyProtection="0"/>
    <xf numFmtId="0" fontId="48" fillId="5" borderId="0" applyNumberFormat="0" applyBorder="0" applyAlignment="0" applyProtection="0"/>
    <xf numFmtId="0" fontId="48" fillId="3" borderId="0" applyNumberFormat="0" applyBorder="0" applyAlignment="0" applyProtection="0"/>
    <xf numFmtId="0" fontId="49" fillId="0" borderId="0" applyNumberFormat="0" applyFill="0" applyBorder="0" applyAlignment="0" applyProtection="0"/>
    <xf numFmtId="0" fontId="116" fillId="10" borderId="14" applyNumberFormat="0" applyFont="0" applyAlignment="0" applyProtection="0"/>
    <xf numFmtId="0" fontId="36" fillId="10" borderId="14" applyNumberFormat="0" applyFont="0" applyAlignment="0" applyProtection="0"/>
    <xf numFmtId="0" fontId="11" fillId="10" borderId="1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6" fillId="0" borderId="0" applyFont="0" applyFill="0" applyBorder="0" applyAlignment="0" applyProtection="0"/>
    <xf numFmtId="0" fontId="39" fillId="22" borderId="15" applyNumberFormat="0" applyAlignment="0" applyProtection="0"/>
    <xf numFmtId="0" fontId="51" fillId="0" borderId="23" applyNumberFormat="0" applyFill="0" applyAlignment="0" applyProtection="0"/>
    <xf numFmtId="0" fontId="47" fillId="13" borderId="0" applyNumberFormat="0" applyBorder="0" applyAlignment="0" applyProtection="0"/>
    <xf numFmtId="0" fontId="32" fillId="0" borderId="0"/>
    <xf numFmtId="0" fontId="112" fillId="0" borderId="0"/>
    <xf numFmtId="0" fontId="51" fillId="0" borderId="0" applyNumberForma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2" fontId="112" fillId="0" borderId="0" applyProtection="0"/>
    <xf numFmtId="169" fontId="36" fillId="0" borderId="0" applyFont="0" applyFill="0" applyBorder="0" applyAlignment="0" applyProtection="0"/>
    <xf numFmtId="40" fontId="5" fillId="0" borderId="0" applyFont="0" applyFill="0" applyBorder="0" applyAlignment="0" applyProtection="0"/>
    <xf numFmtId="0" fontId="52" fillId="6" borderId="0" applyNumberFormat="0" applyBorder="0" applyAlignment="0" applyProtection="0"/>
    <xf numFmtId="49" fontId="24" fillId="0" borderId="5">
      <alignment horizontal="center" vertical="center" wrapText="1"/>
    </xf>
    <xf numFmtId="167" fontId="11" fillId="0" borderId="0" applyFont="0" applyFill="0" applyBorder="0" applyAlignment="0" applyProtection="0"/>
    <xf numFmtId="0" fontId="11" fillId="0" borderId="0"/>
    <xf numFmtId="0" fontId="2" fillId="0" borderId="0"/>
    <xf numFmtId="9" fontId="11" fillId="0" borderId="0" applyFon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5" fillId="0" borderId="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181" fontId="54" fillId="0" borderId="0" applyFont="0" applyFill="0" applyBorder="0" applyAlignment="0" applyProtection="0"/>
    <xf numFmtId="181" fontId="71" fillId="0" borderId="0" applyFont="0" applyFill="0" applyBorder="0" applyAlignment="0" applyProtection="0"/>
    <xf numFmtId="182" fontId="54" fillId="0" borderId="0" applyFont="0" applyFill="0" applyBorder="0" applyAlignment="0" applyProtection="0"/>
    <xf numFmtId="182" fontId="71" fillId="0" borderId="0" applyFont="0" applyFill="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2"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14"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9"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1"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6"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56" fillId="18"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2" fontId="79" fillId="0" borderId="0">
      <protection locked="0"/>
    </xf>
    <xf numFmtId="2" fontId="80" fillId="0" borderId="0">
      <protection locked="0"/>
    </xf>
    <xf numFmtId="0" fontId="79" fillId="0" borderId="0">
      <protection locked="0"/>
    </xf>
    <xf numFmtId="0" fontId="79" fillId="0" borderId="0">
      <protection locked="0"/>
    </xf>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1" fillId="22" borderId="2"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0" fontId="63" fillId="23" borderId="4" applyNumberFormat="0" applyAlignment="0" applyProtection="0"/>
    <xf numFmtId="207" fontId="55" fillId="0" borderId="0"/>
    <xf numFmtId="0" fontId="128" fillId="24" borderId="5">
      <alignment horizontal="right" vertical="center"/>
    </xf>
    <xf numFmtId="0" fontId="65" fillId="24" borderId="5">
      <alignment horizontal="right" vertical="center"/>
    </xf>
    <xf numFmtId="0" fontId="55" fillId="24" borderId="6"/>
    <xf numFmtId="0" fontId="64" fillId="32" borderId="5">
      <alignment horizontal="center" vertical="center"/>
    </xf>
    <xf numFmtId="0" fontId="128" fillId="24" borderId="5">
      <alignment horizontal="right" vertical="center"/>
    </xf>
    <xf numFmtId="0" fontId="66" fillId="24" borderId="5">
      <alignment horizontal="left" vertical="center"/>
    </xf>
    <xf numFmtId="0" fontId="66" fillId="24" borderId="7">
      <alignment vertical="center"/>
    </xf>
    <xf numFmtId="0" fontId="67" fillId="24" borderId="8">
      <alignment vertical="center"/>
    </xf>
    <xf numFmtId="0" fontId="66" fillId="24" borderId="5"/>
    <xf numFmtId="0" fontId="65" fillId="24" borderId="5">
      <alignment horizontal="right" vertical="center"/>
    </xf>
    <xf numFmtId="0" fontId="68" fillId="26" borderId="5">
      <alignment horizontal="left" vertical="center"/>
    </xf>
    <xf numFmtId="0" fontId="68" fillId="26" borderId="5">
      <alignment horizontal="left" vertical="center"/>
    </xf>
    <xf numFmtId="0" fontId="129" fillId="24" borderId="5">
      <alignment horizontal="left" vertical="center"/>
    </xf>
    <xf numFmtId="0" fontId="69" fillId="24" borderId="6"/>
    <xf numFmtId="0" fontId="64" fillId="25" borderId="5">
      <alignment horizontal="left" vertical="center"/>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49" fontId="130" fillId="0" borderId="5">
      <alignment horizontal="center" vertical="center"/>
      <protection locked="0"/>
    </xf>
    <xf numFmtId="173" fontId="30" fillId="0" borderId="0" applyFont="0" applyFill="0" applyBorder="0" applyAlignment="0" applyProtection="0"/>
    <xf numFmtId="169" fontId="1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173" fontId="71"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193" fontId="55" fillId="0" borderId="0" applyFont="0" applyFill="0" applyBorder="0" applyAlignment="0" applyProtection="0"/>
    <xf numFmtId="2" fontId="79" fillId="0" borderId="0">
      <protection locked="0"/>
    </xf>
    <xf numFmtId="0" fontId="55" fillId="0" borderId="0" applyFont="0" applyFill="0" applyBorder="0" applyAlignment="0" applyProtection="0"/>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49" fontId="25" fillId="0" borderId="5">
      <alignment horizontal="left" vertical="center"/>
      <protection locked="0"/>
    </xf>
    <xf numFmtId="171" fontId="131" fillId="0" borderId="0"/>
    <xf numFmtId="208" fontId="55" fillId="0" borderId="0" applyFont="0" applyFill="0" applyBorder="0" applyAlignment="0" applyProtection="0"/>
    <xf numFmtId="177" fontId="83"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174" fontId="55" fillId="0" borderId="0" applyFont="0" applyFill="0" applyBorder="0" applyAlignment="0" applyProtection="0"/>
    <xf numFmtId="174" fontId="55" fillId="0" borderId="0" applyFont="0" applyFill="0" applyBorder="0" applyAlignment="0" applyProtection="0"/>
    <xf numFmtId="174" fontId="55" fillId="0" borderId="0" applyFont="0" applyFill="0" applyBorder="0" applyAlignment="0" applyProtection="0"/>
    <xf numFmtId="0" fontId="81" fillId="0" borderId="0"/>
    <xf numFmtId="174" fontId="55" fillId="0" borderId="0" applyFont="0" applyFill="0" applyBorder="0" applyAlignment="0" applyProtection="0"/>
    <xf numFmtId="0" fontId="82" fillId="0" borderId="0"/>
    <xf numFmtId="174" fontId="55" fillId="0" borderId="0" applyFont="0" applyFill="0" applyBorder="0" applyAlignment="0" applyProtection="0"/>
    <xf numFmtId="0" fontId="82" fillId="0" borderId="0"/>
    <xf numFmtId="174" fontId="55" fillId="0" borderId="0" applyFont="0" applyFill="0" applyBorder="0" applyAlignment="0" applyProtection="0"/>
    <xf numFmtId="0" fontId="82" fillId="0" borderId="0"/>
    <xf numFmtId="174" fontId="55" fillId="0" borderId="0" applyFont="0" applyFill="0" applyBorder="0" applyAlignment="0" applyProtection="0"/>
    <xf numFmtId="0" fontId="78" fillId="0" borderId="0"/>
    <xf numFmtId="0" fontId="79" fillId="0" borderId="0">
      <protection locked="0"/>
    </xf>
    <xf numFmtId="209" fontId="79" fillId="0" borderId="0">
      <protection locked="0"/>
    </xf>
    <xf numFmtId="2" fontId="55" fillId="0" borderId="0" applyFont="0" applyFill="0" applyBorder="0" applyAlignment="0" applyProtection="0"/>
    <xf numFmtId="0" fontId="82" fillId="0" borderId="0"/>
    <xf numFmtId="0" fontId="83" fillId="0" borderId="0"/>
    <xf numFmtId="0" fontId="82" fillId="0" borderId="0"/>
    <xf numFmtId="209" fontId="79" fillId="0" borderId="0">
      <protection locked="0"/>
    </xf>
    <xf numFmtId="210" fontId="132" fillId="0" borderId="0" applyAlignment="0">
      <alignment wrapText="1"/>
    </xf>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4" fillId="4" borderId="0" applyNumberFormat="0" applyBorder="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6" fillId="0" borderId="9"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7" fillId="0" borderId="10"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11"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211" fontId="133" fillId="0" borderId="0">
      <protection locked="0"/>
    </xf>
    <xf numFmtId="211" fontId="133" fillId="0" borderId="0">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174" fontId="54" fillId="0" borderId="0" applyFont="0" applyFill="0" applyBorder="0" applyAlignment="0" applyProtection="0"/>
    <xf numFmtId="174" fontId="71" fillId="0" borderId="0" applyFont="0" applyFill="0" applyBorder="0" applyAlignment="0" applyProtection="0"/>
    <xf numFmtId="3" fontId="54" fillId="0" borderId="0" applyFont="0" applyFill="0" applyBorder="0" applyAlignment="0" applyProtection="0"/>
    <xf numFmtId="3" fontId="71" fillId="0" borderId="0" applyFont="0" applyFill="0" applyBorder="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92" fillId="7" borderId="2" applyNumberFormat="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5" fontId="55" fillId="0" borderId="0"/>
    <xf numFmtId="0" fontId="82" fillId="0" borderId="12"/>
    <xf numFmtId="49" fontId="25" fillId="0" borderId="0" applyNumberFormat="0" applyFont="0" applyAlignment="0">
      <alignment vertical="top" wrapText="1"/>
      <protection locked="0"/>
    </xf>
    <xf numFmtId="49" fontId="25" fillId="0" borderId="0" applyNumberFormat="0" applyFont="0" applyAlignment="0">
      <alignment vertical="top" wrapText="1"/>
    </xf>
    <xf numFmtId="49" fontId="25" fillId="0" borderId="0" applyNumberFormat="0" applyFont="0" applyAlignment="0">
      <alignment vertical="top" wrapText="1"/>
    </xf>
    <xf numFmtId="49" fontId="25" fillId="0" borderId="0" applyNumberFormat="0" applyFont="0" applyAlignment="0">
      <alignment vertical="top" wrapText="1"/>
      <protection locked="0"/>
    </xf>
    <xf numFmtId="49" fontId="25" fillId="0" borderId="0" applyNumberFormat="0" applyFont="0" applyAlignment="0">
      <alignment vertical="top" wrapText="1"/>
    </xf>
    <xf numFmtId="49" fontId="25" fillId="0" borderId="0" applyNumberFormat="0" applyFont="0" applyAlignment="0">
      <alignment vertical="top" wrapText="1"/>
      <protection locked="0"/>
    </xf>
    <xf numFmtId="49" fontId="25" fillId="0" borderId="0" applyNumberFormat="0" applyFont="0" applyAlignment="0">
      <alignment vertical="top" wrapText="1"/>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25" fillId="0" borderId="0" applyNumberFormat="0" applyFont="0" applyAlignment="0">
      <alignment vertical="top" wrapText="1"/>
      <protection locked="0"/>
    </xf>
    <xf numFmtId="49" fontId="140" fillId="24" borderId="31">
      <alignment horizontal="left" vertical="center"/>
      <protection locked="0"/>
    </xf>
    <xf numFmtId="49" fontId="140" fillId="24" borderId="31">
      <alignment horizontal="left" vertical="center"/>
    </xf>
    <xf numFmtId="4" fontId="140" fillId="24" borderId="31">
      <alignment horizontal="right" vertical="center"/>
      <protection locked="0"/>
    </xf>
    <xf numFmtId="4" fontId="140" fillId="24" borderId="31">
      <alignment horizontal="right" vertical="center"/>
    </xf>
    <xf numFmtId="4" fontId="141" fillId="24" borderId="31">
      <alignment horizontal="right" vertical="center"/>
      <protection locked="0"/>
    </xf>
    <xf numFmtId="49" fontId="142" fillId="24" borderId="5">
      <alignment horizontal="left" vertical="center"/>
      <protection locked="0"/>
    </xf>
    <xf numFmtId="49" fontId="142" fillId="24" borderId="5">
      <alignment horizontal="left" vertical="center"/>
    </xf>
    <xf numFmtId="49" fontId="143" fillId="24" borderId="5">
      <alignment horizontal="left" vertical="center"/>
      <protection locked="0"/>
    </xf>
    <xf numFmtId="49" fontId="143" fillId="24" borderId="5">
      <alignment horizontal="left" vertical="center"/>
    </xf>
    <xf numFmtId="4" fontId="142" fillId="24" borderId="5">
      <alignment horizontal="right" vertical="center"/>
      <protection locked="0"/>
    </xf>
    <xf numFmtId="4" fontId="142" fillId="24" borderId="5">
      <alignment horizontal="right" vertical="center"/>
    </xf>
    <xf numFmtId="4" fontId="144" fillId="24" borderId="5">
      <alignment horizontal="right" vertical="center"/>
      <protection locked="0"/>
    </xf>
    <xf numFmtId="49" fontId="130" fillId="24" borderId="5">
      <alignment horizontal="left" vertical="center"/>
      <protection locked="0"/>
    </xf>
    <xf numFmtId="49" fontId="130" fillId="24" borderId="5">
      <alignment horizontal="left" vertical="center"/>
      <protection locked="0"/>
    </xf>
    <xf numFmtId="49" fontId="130" fillId="24" borderId="5">
      <alignment horizontal="left" vertical="center"/>
    </xf>
    <xf numFmtId="49" fontId="130" fillId="24" borderId="5">
      <alignment horizontal="left" vertical="center"/>
    </xf>
    <xf numFmtId="49" fontId="141" fillId="24" borderId="5">
      <alignment horizontal="left" vertical="center"/>
      <protection locked="0"/>
    </xf>
    <xf numFmtId="49" fontId="141" fillId="24" borderId="5">
      <alignment horizontal="left" vertical="center"/>
    </xf>
    <xf numFmtId="4" fontId="130" fillId="24" borderId="5">
      <alignment horizontal="right" vertical="center"/>
      <protection locked="0"/>
    </xf>
    <xf numFmtId="4" fontId="130" fillId="24" borderId="5">
      <alignment horizontal="right" vertical="center"/>
      <protection locked="0"/>
    </xf>
    <xf numFmtId="4" fontId="130" fillId="24" borderId="5">
      <alignment horizontal="right" vertical="center"/>
    </xf>
    <xf numFmtId="4" fontId="130" fillId="24" borderId="5">
      <alignment horizontal="right" vertical="center"/>
    </xf>
    <xf numFmtId="4" fontId="141" fillId="24" borderId="5">
      <alignment horizontal="right" vertical="center"/>
      <protection locked="0"/>
    </xf>
    <xf numFmtId="49" fontId="145" fillId="24" borderId="5">
      <alignment horizontal="left" vertical="center"/>
      <protection locked="0"/>
    </xf>
    <xf numFmtId="49" fontId="145" fillId="24" borderId="5">
      <alignment horizontal="left" vertical="center"/>
    </xf>
    <xf numFmtId="49" fontId="146" fillId="24" borderId="5">
      <alignment horizontal="left" vertical="center"/>
      <protection locked="0"/>
    </xf>
    <xf numFmtId="49" fontId="146" fillId="24" borderId="5">
      <alignment horizontal="left" vertical="center"/>
    </xf>
    <xf numFmtId="4" fontId="145" fillId="24" borderId="5">
      <alignment horizontal="right" vertical="center"/>
      <protection locked="0"/>
    </xf>
    <xf numFmtId="4" fontId="145" fillId="24" borderId="5">
      <alignment horizontal="right" vertical="center"/>
    </xf>
    <xf numFmtId="4" fontId="147" fillId="24" borderId="5">
      <alignment horizontal="right" vertical="center"/>
      <protection locked="0"/>
    </xf>
    <xf numFmtId="49" fontId="148" fillId="0" borderId="5">
      <alignment horizontal="left" vertical="center"/>
      <protection locked="0"/>
    </xf>
    <xf numFmtId="49" fontId="148" fillId="0" borderId="5">
      <alignment horizontal="left" vertical="center"/>
    </xf>
    <xf numFmtId="49" fontId="149" fillId="0" borderId="5">
      <alignment horizontal="left" vertical="center"/>
      <protection locked="0"/>
    </xf>
    <xf numFmtId="49" fontId="149" fillId="0" borderId="5">
      <alignment horizontal="left" vertical="center"/>
    </xf>
    <xf numFmtId="4" fontId="148" fillId="0" borderId="5">
      <alignment horizontal="right" vertical="center"/>
      <protection locked="0"/>
    </xf>
    <xf numFmtId="4" fontId="148" fillId="0" borderId="5">
      <alignment horizontal="right" vertical="center"/>
    </xf>
    <xf numFmtId="4" fontId="149" fillId="0" borderId="5">
      <alignment horizontal="right" vertical="center"/>
      <protection locked="0"/>
    </xf>
    <xf numFmtId="49" fontId="150" fillId="0" borderId="5">
      <alignment horizontal="left" vertical="center"/>
      <protection locked="0"/>
    </xf>
    <xf numFmtId="49" fontId="150" fillId="0" borderId="5">
      <alignment horizontal="left" vertical="center"/>
    </xf>
    <xf numFmtId="49" fontId="151" fillId="0" borderId="5">
      <alignment horizontal="left" vertical="center"/>
      <protection locked="0"/>
    </xf>
    <xf numFmtId="49" fontId="151" fillId="0" borderId="5">
      <alignment horizontal="left" vertical="center"/>
    </xf>
    <xf numFmtId="4" fontId="150" fillId="0" borderId="5">
      <alignment horizontal="right" vertical="center"/>
      <protection locked="0"/>
    </xf>
    <xf numFmtId="4" fontId="150" fillId="0" borderId="5">
      <alignment horizontal="right" vertical="center"/>
    </xf>
    <xf numFmtId="49" fontId="148" fillId="0" borderId="5">
      <alignment horizontal="left" vertical="center"/>
      <protection locked="0"/>
    </xf>
    <xf numFmtId="49" fontId="149" fillId="0" borderId="5">
      <alignment horizontal="left" vertical="center"/>
      <protection locked="0"/>
    </xf>
    <xf numFmtId="4" fontId="148" fillId="0" borderId="5">
      <alignment horizontal="right" vertical="center"/>
      <protection locked="0"/>
    </xf>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0" fontId="94" fillId="0" borderId="13" applyNumberFormat="0" applyFill="0" applyAlignment="0" applyProtection="0"/>
    <xf numFmtId="1" fontId="71" fillId="0" borderId="0" applyNumberFormat="0" applyAlignment="0">
      <alignment horizontal="center"/>
    </xf>
    <xf numFmtId="212" fontId="152" fillId="0" borderId="0" applyNumberFormat="0">
      <alignment horizontal="centerContinuous"/>
    </xf>
    <xf numFmtId="185" fontId="71" fillId="0" borderId="0" applyFont="0" applyFill="0" applyBorder="0" applyAlignment="0" applyProtection="0"/>
    <xf numFmtId="173" fontId="71" fillId="0" borderId="0" applyFont="0" applyFill="0" applyBorder="0" applyAlignment="0" applyProtection="0"/>
    <xf numFmtId="213" fontId="78" fillId="0" borderId="0" applyFont="0" applyFill="0" applyBorder="0" applyAlignment="0" applyProtection="0"/>
    <xf numFmtId="214" fontId="78" fillId="0" borderId="0" applyFont="0" applyFill="0" applyBorder="0" applyAlignment="0" applyProtection="0"/>
    <xf numFmtId="215" fontId="79" fillId="0" borderId="0">
      <protection locked="0"/>
    </xf>
    <xf numFmtId="194" fontId="71" fillId="0" borderId="0" applyFont="0" applyFill="0" applyBorder="0" applyAlignment="0" applyProtection="0"/>
    <xf numFmtId="195" fontId="71" fillId="0" borderId="0" applyFont="0" applyFill="0" applyBorder="0" applyAlignment="0" applyProtection="0"/>
    <xf numFmtId="216" fontId="79" fillId="0" borderId="0">
      <protection locked="0"/>
    </xf>
    <xf numFmtId="217" fontId="79" fillId="0" borderId="0">
      <protection locked="0"/>
    </xf>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153" fillId="0" borderId="0"/>
    <xf numFmtId="0" fontId="19" fillId="0" borderId="0"/>
    <xf numFmtId="0" fontId="154" fillId="0" borderId="0"/>
    <xf numFmtId="0" fontId="19" fillId="0" borderId="0"/>
    <xf numFmtId="0" fontId="83" fillId="0" borderId="0"/>
    <xf numFmtId="0" fontId="83" fillId="0" borderId="0"/>
    <xf numFmtId="0" fontId="30" fillId="0" borderId="0"/>
    <xf numFmtId="0" fontId="30" fillId="0" borderId="0"/>
    <xf numFmtId="0" fontId="71" fillId="0" borderId="0"/>
    <xf numFmtId="0" fontId="111" fillId="0" borderId="0"/>
    <xf numFmtId="0" fontId="55" fillId="0" borderId="0"/>
    <xf numFmtId="0" fontId="30" fillId="0" borderId="0"/>
    <xf numFmtId="0" fontId="3" fillId="0" borderId="0"/>
    <xf numFmtId="0" fontId="71" fillId="0" borderId="0"/>
    <xf numFmtId="0" fontId="71" fillId="0" borderId="0"/>
    <xf numFmtId="0" fontId="55" fillId="0" borderId="0"/>
    <xf numFmtId="0" fontId="155"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applyBorder="0"/>
    <xf numFmtId="0" fontId="55" fillId="0" borderId="0"/>
    <xf numFmtId="0" fontId="55" fillId="0" borderId="0"/>
    <xf numFmtId="0" fontId="71" fillId="0" borderId="0"/>
    <xf numFmtId="0" fontId="71" fillId="0" borderId="0"/>
    <xf numFmtId="0" fontId="11" fillId="0" borderId="0"/>
    <xf numFmtId="0" fontId="71" fillId="0" borderId="0"/>
    <xf numFmtId="0" fontId="156" fillId="0" borderId="0"/>
    <xf numFmtId="0" fontId="55" fillId="0" borderId="0"/>
    <xf numFmtId="0" fontId="71" fillId="0" borderId="0" applyBorder="0"/>
    <xf numFmtId="0" fontId="11" fillId="0" borderId="0"/>
    <xf numFmtId="0" fontId="30" fillId="0" borderId="0"/>
    <xf numFmtId="0" fontId="30" fillId="0" borderId="0"/>
    <xf numFmtId="218" fontId="157" fillId="0" borderId="0"/>
    <xf numFmtId="0" fontId="71" fillId="0" borderId="0"/>
    <xf numFmtId="0" fontId="36" fillId="0" borderId="0"/>
    <xf numFmtId="0" fontId="158" fillId="0" borderId="0"/>
    <xf numFmtId="0" fontId="158" fillId="0" borderId="0"/>
    <xf numFmtId="0" fontId="158" fillId="0" borderId="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0" fontId="19" fillId="10" borderId="14" applyNumberFormat="0" applyFont="0" applyAlignment="0" applyProtection="0"/>
    <xf numFmtId="4" fontId="124" fillId="32" borderId="5">
      <alignment horizontal="right" vertical="center"/>
      <protection locked="0"/>
    </xf>
    <xf numFmtId="4" fontId="124" fillId="30" borderId="5">
      <alignment horizontal="right" vertical="center"/>
      <protection locked="0"/>
    </xf>
    <xf numFmtId="4" fontId="124" fillId="25" borderId="5">
      <alignment horizontal="right" vertical="center"/>
      <protection locked="0"/>
    </xf>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0" fontId="102" fillId="22" borderId="15" applyNumberFormat="0" applyAlignment="0" applyProtection="0"/>
    <xf numFmtId="9" fontId="7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0" fillId="0" borderId="0" applyFont="0" applyFill="0" applyBorder="0" applyAlignment="0" applyProtection="0"/>
    <xf numFmtId="199" fontId="71" fillId="0" borderId="0" applyFont="0" applyFill="0" applyBorder="0" applyAlignment="0" applyProtection="0"/>
    <xf numFmtId="219" fontId="79" fillId="0" borderId="0">
      <protection locked="0"/>
    </xf>
    <xf numFmtId="220" fontId="79" fillId="0" borderId="0">
      <protection locked="0"/>
    </xf>
    <xf numFmtId="221" fontId="55" fillId="0" borderId="0" applyFont="0" applyFill="0" applyBorder="0" applyAlignment="0" applyProtection="0"/>
    <xf numFmtId="219" fontId="79" fillId="0" borderId="0">
      <protection locked="0"/>
    </xf>
    <xf numFmtId="202" fontId="71" fillId="0" borderId="0" applyFill="0" applyBorder="0" applyAlignment="0">
      <alignment horizontal="centerContinuous"/>
    </xf>
    <xf numFmtId="220" fontId="79" fillId="0" borderId="0">
      <protection locked="0"/>
    </xf>
    <xf numFmtId="222" fontId="79" fillId="0" borderId="0">
      <protection locked="0"/>
    </xf>
    <xf numFmtId="49" fontId="130" fillId="0" borderId="5">
      <alignment horizontal="left" vertical="center" wrapText="1"/>
      <protection locked="0"/>
    </xf>
    <xf numFmtId="49" fontId="130" fillId="0" borderId="5">
      <alignment horizontal="left" vertical="center" wrapText="1"/>
      <protection locked="0"/>
    </xf>
    <xf numFmtId="4" fontId="159" fillId="33" borderId="32" applyNumberFormat="0" applyProtection="0">
      <alignment vertical="center"/>
    </xf>
    <xf numFmtId="4" fontId="160" fillId="33" borderId="32" applyNumberFormat="0" applyProtection="0">
      <alignment vertical="center"/>
    </xf>
    <xf numFmtId="4" fontId="161" fillId="0" borderId="0" applyNumberFormat="0" applyProtection="0">
      <alignment horizontal="left" vertical="center" indent="1"/>
    </xf>
    <xf numFmtId="4" fontId="162" fillId="34" borderId="32" applyNumberFormat="0" applyProtection="0">
      <alignment horizontal="left" vertical="center" indent="1"/>
    </xf>
    <xf numFmtId="4" fontId="163" fillId="35" borderId="32" applyNumberFormat="0" applyProtection="0">
      <alignment vertical="center"/>
    </xf>
    <xf numFmtId="4" fontId="164" fillId="32" borderId="32" applyNumberFormat="0" applyProtection="0">
      <alignment vertical="center"/>
    </xf>
    <xf numFmtId="4" fontId="163" fillId="36" borderId="32" applyNumberFormat="0" applyProtection="0">
      <alignment vertical="center"/>
    </xf>
    <xf numFmtId="4" fontId="165" fillId="35" borderId="32" applyNumberFormat="0" applyProtection="0">
      <alignment vertical="center"/>
    </xf>
    <xf numFmtId="4" fontId="166" fillId="37" borderId="32" applyNumberFormat="0" applyProtection="0">
      <alignment horizontal="left" vertical="center" indent="1"/>
    </xf>
    <xf numFmtId="4" fontId="166" fillId="30" borderId="32" applyNumberFormat="0" applyProtection="0">
      <alignment horizontal="left" vertical="center" indent="1"/>
    </xf>
    <xf numFmtId="4" fontId="167" fillId="34" borderId="32" applyNumberFormat="0" applyProtection="0">
      <alignment horizontal="left" vertical="center" indent="1"/>
    </xf>
    <xf numFmtId="4" fontId="168" fillId="31" borderId="32" applyNumberFormat="0" applyProtection="0">
      <alignment vertical="center"/>
    </xf>
    <xf numFmtId="4" fontId="169" fillId="24" borderId="32" applyNumberFormat="0" applyProtection="0">
      <alignment horizontal="left" vertical="center" indent="1"/>
    </xf>
    <xf numFmtId="4" fontId="170" fillId="30" borderId="32" applyNumberFormat="0" applyProtection="0">
      <alignment horizontal="left" vertical="center" indent="1"/>
    </xf>
    <xf numFmtId="4" fontId="171" fillId="34" borderId="32" applyNumberFormat="0" applyProtection="0">
      <alignment horizontal="left" vertical="center" indent="1"/>
    </xf>
    <xf numFmtId="4" fontId="172" fillId="24" borderId="32" applyNumberFormat="0" applyProtection="0">
      <alignment vertical="center"/>
    </xf>
    <xf numFmtId="4" fontId="173" fillId="24" borderId="32" applyNumberFormat="0" applyProtection="0">
      <alignment vertical="center"/>
    </xf>
    <xf numFmtId="4" fontId="166" fillId="30" borderId="32" applyNumberFormat="0" applyProtection="0">
      <alignment horizontal="left" vertical="center" indent="1"/>
    </xf>
    <xf numFmtId="4" fontId="174" fillId="24" borderId="32" applyNumberFormat="0" applyProtection="0">
      <alignment vertical="center"/>
    </xf>
    <xf numFmtId="4" fontId="175" fillId="24" borderId="32" applyNumberFormat="0" applyProtection="0">
      <alignment vertical="center"/>
    </xf>
    <xf numFmtId="4" fontId="85" fillId="0" borderId="0" applyNumberFormat="0" applyProtection="0">
      <alignment horizontal="left" vertical="center" indent="1"/>
    </xf>
    <xf numFmtId="4" fontId="176" fillId="24" borderId="32" applyNumberFormat="0" applyProtection="0">
      <alignment vertical="center"/>
    </xf>
    <xf numFmtId="4" fontId="177" fillId="24" borderId="32" applyNumberFormat="0" applyProtection="0">
      <alignment vertical="center"/>
    </xf>
    <xf numFmtId="4" fontId="166" fillId="38" borderId="32" applyNumberFormat="0" applyProtection="0">
      <alignment horizontal="left" vertical="center" indent="1"/>
    </xf>
    <xf numFmtId="4" fontId="178" fillId="31" borderId="32" applyNumberFormat="0" applyProtection="0">
      <alignment horizontal="left" indent="1"/>
    </xf>
    <xf numFmtId="4" fontId="179" fillId="24" borderId="32" applyNumberFormat="0" applyProtection="0">
      <alignment vertical="center"/>
    </xf>
    <xf numFmtId="38" fontId="78" fillId="0" borderId="28"/>
    <xf numFmtId="223" fontId="55" fillId="0" borderId="0">
      <protection locked="0"/>
    </xf>
    <xf numFmtId="38" fontId="78" fillId="0" borderId="0" applyFont="0" applyFill="0" applyBorder="0" applyAlignment="0" applyProtection="0"/>
    <xf numFmtId="40" fontId="78" fillId="0" borderId="0" applyFont="0" applyFill="0" applyBorder="0" applyAlignment="0" applyProtection="0"/>
    <xf numFmtId="0" fontId="180" fillId="0" borderId="0" applyNumberFormat="0" applyFill="0" applyBorder="0" applyAlignment="0" applyProtection="0"/>
    <xf numFmtId="0" fontId="55" fillId="0" borderId="0" applyNumberFormat="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2" fontId="133" fillId="0" borderId="0">
      <protection locked="0"/>
    </xf>
    <xf numFmtId="2" fontId="133" fillId="0" borderId="0">
      <protection locked="0"/>
    </xf>
    <xf numFmtId="220" fontId="79" fillId="0" borderId="0">
      <protection locked="0"/>
    </xf>
    <xf numFmtId="222" fontId="79" fillId="0" borderId="0">
      <protection locked="0"/>
    </xf>
    <xf numFmtId="0" fontId="78" fillId="0" borderId="0"/>
    <xf numFmtId="4" fontId="55"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81" fillId="0" borderId="0" applyNumberFormat="0" applyFont="0" applyFill="0" applyBorder="0" applyAlignment="0" applyProtection="0">
      <alignment vertical="top"/>
    </xf>
    <xf numFmtId="0" fontId="182" fillId="0" borderId="0" applyNumberFormat="0" applyFont="0" applyFill="0" applyBorder="0" applyAlignment="0" applyProtection="0">
      <alignment vertical="top"/>
    </xf>
    <xf numFmtId="0" fontId="182" fillId="0" borderId="0" applyNumberFormat="0" applyFont="0" applyFill="0" applyBorder="0" applyAlignment="0" applyProtection="0">
      <alignment vertical="top"/>
    </xf>
    <xf numFmtId="0" fontId="181" fillId="0" borderId="0" applyNumberFormat="0" applyFont="0" applyFill="0" applyBorder="0" applyAlignment="0" applyProtection="0"/>
    <xf numFmtId="0" fontId="181" fillId="0" borderId="0" applyNumberFormat="0" applyFont="0" applyFill="0" applyBorder="0" applyAlignment="0" applyProtection="0">
      <alignment horizontal="left" vertical="top"/>
    </xf>
    <xf numFmtId="0" fontId="181" fillId="0" borderId="0" applyNumberFormat="0" applyFont="0" applyFill="0" applyBorder="0" applyAlignment="0" applyProtection="0">
      <alignment horizontal="left" vertical="top"/>
    </xf>
    <xf numFmtId="0" fontId="181" fillId="0" borderId="0" applyNumberFormat="0" applyFont="0" applyFill="0" applyBorder="0" applyAlignment="0" applyProtection="0">
      <alignment horizontal="left" vertical="top"/>
    </xf>
    <xf numFmtId="0" fontId="71" fillId="0" borderId="0"/>
    <xf numFmtId="0" fontId="183" fillId="0" borderId="0">
      <alignment horizontal="left" wrapText="1"/>
    </xf>
    <xf numFmtId="0" fontId="184" fillId="0" borderId="18" applyNumberFormat="0" applyFont="0" applyFill="0" applyBorder="0" applyAlignment="0" applyProtection="0">
      <alignment horizontal="center" wrapText="1"/>
    </xf>
    <xf numFmtId="224" fontId="54" fillId="0" borderId="0" applyNumberFormat="0" applyFont="0" applyFill="0" applyBorder="0" applyAlignment="0" applyProtection="0">
      <alignment horizontal="right"/>
    </xf>
    <xf numFmtId="0" fontId="184" fillId="0" borderId="0" applyNumberFormat="0" applyFont="0" applyFill="0" applyBorder="0" applyAlignment="0" applyProtection="0">
      <alignment horizontal="left" indent="1"/>
    </xf>
    <xf numFmtId="225" fontId="184" fillId="0" borderId="0" applyNumberFormat="0" applyFont="0" applyFill="0" applyBorder="0" applyAlignment="0" applyProtection="0"/>
    <xf numFmtId="0" fontId="71" fillId="0" borderId="18" applyNumberFormat="0" applyFont="0" applyFill="0" applyAlignment="0" applyProtection="0">
      <alignment horizontal="center"/>
    </xf>
    <xf numFmtId="0" fontId="71" fillId="0" borderId="0" applyNumberFormat="0" applyFont="0" applyFill="0" applyBorder="0" applyAlignment="0" applyProtection="0">
      <alignment horizontal="left" wrapText="1" indent="1"/>
    </xf>
    <xf numFmtId="0" fontId="184" fillId="0" borderId="0" applyNumberFormat="0" applyFont="0" applyFill="0" applyBorder="0" applyAlignment="0" applyProtection="0">
      <alignment horizontal="left" indent="1"/>
    </xf>
    <xf numFmtId="0" fontId="71" fillId="0" borderId="0" applyNumberFormat="0" applyFont="0" applyFill="0" applyBorder="0" applyAlignment="0" applyProtection="0">
      <alignment horizontal="left" wrapText="1" indent="2"/>
    </xf>
    <xf numFmtId="226" fontId="71" fillId="0" borderId="0">
      <alignment horizontal="right"/>
    </xf>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8" borderId="0" applyNumberFormat="0" applyBorder="0" applyAlignment="0" applyProtection="0"/>
    <xf numFmtId="0" fontId="38" fillId="7" borderId="2" applyNumberFormat="0" applyAlignment="0" applyProtection="0"/>
    <xf numFmtId="0" fontId="38" fillId="7" borderId="2" applyNumberFormat="0" applyAlignment="0" applyProtection="0"/>
    <xf numFmtId="218" fontId="38" fillId="7" borderId="2" applyNumberFormat="0" applyAlignment="0" applyProtection="0"/>
    <xf numFmtId="0" fontId="39" fillId="22" borderId="15" applyNumberFormat="0" applyAlignment="0" applyProtection="0"/>
    <xf numFmtId="0" fontId="39" fillId="22" borderId="15" applyNumberFormat="0" applyAlignment="0" applyProtection="0"/>
    <xf numFmtId="0" fontId="40" fillId="22" borderId="2" applyNumberFormat="0" applyAlignment="0" applyProtection="0"/>
    <xf numFmtId="0" fontId="40" fillId="22" borderId="2" applyNumberFormat="0" applyAlignment="0" applyProtection="0"/>
    <xf numFmtId="0" fontId="112" fillId="0" borderId="0" applyProtection="0"/>
    <xf numFmtId="195" fontId="25" fillId="0" borderId="0" applyFont="0" applyFill="0" applyBorder="0" applyAlignment="0" applyProtection="0"/>
    <xf numFmtId="0" fontId="52" fillId="4" borderId="0" applyNumberFormat="0" applyBorder="0" applyAlignment="0" applyProtection="0"/>
    <xf numFmtId="0" fontId="41" fillId="0" borderId="9" applyNumberFormat="0" applyFill="0" applyAlignment="0" applyProtection="0"/>
    <xf numFmtId="0" fontId="41" fillId="0" borderId="9" applyNumberFormat="0" applyFill="0" applyAlignment="0" applyProtection="0"/>
    <xf numFmtId="0" fontId="42" fillId="0" borderId="10" applyNumberFormat="0" applyFill="0" applyAlignment="0" applyProtection="0"/>
    <xf numFmtId="0" fontId="42" fillId="0" borderId="10" applyNumberFormat="0" applyFill="0" applyAlignment="0" applyProtection="0"/>
    <xf numFmtId="0" fontId="43" fillId="0" borderId="11" applyNumberFormat="0" applyFill="0" applyAlignment="0" applyProtection="0"/>
    <xf numFmtId="0" fontId="43" fillId="0" borderId="11"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13" fillId="0" borderId="0" applyProtection="0"/>
    <xf numFmtId="0" fontId="114" fillId="0" borderId="0" applyProtection="0"/>
    <xf numFmtId="0" fontId="50" fillId="0" borderId="13"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112" fillId="0" borderId="16" applyProtection="0"/>
    <xf numFmtId="0" fontId="45" fillId="23" borderId="4" applyNumberFormat="0" applyAlignment="0" applyProtection="0"/>
    <xf numFmtId="0" fontId="45" fillId="23" borderId="4" applyNumberFormat="0" applyAlignment="0" applyProtection="0"/>
    <xf numFmtId="0" fontId="45" fillId="23" borderId="4"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0" fillId="22" borderId="2" applyNumberFormat="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11" fillId="0" borderId="0"/>
    <xf numFmtId="0" fontId="11"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11"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53" fillId="0" borderId="0"/>
    <xf numFmtId="0" fontId="25" fillId="0" borderId="0"/>
    <xf numFmtId="0" fontId="53" fillId="0" borderId="0"/>
    <xf numFmtId="0" fontId="53" fillId="0" borderId="0"/>
    <xf numFmtId="0" fontId="11"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218" fontId="156" fillId="0" borderId="0"/>
    <xf numFmtId="218" fontId="156" fillId="0" borderId="0"/>
    <xf numFmtId="218" fontId="156" fillId="0" borderId="0"/>
    <xf numFmtId="0" fontId="1" fillId="0" borderId="0"/>
    <xf numFmtId="0" fontId="1" fillId="0" borderId="0"/>
    <xf numFmtId="0" fontId="25" fillId="0" borderId="0"/>
    <xf numFmtId="0" fontId="25" fillId="0" borderId="0" applyNumberFormat="0" applyFont="0" applyFill="0" applyBorder="0" applyAlignment="0" applyProtection="0">
      <alignment vertical="top"/>
    </xf>
    <xf numFmtId="0" fontId="11" fillId="0" borderId="0"/>
    <xf numFmtId="0" fontId="25" fillId="0" borderId="0" applyNumberFormat="0" applyFont="0" applyFill="0" applyBorder="0" applyAlignment="0" applyProtection="0">
      <alignment vertical="top"/>
    </xf>
    <xf numFmtId="0" fontId="1" fillId="0" borderId="0"/>
    <xf numFmtId="0" fontId="11" fillId="0" borderId="0"/>
    <xf numFmtId="0" fontId="36" fillId="0" borderId="0"/>
    <xf numFmtId="0" fontId="25" fillId="0" borderId="0"/>
    <xf numFmtId="0" fontId="44" fillId="0" borderId="17" applyNumberFormat="0" applyFill="0" applyAlignment="0" applyProtection="0"/>
    <xf numFmtId="0" fontId="48" fillId="3" borderId="0" applyNumberFormat="0" applyBorder="0" applyAlignment="0" applyProtection="0"/>
    <xf numFmtId="0" fontId="48" fillId="3" borderId="0" applyNumberFormat="0" applyBorder="0" applyAlignment="0" applyProtection="0"/>
    <xf numFmtId="0" fontId="48" fillId="3" borderId="0" applyNumberFormat="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5" fillId="10" borderId="14" applyNumberFormat="0" applyFont="0" applyAlignment="0" applyProtection="0"/>
    <xf numFmtId="0" fontId="11" fillId="10" borderId="1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0" fontId="39" fillId="22" borderId="15" applyNumberFormat="0" applyAlignment="0" applyProtection="0"/>
    <xf numFmtId="0" fontId="50" fillId="0" borderId="13" applyNumberFormat="0" applyFill="0" applyAlignment="0" applyProtection="0"/>
    <xf numFmtId="0" fontId="50" fillId="0" borderId="13" applyNumberFormat="0" applyFill="0" applyAlignment="0" applyProtection="0"/>
    <xf numFmtId="0" fontId="47" fillId="13"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112" fillId="0" borderId="0"/>
    <xf numFmtId="0" fontId="51" fillId="0" borderId="0" applyNumberFormat="0" applyFill="0" applyBorder="0" applyAlignment="0" applyProtection="0"/>
    <xf numFmtId="0" fontId="49"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85" fontId="185" fillId="0" borderId="0" applyFont="0" applyFill="0" applyBorder="0" applyAlignment="0" applyProtection="0"/>
    <xf numFmtId="173" fontId="185" fillId="0" borderId="0" applyFont="0" applyFill="0" applyBorder="0" applyAlignment="0" applyProtection="0"/>
    <xf numFmtId="227" fontId="12" fillId="0" borderId="0" applyNumberFormat="0" applyFill="0" applyBorder="0" applyAlignment="0" applyProtection="0"/>
    <xf numFmtId="227" fontId="12" fillId="0" borderId="0" applyNumberForma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3" fontId="71"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06" fontId="11" fillId="0" borderId="0" applyFont="0" applyFill="0" applyBorder="0" applyAlignment="0" applyProtection="0"/>
    <xf numFmtId="167" fontId="11"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169" fontId="36" fillId="0" borderId="0" applyFont="0" applyFill="0" applyBorder="0" applyAlignment="0" applyProtection="0"/>
    <xf numFmtId="164" fontId="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228" fontId="186" fillId="24" borderId="29" applyFill="0" applyBorder="0">
      <alignment horizontal="center" vertical="center" wrapText="1"/>
      <protection locked="0"/>
    </xf>
    <xf numFmtId="210" fontId="187" fillId="0" borderId="0">
      <alignment wrapText="1"/>
    </xf>
    <xf numFmtId="210" fontId="132" fillId="0" borderId="0">
      <alignment wrapText="1"/>
    </xf>
    <xf numFmtId="166" fontId="188" fillId="0" borderId="0" applyFont="0" applyFill="0" applyBorder="0" applyAlignment="0" applyProtection="0"/>
    <xf numFmtId="0" fontId="190" fillId="0" borderId="0" applyNumberFormat="0" applyFill="0" applyBorder="0" applyAlignment="0" applyProtection="0"/>
    <xf numFmtId="0" fontId="3" fillId="0" borderId="0"/>
    <xf numFmtId="0" fontId="11" fillId="0" borderId="0"/>
    <xf numFmtId="0" fontId="216" fillId="0" borderId="0"/>
  </cellStyleXfs>
  <cellXfs count="161">
    <xf numFmtId="0" fontId="0" fillId="0" borderId="0" xfId="0"/>
    <xf numFmtId="0" fontId="11" fillId="0" borderId="0" xfId="792"/>
    <xf numFmtId="0" fontId="11" fillId="0" borderId="0" xfId="792" applyFont="1"/>
    <xf numFmtId="171" fontId="15" fillId="0" borderId="0" xfId="0" applyNumberFormat="1" applyFont="1" applyFill="1" applyBorder="1" applyAlignment="1">
      <alignment horizontal="right" vertical="center"/>
    </xf>
    <xf numFmtId="0" fontId="29" fillId="0" borderId="0" xfId="792" applyFont="1"/>
    <xf numFmtId="0" fontId="11" fillId="0" borderId="0" xfId="792" applyFill="1" applyBorder="1"/>
    <xf numFmtId="0" fontId="11" fillId="0" borderId="0" xfId="792" applyFont="1" applyAlignment="1">
      <alignment horizontal="center"/>
    </xf>
    <xf numFmtId="177" fontId="28" fillId="0" borderId="0" xfId="612" applyNumberFormat="1" applyFont="1" applyFill="1" applyBorder="1" applyAlignment="1" applyProtection="1">
      <alignment horizontal="left" indent="1"/>
    </xf>
    <xf numFmtId="0" fontId="115" fillId="0" borderId="0" xfId="792" applyFont="1" applyFill="1" applyBorder="1" applyAlignment="1"/>
    <xf numFmtId="0" fontId="20" fillId="0" borderId="0" xfId="792" applyFont="1" applyFill="1" applyBorder="1" applyAlignment="1">
      <alignment horizontal="center"/>
    </xf>
    <xf numFmtId="177" fontId="27" fillId="0" borderId="0" xfId="612" applyNumberFormat="1" applyFont="1" applyFill="1" applyBorder="1" applyAlignment="1" applyProtection="1">
      <alignment horizontal="left"/>
    </xf>
    <xf numFmtId="177" fontId="14" fillId="0" borderId="0" xfId="612" applyNumberFormat="1" applyFont="1" applyFill="1" applyBorder="1" applyAlignment="1" applyProtection="1">
      <alignment horizontal="left" indent="1"/>
    </xf>
    <xf numFmtId="177" fontId="27" fillId="0" borderId="0" xfId="612" applyNumberFormat="1" applyFont="1" applyFill="1" applyBorder="1" applyAlignment="1" applyProtection="1">
      <alignment horizontal="left" indent="1"/>
    </xf>
    <xf numFmtId="177" fontId="35" fillId="0" borderId="0" xfId="612" applyNumberFormat="1" applyFont="1" applyFill="1" applyBorder="1" applyAlignment="1" applyProtection="1">
      <alignment horizontal="left" indent="2"/>
    </xf>
    <xf numFmtId="177" fontId="28" fillId="0" borderId="0" xfId="612" applyNumberFormat="1" applyFont="1" applyFill="1" applyBorder="1" applyAlignment="1" applyProtection="1">
      <alignment horizontal="left" indent="3"/>
    </xf>
    <xf numFmtId="177" fontId="35" fillId="0" borderId="0" xfId="612" applyNumberFormat="1" applyFont="1" applyFill="1" applyBorder="1" applyAlignment="1" applyProtection="1">
      <alignment horizontal="left" indent="4"/>
    </xf>
    <xf numFmtId="177" fontId="127" fillId="0" borderId="0" xfId="612" applyNumberFormat="1" applyFont="1" applyFill="1" applyBorder="1" applyAlignment="1" applyProtection="1">
      <alignment horizontal="left" indent="5"/>
    </xf>
    <xf numFmtId="1" fontId="28" fillId="0" borderId="0" xfId="612" applyNumberFormat="1" applyFont="1" applyFill="1" applyBorder="1" applyAlignment="1" applyProtection="1">
      <alignment horizontal="left" indent="1"/>
    </xf>
    <xf numFmtId="1" fontId="27" fillId="0" borderId="0" xfId="612" applyNumberFormat="1" applyFont="1" applyFill="1" applyBorder="1" applyAlignment="1" applyProtection="1">
      <alignment horizontal="left" indent="1"/>
    </xf>
    <xf numFmtId="1" fontId="28" fillId="0" borderId="0" xfId="612" applyNumberFormat="1" applyFont="1" applyFill="1" applyBorder="1" applyAlignment="1" applyProtection="1">
      <alignment horizontal="left" indent="2"/>
    </xf>
    <xf numFmtId="1" fontId="28" fillId="0" borderId="0" xfId="612" applyNumberFormat="1" applyFont="1" applyFill="1" applyBorder="1" applyAlignment="1" applyProtection="1">
      <alignment horizontal="left" indent="4"/>
    </xf>
    <xf numFmtId="1" fontId="35" fillId="0" borderId="0" xfId="612" applyNumberFormat="1" applyFont="1" applyFill="1" applyBorder="1" applyAlignment="1" applyProtection="1">
      <alignment horizontal="left" indent="2"/>
    </xf>
    <xf numFmtId="0" fontId="34" fillId="0" borderId="0" xfId="792" applyFont="1" applyFill="1" applyBorder="1"/>
    <xf numFmtId="171" fontId="15" fillId="0" borderId="0" xfId="0" applyNumberFormat="1" applyFont="1" applyFill="1" applyBorder="1" applyAlignment="1"/>
    <xf numFmtId="171" fontId="14" fillId="0" borderId="0" xfId="0" applyNumberFormat="1" applyFont="1" applyFill="1" applyBorder="1" applyAlignment="1">
      <alignment vertical="center"/>
    </xf>
    <xf numFmtId="171" fontId="15" fillId="0" borderId="0" xfId="0" applyNumberFormat="1" applyFont="1" applyFill="1" applyBorder="1" applyAlignment="1">
      <alignment vertical="center"/>
    </xf>
    <xf numFmtId="171" fontId="15" fillId="0" borderId="0" xfId="0" applyNumberFormat="1" applyFont="1" applyFill="1" applyBorder="1" applyAlignment="1">
      <alignment horizontal="right"/>
    </xf>
    <xf numFmtId="171" fontId="21" fillId="0" borderId="0" xfId="0" applyNumberFormat="1" applyFont="1" applyFill="1" applyBorder="1" applyAlignment="1"/>
    <xf numFmtId="171" fontId="21" fillId="0" borderId="0" xfId="0" applyNumberFormat="1" applyFont="1" applyFill="1" applyBorder="1" applyAlignment="1">
      <alignment vertical="center"/>
    </xf>
    <xf numFmtId="171" fontId="125" fillId="0" borderId="0" xfId="0" applyNumberFormat="1" applyFont="1" applyFill="1" applyBorder="1" applyAlignment="1"/>
    <xf numFmtId="171" fontId="125" fillId="0" borderId="0" xfId="0" applyNumberFormat="1" applyFont="1" applyFill="1" applyBorder="1" applyAlignment="1">
      <alignment horizontal="right" vertical="center"/>
    </xf>
    <xf numFmtId="171" fontId="123" fillId="0" borderId="0" xfId="0" applyNumberFormat="1" applyFont="1" applyFill="1" applyBorder="1" applyAlignment="1">
      <alignment vertical="center"/>
    </xf>
    <xf numFmtId="0" fontId="33" fillId="0" borderId="0" xfId="792" applyFont="1" applyFill="1" applyBorder="1" applyAlignment="1"/>
    <xf numFmtId="0" fontId="16" fillId="0" borderId="0" xfId="0" applyFont="1" applyFill="1" applyBorder="1" applyAlignment="1">
      <alignment horizontal="center"/>
    </xf>
    <xf numFmtId="0" fontId="16" fillId="0" borderId="0" xfId="793" applyFont="1" applyFill="1" applyBorder="1" applyAlignment="1">
      <alignment horizontal="center"/>
    </xf>
    <xf numFmtId="0" fontId="31" fillId="0" borderId="0" xfId="793" applyFont="1" applyFill="1" applyBorder="1" applyAlignment="1">
      <alignment horizontal="center" vertical="center"/>
    </xf>
    <xf numFmtId="0" fontId="14" fillId="0" borderId="0" xfId="792" applyFont="1" applyFill="1" applyBorder="1"/>
    <xf numFmtId="0" fontId="15" fillId="0" borderId="0" xfId="792" applyFont="1" applyFill="1" applyBorder="1"/>
    <xf numFmtId="0" fontId="15" fillId="0" borderId="0" xfId="0" applyFont="1" applyFill="1" applyBorder="1"/>
    <xf numFmtId="0" fontId="22" fillId="0" borderId="0" xfId="792" applyFont="1" applyFill="1" applyBorder="1"/>
    <xf numFmtId="171" fontId="23" fillId="0" borderId="0" xfId="792" applyNumberFormat="1" applyFont="1" applyFill="1" applyBorder="1"/>
    <xf numFmtId="171" fontId="22" fillId="0" borderId="0" xfId="792" applyNumberFormat="1" applyFont="1" applyFill="1" applyBorder="1"/>
    <xf numFmtId="171" fontId="11" fillId="0" borderId="0" xfId="792" applyNumberFormat="1" applyFill="1" applyBorder="1" applyAlignment="1">
      <alignment horizontal="center"/>
    </xf>
    <xf numFmtId="0" fontId="13" fillId="0" borderId="0" xfId="792" applyFont="1" applyFill="1" applyBorder="1"/>
    <xf numFmtId="0" fontId="191" fillId="0" borderId="0" xfId="1825" applyFont="1" applyBorder="1" applyAlignment="1"/>
    <xf numFmtId="0" fontId="189" fillId="0" borderId="0" xfId="0" applyFont="1" applyFill="1" applyBorder="1" applyAlignment="1">
      <alignment vertical="center" wrapText="1"/>
    </xf>
    <xf numFmtId="0" fontId="195" fillId="0" borderId="0" xfId="0" applyFont="1" applyFill="1" applyBorder="1" applyAlignment="1">
      <alignment horizontal="center" vertical="center" wrapText="1"/>
    </xf>
    <xf numFmtId="0" fontId="0" fillId="0" borderId="0" xfId="0" applyFill="1"/>
    <xf numFmtId="171" fontId="21" fillId="0" borderId="37" xfId="0" applyNumberFormat="1" applyFont="1" applyFill="1" applyBorder="1" applyAlignment="1"/>
    <xf numFmtId="171" fontId="15" fillId="0" borderId="38" xfId="0" applyNumberFormat="1" applyFont="1" applyFill="1" applyBorder="1" applyAlignment="1"/>
    <xf numFmtId="0" fontId="198" fillId="0" borderId="33" xfId="0" applyFont="1" applyFill="1" applyBorder="1" applyAlignment="1">
      <alignment vertical="center" wrapText="1"/>
    </xf>
    <xf numFmtId="0" fontId="16" fillId="0" borderId="0" xfId="0" applyFont="1" applyFill="1" applyBorder="1" applyAlignment="1"/>
    <xf numFmtId="0" fontId="20" fillId="0" borderId="37" xfId="792" applyFont="1" applyFill="1" applyBorder="1" applyAlignment="1">
      <alignment horizontal="center"/>
    </xf>
    <xf numFmtId="0" fontId="196" fillId="0" borderId="0" xfId="0" applyFont="1" applyFill="1" applyBorder="1" applyAlignment="1">
      <alignment vertical="center" wrapText="1"/>
    </xf>
    <xf numFmtId="0" fontId="200" fillId="0" borderId="0" xfId="793" applyFont="1" applyFill="1" applyBorder="1" applyAlignment="1">
      <alignment vertical="center"/>
    </xf>
    <xf numFmtId="0" fontId="201" fillId="0" borderId="0" xfId="1825" applyFont="1" applyFill="1" applyBorder="1" applyAlignment="1">
      <alignment horizontal="left" vertical="center"/>
    </xf>
    <xf numFmtId="0" fontId="202" fillId="0" borderId="0" xfId="0" applyFont="1" applyFill="1" applyBorder="1" applyAlignment="1">
      <alignment vertical="center"/>
    </xf>
    <xf numFmtId="171" fontId="203" fillId="0" borderId="0" xfId="0" applyNumberFormat="1" applyFont="1" applyFill="1" applyBorder="1" applyAlignment="1"/>
    <xf numFmtId="0" fontId="204" fillId="0" borderId="0" xfId="792" applyFont="1" applyFill="1" applyBorder="1"/>
    <xf numFmtId="0" fontId="205" fillId="0" borderId="0" xfId="792" applyFont="1"/>
    <xf numFmtId="0" fontId="33" fillId="0" borderId="35" xfId="792" applyFont="1" applyFill="1" applyBorder="1" applyAlignment="1"/>
    <xf numFmtId="0" fontId="196" fillId="0" borderId="39" xfId="0" applyFont="1" applyFill="1" applyBorder="1" applyAlignment="1">
      <alignment horizontal="center" vertical="center" wrapText="1"/>
    </xf>
    <xf numFmtId="0" fontId="11" fillId="0" borderId="42" xfId="792" applyFill="1" applyBorder="1"/>
    <xf numFmtId="177" fontId="14" fillId="0" borderId="43" xfId="612" applyNumberFormat="1" applyFont="1" applyFill="1" applyBorder="1" applyAlignment="1" applyProtection="1">
      <alignment horizontal="left" indent="1"/>
    </xf>
    <xf numFmtId="177" fontId="27" fillId="0" borderId="43" xfId="612" applyNumberFormat="1" applyFont="1" applyFill="1" applyBorder="1" applyAlignment="1" applyProtection="1">
      <alignment horizontal="left" indent="1"/>
    </xf>
    <xf numFmtId="177" fontId="35" fillId="0" borderId="43" xfId="612" applyNumberFormat="1" applyFont="1" applyFill="1" applyBorder="1" applyAlignment="1" applyProtection="1">
      <alignment horizontal="left" indent="2"/>
    </xf>
    <xf numFmtId="177" fontId="28" fillId="0" borderId="43" xfId="612" applyNumberFormat="1" applyFont="1" applyFill="1" applyBorder="1" applyAlignment="1" applyProtection="1">
      <alignment horizontal="left" indent="3"/>
    </xf>
    <xf numFmtId="171" fontId="15" fillId="0" borderId="37" xfId="0" applyNumberFormat="1" applyFont="1" applyFill="1" applyBorder="1" applyAlignment="1">
      <alignment horizontal="right"/>
    </xf>
    <xf numFmtId="171" fontId="15" fillId="0" borderId="37" xfId="0" applyNumberFormat="1" applyFont="1" applyFill="1" applyBorder="1" applyAlignment="1"/>
    <xf numFmtId="0" fontId="11" fillId="0" borderId="33" xfId="792" applyFont="1" applyBorder="1"/>
    <xf numFmtId="0" fontId="197" fillId="40" borderId="26" xfId="0" applyFont="1" applyFill="1" applyBorder="1" applyAlignment="1">
      <alignment vertical="center" wrapText="1"/>
    </xf>
    <xf numFmtId="0" fontId="197" fillId="40" borderId="1" xfId="0" applyFont="1" applyFill="1" applyBorder="1" applyAlignment="1">
      <alignment vertical="center" wrapText="1"/>
    </xf>
    <xf numFmtId="0" fontId="197" fillId="40" borderId="25" xfId="0" applyFont="1" applyFill="1" applyBorder="1" applyAlignment="1">
      <alignment vertical="center" wrapText="1"/>
    </xf>
    <xf numFmtId="0" fontId="16" fillId="0" borderId="0" xfId="0" applyFont="1" applyFill="1" applyBorder="1" applyAlignment="1">
      <alignment horizontal="center"/>
    </xf>
    <xf numFmtId="0" fontId="196" fillId="0" borderId="0" xfId="0" applyFont="1" applyFill="1" applyBorder="1" applyAlignment="1">
      <alignment horizontal="center" vertical="center" wrapText="1"/>
    </xf>
    <xf numFmtId="0" fontId="192" fillId="0" borderId="0" xfId="1825" applyFont="1" applyBorder="1" applyAlignment="1">
      <alignment vertical="center"/>
    </xf>
    <xf numFmtId="0" fontId="208" fillId="0" borderId="26" xfId="1825" applyFont="1" applyFill="1" applyBorder="1" applyAlignment="1"/>
    <xf numFmtId="0" fontId="126" fillId="0" borderId="27" xfId="0" applyFont="1" applyFill="1" applyBorder="1" applyAlignment="1">
      <alignment wrapText="1"/>
    </xf>
    <xf numFmtId="0" fontId="15" fillId="0" borderId="0" xfId="0" applyFont="1" applyFill="1"/>
    <xf numFmtId="0" fontId="0" fillId="0" borderId="0" xfId="0" applyBorder="1"/>
    <xf numFmtId="0" fontId="193" fillId="0" borderId="0" xfId="0" applyFont="1" applyBorder="1"/>
    <xf numFmtId="0" fontId="0" fillId="39" borderId="0" xfId="0" applyFill="1"/>
    <xf numFmtId="1" fontId="193" fillId="0" borderId="0" xfId="0" applyNumberFormat="1" applyFont="1" applyBorder="1"/>
    <xf numFmtId="0" fontId="194" fillId="39" borderId="0" xfId="0" applyFont="1" applyFill="1" applyBorder="1"/>
    <xf numFmtId="1" fontId="194" fillId="39" borderId="0" xfId="0" applyNumberFormat="1" applyFont="1" applyFill="1" applyBorder="1"/>
    <xf numFmtId="0" fontId="21" fillId="0" borderId="0" xfId="792" applyFont="1" applyFill="1" applyBorder="1"/>
    <xf numFmtId="0" fontId="16" fillId="0" borderId="0" xfId="0" applyFont="1" applyFill="1" applyBorder="1" applyAlignment="1">
      <alignment horizontal="center"/>
    </xf>
    <xf numFmtId="0" fontId="15" fillId="0" borderId="44" xfId="1825" applyFont="1" applyFill="1" applyBorder="1" applyAlignment="1">
      <alignment vertical="center"/>
    </xf>
    <xf numFmtId="0" fontId="15" fillId="0" borderId="0" xfId="1825" applyFont="1" applyFill="1" applyBorder="1" applyAlignment="1">
      <alignment horizontal="left" vertical="center"/>
    </xf>
    <xf numFmtId="0" fontId="15" fillId="0" borderId="0" xfId="1825" applyFont="1" applyFill="1" applyBorder="1" applyAlignment="1">
      <alignment vertical="center"/>
    </xf>
    <xf numFmtId="0" fontId="15" fillId="0" borderId="43" xfId="1825" applyFont="1" applyFill="1" applyBorder="1" applyAlignment="1">
      <alignment vertical="center"/>
    </xf>
    <xf numFmtId="0" fontId="15" fillId="0" borderId="5" xfId="1824" applyNumberFormat="1" applyFont="1" applyFill="1" applyBorder="1" applyAlignment="1">
      <alignment horizontal="center" vertical="center"/>
    </xf>
    <xf numFmtId="0" fontId="209" fillId="39" borderId="39" xfId="0" applyFont="1" applyFill="1" applyBorder="1" applyAlignment="1">
      <alignment horizontal="center" vertical="center" wrapText="1"/>
    </xf>
    <xf numFmtId="0" fontId="196" fillId="0" borderId="0" xfId="792" applyFont="1" applyFill="1" applyBorder="1"/>
    <xf numFmtId="0" fontId="196" fillId="0" borderId="39" xfId="792" applyFont="1" applyFill="1" applyBorder="1" applyAlignment="1"/>
    <xf numFmtId="0" fontId="196" fillId="0" borderId="0" xfId="792" applyFont="1" applyFill="1" applyBorder="1" applyAlignment="1">
      <alignment horizontal="center"/>
    </xf>
    <xf numFmtId="0" fontId="200" fillId="0" borderId="0" xfId="0" applyFont="1" applyFill="1" applyBorder="1" applyAlignment="1"/>
    <xf numFmtId="0" fontId="200" fillId="0" borderId="39" xfId="0" applyFont="1" applyFill="1" applyBorder="1" applyAlignment="1"/>
    <xf numFmtId="0" fontId="200" fillId="0" borderId="0" xfId="0" applyFont="1" applyFill="1" applyBorder="1" applyAlignment="1">
      <alignment horizontal="center"/>
    </xf>
    <xf numFmtId="0" fontId="200" fillId="0" borderId="39" xfId="793" applyFont="1" applyFill="1" applyBorder="1" applyAlignment="1">
      <alignment horizontal="center"/>
    </xf>
    <xf numFmtId="171" fontId="196" fillId="0" borderId="39" xfId="0" applyNumberFormat="1" applyFont="1" applyFill="1" applyBorder="1" applyAlignment="1"/>
    <xf numFmtId="171" fontId="196" fillId="0" borderId="0" xfId="0" applyNumberFormat="1" applyFont="1" applyFill="1" applyBorder="1" applyAlignment="1">
      <alignment horizontal="right"/>
    </xf>
    <xf numFmtId="171" fontId="196" fillId="0" borderId="0" xfId="0" applyNumberFormat="1" applyFont="1" applyFill="1" applyBorder="1" applyAlignment="1"/>
    <xf numFmtId="171" fontId="210" fillId="0" borderId="0" xfId="0" applyNumberFormat="1" applyFont="1" applyFill="1" applyBorder="1" applyAlignment="1"/>
    <xf numFmtId="171" fontId="210" fillId="0" borderId="39" xfId="0" applyNumberFormat="1" applyFont="1" applyFill="1" applyBorder="1" applyAlignment="1"/>
    <xf numFmtId="171" fontId="203" fillId="0" borderId="39" xfId="0" applyNumberFormat="1" applyFont="1" applyFill="1" applyBorder="1" applyAlignment="1"/>
    <xf numFmtId="0" fontId="211" fillId="0" borderId="39" xfId="792" applyFont="1" applyFill="1" applyBorder="1"/>
    <xf numFmtId="0" fontId="196" fillId="0" borderId="39" xfId="792" applyFont="1" applyFill="1" applyBorder="1" applyAlignment="1">
      <alignment horizontal="center" vertical="center"/>
    </xf>
    <xf numFmtId="0" fontId="210" fillId="0" borderId="0" xfId="792" applyFont="1" applyFill="1" applyBorder="1"/>
    <xf numFmtId="0" fontId="15" fillId="0" borderId="0" xfId="792" applyFont="1" applyFill="1" applyBorder="1" applyAlignment="1">
      <alignment horizontal="center"/>
    </xf>
    <xf numFmtId="0" fontId="21" fillId="0" borderId="0" xfId="792" applyFont="1" applyFill="1" applyBorder="1" applyAlignment="1">
      <alignment horizontal="center"/>
    </xf>
    <xf numFmtId="0" fontId="15" fillId="0" borderId="45" xfId="792" applyFont="1" applyFill="1" applyBorder="1" applyAlignment="1">
      <alignment horizontal="center"/>
    </xf>
    <xf numFmtId="0" fontId="15" fillId="0" borderId="45" xfId="792" applyFont="1" applyFill="1" applyBorder="1"/>
    <xf numFmtId="0" fontId="196" fillId="39" borderId="39" xfId="792" applyFont="1" applyFill="1" applyBorder="1" applyAlignment="1">
      <alignment horizontal="center" vertical="center"/>
    </xf>
    <xf numFmtId="0" fontId="15" fillId="0" borderId="33" xfId="1825" applyFont="1" applyFill="1" applyBorder="1" applyAlignment="1">
      <alignment vertical="center"/>
    </xf>
    <xf numFmtId="0" fontId="15" fillId="0" borderId="43" xfId="1825" applyFont="1" applyFill="1" applyBorder="1" applyAlignment="1">
      <alignment horizontal="left" vertical="center"/>
    </xf>
    <xf numFmtId="0" fontId="212" fillId="0" borderId="43" xfId="1825" applyFont="1" applyFill="1" applyBorder="1" applyAlignment="1">
      <alignment horizontal="left" vertical="center"/>
    </xf>
    <xf numFmtId="0" fontId="15" fillId="0" borderId="41" xfId="1825" applyFont="1" applyFill="1" applyBorder="1" applyAlignment="1">
      <alignment vertical="center"/>
    </xf>
    <xf numFmtId="0" fontId="15" fillId="0" borderId="45" xfId="1825" applyFont="1" applyFill="1" applyBorder="1" applyAlignment="1">
      <alignment vertical="center"/>
    </xf>
    <xf numFmtId="0" fontId="15" fillId="0" borderId="46" xfId="1825" applyFont="1" applyFill="1" applyBorder="1" applyAlignment="1">
      <alignment horizontal="center" vertical="center" wrapText="1"/>
    </xf>
    <xf numFmtId="0" fontId="15" fillId="0" borderId="47" xfId="1825" applyFont="1" applyFill="1" applyBorder="1" applyAlignment="1">
      <alignment horizontal="center" vertical="center" wrapText="1"/>
    </xf>
    <xf numFmtId="0" fontId="15" fillId="0" borderId="48" xfId="1825" applyFont="1" applyFill="1" applyBorder="1" applyAlignment="1">
      <alignment horizontal="center" vertical="center" wrapText="1"/>
    </xf>
    <xf numFmtId="0" fontId="15" fillId="0" borderId="49" xfId="1825" applyFont="1" applyFill="1" applyBorder="1" applyAlignment="1">
      <alignment vertical="center"/>
    </xf>
    <xf numFmtId="1" fontId="194" fillId="41" borderId="0" xfId="0" applyNumberFormat="1" applyFont="1" applyFill="1" applyBorder="1" applyAlignment="1">
      <alignment horizontal="right"/>
    </xf>
    <xf numFmtId="1" fontId="193" fillId="0" borderId="0" xfId="0" applyNumberFormat="1" applyFont="1"/>
    <xf numFmtId="1" fontId="194" fillId="39" borderId="0" xfId="0" applyNumberFormat="1" applyFont="1" applyFill="1" applyBorder="1" applyAlignment="1" applyProtection="1">
      <alignment horizontal="right"/>
    </xf>
    <xf numFmtId="1" fontId="213" fillId="0" borderId="0" xfId="1827" applyNumberFormat="1" applyFont="1" applyFill="1" applyBorder="1" applyAlignment="1" applyProtection="1">
      <alignment horizontal="right"/>
    </xf>
    <xf numFmtId="0" fontId="0" fillId="0" borderId="0" xfId="0" applyAlignment="1">
      <alignment horizontal="left"/>
    </xf>
    <xf numFmtId="0" fontId="14" fillId="39" borderId="5" xfId="0" applyFont="1" applyFill="1" applyBorder="1" applyAlignment="1" applyProtection="1">
      <alignment horizontal="left" vertical="center" wrapText="1"/>
      <protection hidden="1"/>
    </xf>
    <xf numFmtId="229" fontId="15" fillId="0" borderId="5" xfId="1824" applyNumberFormat="1" applyFont="1" applyFill="1" applyBorder="1" applyAlignment="1" applyProtection="1">
      <alignment horizontal="center" vertical="center"/>
    </xf>
    <xf numFmtId="0" fontId="3" fillId="0" borderId="0" xfId="0" applyFont="1"/>
    <xf numFmtId="1" fontId="193" fillId="0" borderId="0" xfId="0" applyNumberFormat="1" applyFont="1" applyFill="1" applyBorder="1" applyAlignment="1" applyProtection="1">
      <alignment horizontal="right"/>
    </xf>
    <xf numFmtId="0" fontId="3" fillId="0" borderId="0" xfId="0" applyFont="1" applyAlignment="1">
      <alignment horizontal="right"/>
    </xf>
    <xf numFmtId="0" fontId="15" fillId="0" borderId="0" xfId="0" applyFont="1"/>
    <xf numFmtId="0" fontId="214" fillId="0" borderId="0" xfId="0" applyFont="1"/>
    <xf numFmtId="0" fontId="215" fillId="0" borderId="0" xfId="0" applyFont="1"/>
    <xf numFmtId="0" fontId="207" fillId="0" borderId="0" xfId="0" applyFont="1" applyFill="1" applyBorder="1" applyAlignment="1">
      <alignment vertical="top" wrapText="1"/>
    </xf>
    <xf numFmtId="0" fontId="11" fillId="0" borderId="0" xfId="792" applyBorder="1"/>
    <xf numFmtId="0" fontId="15" fillId="42" borderId="50" xfId="792" applyFont="1" applyFill="1" applyBorder="1" applyAlignment="1">
      <alignment horizontal="center"/>
    </xf>
    <xf numFmtId="0" fontId="15" fillId="42" borderId="50" xfId="792" applyFont="1" applyFill="1" applyBorder="1"/>
    <xf numFmtId="0" fontId="15" fillId="42" borderId="33" xfId="792" applyFont="1" applyFill="1" applyBorder="1"/>
    <xf numFmtId="0" fontId="199" fillId="39" borderId="34" xfId="0" applyFont="1" applyFill="1" applyBorder="1" applyAlignment="1">
      <alignment horizontal="center" vertical="center" wrapText="1"/>
    </xf>
    <xf numFmtId="0" fontId="199" fillId="39" borderId="35" xfId="0" applyFont="1" applyFill="1" applyBorder="1" applyAlignment="1">
      <alignment horizontal="center" vertical="center" wrapText="1"/>
    </xf>
    <xf numFmtId="0" fontId="199" fillId="39" borderId="36" xfId="0" applyFont="1" applyFill="1" applyBorder="1" applyAlignment="1">
      <alignment horizontal="center" vertical="center" wrapText="1"/>
    </xf>
    <xf numFmtId="0" fontId="16" fillId="0" borderId="0" xfId="793" applyFont="1" applyFill="1" applyBorder="1" applyAlignment="1">
      <alignment horizontal="center" vertical="center"/>
    </xf>
    <xf numFmtId="0" fontId="16" fillId="0" borderId="0" xfId="792" applyFont="1" applyFill="1" applyBorder="1" applyAlignment="1">
      <alignment horizontal="center" vertical="center"/>
    </xf>
    <xf numFmtId="0" fontId="196" fillId="0" borderId="34" xfId="0" applyFont="1" applyFill="1" applyBorder="1" applyAlignment="1">
      <alignment horizontal="center" vertical="center" wrapText="1"/>
    </xf>
    <xf numFmtId="0" fontId="196" fillId="0" borderId="36" xfId="0" applyFont="1" applyFill="1" applyBorder="1" applyAlignment="1">
      <alignment horizontal="center" vertical="center" wrapText="1"/>
    </xf>
    <xf numFmtId="0" fontId="196" fillId="39" borderId="34" xfId="0" applyFont="1" applyFill="1" applyBorder="1" applyAlignment="1">
      <alignment horizontal="center" vertical="center" wrapText="1"/>
    </xf>
    <xf numFmtId="0" fontId="196" fillId="39" borderId="36" xfId="0" applyFont="1" applyFill="1" applyBorder="1" applyAlignment="1">
      <alignment horizontal="center" vertical="center" wrapText="1"/>
    </xf>
    <xf numFmtId="0" fontId="196" fillId="39" borderId="40" xfId="0" applyFont="1" applyFill="1" applyBorder="1" applyAlignment="1">
      <alignment horizontal="center" vertical="center" wrapText="1"/>
    </xf>
    <xf numFmtId="0" fontId="196" fillId="39" borderId="35" xfId="0" applyFont="1" applyFill="1" applyBorder="1" applyAlignment="1">
      <alignment horizontal="center" vertical="center" wrapText="1"/>
    </xf>
    <xf numFmtId="0" fontId="207" fillId="0" borderId="0" xfId="0" applyFont="1" applyFill="1" applyBorder="1" applyAlignment="1">
      <alignment horizontal="left" vertical="top" wrapText="1"/>
    </xf>
    <xf numFmtId="0" fontId="14" fillId="39" borderId="24" xfId="0" applyFont="1" applyFill="1" applyBorder="1" applyAlignment="1">
      <alignment horizontal="left" wrapText="1"/>
    </xf>
    <xf numFmtId="0" fontId="14" fillId="39" borderId="30" xfId="0" applyFont="1" applyFill="1" applyBorder="1" applyAlignment="1">
      <alignment horizontal="left" wrapText="1"/>
    </xf>
    <xf numFmtId="0" fontId="206" fillId="40" borderId="26" xfId="1826" applyFont="1" applyFill="1" applyBorder="1" applyAlignment="1">
      <alignment horizontal="center" vertical="center" textRotation="90" wrapText="1"/>
    </xf>
    <xf numFmtId="0" fontId="206" fillId="40" borderId="1" xfId="1826" applyFont="1" applyFill="1" applyBorder="1" applyAlignment="1">
      <alignment horizontal="center" vertical="center" textRotation="90" wrapText="1"/>
    </xf>
    <xf numFmtId="0" fontId="206" fillId="40" borderId="25" xfId="1826" applyFont="1" applyFill="1" applyBorder="1" applyAlignment="1">
      <alignment horizontal="center" vertical="center" textRotation="90" wrapText="1"/>
    </xf>
    <xf numFmtId="0" fontId="207" fillId="0" borderId="0"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xf>
  </cellXfs>
  <cellStyles count="1829">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іперпосилання" xfId="1825"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2" xfId="709"/>
    <cellStyle name="Звичайний 3" xfId="1828"/>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2" xfId="730"/>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_004 витрати на закупівлю імпортованого газу" xfId="1632"/>
    <cellStyle name="Обычный 2 3" xfId="737"/>
    <cellStyle name="Обычный 2 3 2" xfId="1633"/>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2" xfId="753"/>
    <cellStyle name="Обычный 3 2 2" xfId="754"/>
    <cellStyle name="Обычный 3 2 2 2" xfId="1660"/>
    <cellStyle name="Обычный 3 2 3" xfId="1661"/>
    <cellStyle name="Обычный 3 2_borg_010609_rab22" xfId="755"/>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7" xfId="789"/>
    <cellStyle name="Обычный 7 2" xfId="1705"/>
    <cellStyle name="Обычный 8" xfId="790"/>
    <cellStyle name="Обычный 8 2" xfId="1706"/>
    <cellStyle name="Обычный 9" xfId="791"/>
    <cellStyle name="Обычный 9 2" xfId="1707"/>
    <cellStyle name="Обычный_FABR 3" xfId="1827"/>
    <cellStyle name="Обычный_Forec table IMF style 39" xfId="792"/>
    <cellStyle name="Обычный_OverAll Table 3" xfId="793"/>
    <cellStyle name="Обычный_VVP_new" xfId="1826"/>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інансовий [0]" xfId="1824" builtinId="6"/>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D29"/>
      <color rgb="FFC4D79B"/>
      <color rgb="FFEBF1DE"/>
      <color rgb="FF005B2B"/>
      <color rgb="FFF0FEE6"/>
      <color rgb="FF007236"/>
      <color rgb="FF008236"/>
      <color rgb="FF009B78"/>
      <color rgb="FF008278"/>
      <color rgb="FF00C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1</xdr:col>
      <xdr:colOff>571501</xdr:colOff>
      <xdr:row>7</xdr:row>
      <xdr:rowOff>15240</xdr:rowOff>
    </xdr:from>
    <xdr:to>
      <xdr:col>1</xdr:col>
      <xdr:colOff>586740</xdr:colOff>
      <xdr:row>14</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577341" y="1272540"/>
          <a:ext cx="15239" cy="1821180"/>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14</xdr:row>
      <xdr:rowOff>66675</xdr:rowOff>
    </xdr:from>
    <xdr:to>
      <xdr:col>3</xdr:col>
      <xdr:colOff>0</xdr:colOff>
      <xdr:row>14</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1813560</xdr:colOff>
      <xdr:row>7</xdr:row>
      <xdr:rowOff>228601</xdr:rowOff>
    </xdr:from>
    <xdr:to>
      <xdr:col>5</xdr:col>
      <xdr:colOff>0</xdr:colOff>
      <xdr:row>14</xdr:row>
      <xdr:rowOff>7620</xdr:rowOff>
    </xdr:to>
    <xdr:cxnSp macro="">
      <xdr:nvCxnSpPr>
        <xdr:cNvPr id="23" name="Пряма зі стрілкою 2">
          <a:extLst>
            <a:ext uri="{FF2B5EF4-FFF2-40B4-BE49-F238E27FC236}">
              <a16:creationId xmlns:a16="http://schemas.microsoft.com/office/drawing/2014/main" id="{00000000-0008-0000-0000-000017000000}"/>
            </a:ext>
          </a:extLst>
        </xdr:cNvPr>
        <xdr:cNvCxnSpPr/>
      </xdr:nvCxnSpPr>
      <xdr:spPr>
        <a:xfrm flipV="1">
          <a:off x="4861560" y="1981201"/>
          <a:ext cx="105156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14</xdr:row>
      <xdr:rowOff>34290</xdr:rowOff>
    </xdr:from>
    <xdr:to>
      <xdr:col>5</xdr:col>
      <xdr:colOff>0</xdr:colOff>
      <xdr:row>16</xdr:row>
      <xdr:rowOff>30480</xdr:rowOff>
    </xdr:to>
    <xdr:cxnSp macro="">
      <xdr:nvCxnSpPr>
        <xdr:cNvPr id="25" name="Пряма зі стрілкою 17">
          <a:extLst>
            <a:ext uri="{FF2B5EF4-FFF2-40B4-BE49-F238E27FC236}">
              <a16:creationId xmlns:a16="http://schemas.microsoft.com/office/drawing/2014/main" id="{00000000-0008-0000-0000-000019000000}"/>
            </a:ext>
          </a:extLst>
        </xdr:cNvPr>
        <xdr:cNvCxnSpPr/>
      </xdr:nvCxnSpPr>
      <xdr:spPr>
        <a:xfrm>
          <a:off x="4871085" y="3547110"/>
          <a:ext cx="1042035" cy="49911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xdr:row>
      <xdr:rowOff>304800</xdr:rowOff>
    </xdr:from>
    <xdr:to>
      <xdr:col>4</xdr:col>
      <xdr:colOff>1043940</xdr:colOff>
      <xdr:row>14</xdr:row>
      <xdr:rowOff>30481</xdr:rowOff>
    </xdr:to>
    <xdr:cxnSp macro="">
      <xdr:nvCxnSpPr>
        <xdr:cNvPr id="26" name="Пряма зі стрілкою 2">
          <a:extLst>
            <a:ext uri="{FF2B5EF4-FFF2-40B4-BE49-F238E27FC236}">
              <a16:creationId xmlns:a16="http://schemas.microsoft.com/office/drawing/2014/main" id="{00000000-0008-0000-0000-00001A000000}"/>
            </a:ext>
          </a:extLst>
        </xdr:cNvPr>
        <xdr:cNvCxnSpPr/>
      </xdr:nvCxnSpPr>
      <xdr:spPr>
        <a:xfrm flipV="1">
          <a:off x="4861560" y="518160"/>
          <a:ext cx="1043940" cy="302514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14</xdr:row>
      <xdr:rowOff>60960</xdr:rowOff>
    </xdr:from>
    <xdr:to>
      <xdr:col>4</xdr:col>
      <xdr:colOff>1203960</xdr:colOff>
      <xdr:row>19</xdr:row>
      <xdr:rowOff>243840</xdr:rowOff>
    </xdr:to>
    <xdr:cxnSp macro="">
      <xdr:nvCxnSpPr>
        <xdr:cNvPr id="27" name="Пряма зі стрілкою 2">
          <a:extLst>
            <a:ext uri="{FF2B5EF4-FFF2-40B4-BE49-F238E27FC236}">
              <a16:creationId xmlns:a16="http://schemas.microsoft.com/office/drawing/2014/main" id="{00000000-0008-0000-0000-00001B000000}"/>
            </a:ext>
          </a:extLst>
        </xdr:cNvPr>
        <xdr:cNvCxnSpPr/>
      </xdr:nvCxnSpPr>
      <xdr:spPr>
        <a:xfrm>
          <a:off x="4869180" y="3573780"/>
          <a:ext cx="1043940" cy="144018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236220</xdr:rowOff>
    </xdr:from>
    <xdr:to>
      <xdr:col>5</xdr:col>
      <xdr:colOff>0</xdr:colOff>
      <xdr:row>14</xdr:row>
      <xdr:rowOff>15240</xdr:rowOff>
    </xdr:to>
    <xdr:cxnSp macro="">
      <xdr:nvCxnSpPr>
        <xdr:cNvPr id="29" name="Пряма зі стрілкою 2">
          <a:extLst>
            <a:ext uri="{FF2B5EF4-FFF2-40B4-BE49-F238E27FC236}">
              <a16:creationId xmlns:a16="http://schemas.microsoft.com/office/drawing/2014/main" id="{00000000-0008-0000-0000-00001D000000}"/>
            </a:ext>
          </a:extLst>
        </xdr:cNvPr>
        <xdr:cNvCxnSpPr/>
      </xdr:nvCxnSpPr>
      <xdr:spPr>
        <a:xfrm flipV="1">
          <a:off x="4861560" y="2994660"/>
          <a:ext cx="1051560" cy="5334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1813560</xdr:colOff>
      <xdr:row>7</xdr:row>
      <xdr:rowOff>228601</xdr:rowOff>
    </xdr:from>
    <xdr:to>
      <xdr:col>5</xdr:col>
      <xdr:colOff>15240</xdr:colOff>
      <xdr:row>14</xdr:row>
      <xdr:rowOff>7620</xdr:rowOff>
    </xdr:to>
    <xdr:cxnSp macro="">
      <xdr:nvCxnSpPr>
        <xdr:cNvPr id="30" name="Пряма зі стрілкою 2">
          <a:extLst>
            <a:ext uri="{FF2B5EF4-FFF2-40B4-BE49-F238E27FC236}">
              <a16:creationId xmlns:a16="http://schemas.microsoft.com/office/drawing/2014/main" id="{00000000-0008-0000-0000-00001E000000}"/>
            </a:ext>
          </a:extLst>
        </xdr:cNvPr>
        <xdr:cNvCxnSpPr/>
      </xdr:nvCxnSpPr>
      <xdr:spPr>
        <a:xfrm flipV="1">
          <a:off x="4861560" y="1981201"/>
          <a:ext cx="106680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xdr:row>
      <xdr:rowOff>120316</xdr:rowOff>
    </xdr:from>
    <xdr:to>
      <xdr:col>7</xdr:col>
      <xdr:colOff>0</xdr:colOff>
      <xdr:row>1</xdr:row>
      <xdr:rowOff>220982</xdr:rowOff>
    </xdr:to>
    <xdr:cxnSp macro="">
      <xdr:nvCxnSpPr>
        <xdr:cNvPr id="32" name="Пряма зі стрілкою 2">
          <a:extLst>
            <a:ext uri="{FF2B5EF4-FFF2-40B4-BE49-F238E27FC236}">
              <a16:creationId xmlns:a16="http://schemas.microsoft.com/office/drawing/2014/main" id="{00000000-0008-0000-0000-000020000000}"/>
            </a:ext>
          </a:extLst>
        </xdr:cNvPr>
        <xdr:cNvCxnSpPr/>
      </xdr:nvCxnSpPr>
      <xdr:spPr>
        <a:xfrm flipV="1">
          <a:off x="9761220" y="348916"/>
          <a:ext cx="1013460" cy="10066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xdr:row>
      <xdr:rowOff>236220</xdr:rowOff>
    </xdr:from>
    <xdr:to>
      <xdr:col>7</xdr:col>
      <xdr:colOff>10027</xdr:colOff>
      <xdr:row>3</xdr:row>
      <xdr:rowOff>160421</xdr:rowOff>
    </xdr:to>
    <xdr:cxnSp macro="">
      <xdr:nvCxnSpPr>
        <xdr:cNvPr id="33" name="Пряма зі стрілкою 2">
          <a:extLst>
            <a:ext uri="{FF2B5EF4-FFF2-40B4-BE49-F238E27FC236}">
              <a16:creationId xmlns:a16="http://schemas.microsoft.com/office/drawing/2014/main" id="{00000000-0008-0000-0000-000021000000}"/>
            </a:ext>
          </a:extLst>
        </xdr:cNvPr>
        <xdr:cNvCxnSpPr/>
      </xdr:nvCxnSpPr>
      <xdr:spPr>
        <a:xfrm>
          <a:off x="9776460" y="464820"/>
          <a:ext cx="1008247" cy="46522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7</xdr:row>
      <xdr:rowOff>140368</xdr:rowOff>
    </xdr:from>
    <xdr:to>
      <xdr:col>7</xdr:col>
      <xdr:colOff>0</xdr:colOff>
      <xdr:row>8</xdr:row>
      <xdr:rowOff>3</xdr:rowOff>
    </xdr:to>
    <xdr:cxnSp macro="">
      <xdr:nvCxnSpPr>
        <xdr:cNvPr id="36" name="Пряма зі стрілкою 2">
          <a:extLst>
            <a:ext uri="{FF2B5EF4-FFF2-40B4-BE49-F238E27FC236}">
              <a16:creationId xmlns:a16="http://schemas.microsoft.com/office/drawing/2014/main" id="{00000000-0008-0000-0000-000024000000}"/>
            </a:ext>
          </a:extLst>
        </xdr:cNvPr>
        <xdr:cNvCxnSpPr/>
      </xdr:nvCxnSpPr>
      <xdr:spPr>
        <a:xfrm flipV="1">
          <a:off x="9768840" y="1892968"/>
          <a:ext cx="1005840" cy="11109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30480</xdr:rowOff>
    </xdr:from>
    <xdr:to>
      <xdr:col>7</xdr:col>
      <xdr:colOff>0</xdr:colOff>
      <xdr:row>9</xdr:row>
      <xdr:rowOff>129540</xdr:rowOff>
    </xdr:to>
    <xdr:cxnSp macro="">
      <xdr:nvCxnSpPr>
        <xdr:cNvPr id="37" name="Пряма зі стрілкою 2">
          <a:extLst>
            <a:ext uri="{FF2B5EF4-FFF2-40B4-BE49-F238E27FC236}">
              <a16:creationId xmlns:a16="http://schemas.microsoft.com/office/drawing/2014/main" id="{00000000-0008-0000-0000-000025000000}"/>
            </a:ext>
          </a:extLst>
        </xdr:cNvPr>
        <xdr:cNvCxnSpPr/>
      </xdr:nvCxnSpPr>
      <xdr:spPr>
        <a:xfrm>
          <a:off x="9776460" y="2034540"/>
          <a:ext cx="998220" cy="3505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11</xdr:row>
      <xdr:rowOff>130342</xdr:rowOff>
    </xdr:from>
    <xdr:to>
      <xdr:col>7</xdr:col>
      <xdr:colOff>10027</xdr:colOff>
      <xdr:row>12</xdr:row>
      <xdr:rowOff>2</xdr:rowOff>
    </xdr:to>
    <xdr:cxnSp macro="">
      <xdr:nvCxnSpPr>
        <xdr:cNvPr id="38" name="Пряма зі стрілкою 2">
          <a:extLst>
            <a:ext uri="{FF2B5EF4-FFF2-40B4-BE49-F238E27FC236}">
              <a16:creationId xmlns:a16="http://schemas.microsoft.com/office/drawing/2014/main" id="{00000000-0008-0000-0000-000026000000}"/>
            </a:ext>
          </a:extLst>
        </xdr:cNvPr>
        <xdr:cNvCxnSpPr/>
      </xdr:nvCxnSpPr>
      <xdr:spPr>
        <a:xfrm flipV="1">
          <a:off x="9768840" y="2888782"/>
          <a:ext cx="101586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12</xdr:row>
      <xdr:rowOff>7620</xdr:rowOff>
    </xdr:from>
    <xdr:to>
      <xdr:col>7</xdr:col>
      <xdr:colOff>0</xdr:colOff>
      <xdr:row>13</xdr:row>
      <xdr:rowOff>144780</xdr:rowOff>
    </xdr:to>
    <xdr:cxnSp macro="">
      <xdr:nvCxnSpPr>
        <xdr:cNvPr id="39" name="Пряма зі стрілкою 2">
          <a:extLst>
            <a:ext uri="{FF2B5EF4-FFF2-40B4-BE49-F238E27FC236}">
              <a16:creationId xmlns:a16="http://schemas.microsoft.com/office/drawing/2014/main" id="{00000000-0008-0000-0000-000027000000}"/>
            </a:ext>
          </a:extLst>
        </xdr:cNvPr>
        <xdr:cNvCxnSpPr/>
      </xdr:nvCxnSpPr>
      <xdr:spPr>
        <a:xfrm>
          <a:off x="9768840" y="3017520"/>
          <a:ext cx="1005840" cy="3886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15</xdr:row>
      <xdr:rowOff>130342</xdr:rowOff>
    </xdr:from>
    <xdr:to>
      <xdr:col>7</xdr:col>
      <xdr:colOff>10027</xdr:colOff>
      <xdr:row>16</xdr:row>
      <xdr:rowOff>2</xdr:rowOff>
    </xdr:to>
    <xdr:cxnSp macro="">
      <xdr:nvCxnSpPr>
        <xdr:cNvPr id="44" name="Пряма зі стрілкою 2">
          <a:extLst>
            <a:ext uri="{FF2B5EF4-FFF2-40B4-BE49-F238E27FC236}">
              <a16:creationId xmlns:a16="http://schemas.microsoft.com/office/drawing/2014/main" id="{00000000-0008-0000-0000-00002C000000}"/>
            </a:ext>
          </a:extLst>
        </xdr:cNvPr>
        <xdr:cNvCxnSpPr/>
      </xdr:nvCxnSpPr>
      <xdr:spPr>
        <a:xfrm flipV="1">
          <a:off x="9776460" y="3894622"/>
          <a:ext cx="100824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3840089</xdr:colOff>
      <xdr:row>20</xdr:row>
      <xdr:rowOff>11530</xdr:rowOff>
    </xdr:from>
    <xdr:to>
      <xdr:col>7</xdr:col>
      <xdr:colOff>0</xdr:colOff>
      <xdr:row>21</xdr:row>
      <xdr:rowOff>150395</xdr:rowOff>
    </xdr:to>
    <xdr:cxnSp macro="">
      <xdr:nvCxnSpPr>
        <xdr:cNvPr id="45" name="Пряма зі стрілкою 2">
          <a:extLst>
            <a:ext uri="{FF2B5EF4-FFF2-40B4-BE49-F238E27FC236}">
              <a16:creationId xmlns:a16="http://schemas.microsoft.com/office/drawing/2014/main" id="{00000000-0008-0000-0000-00002D000000}"/>
            </a:ext>
          </a:extLst>
        </xdr:cNvPr>
        <xdr:cNvCxnSpPr/>
      </xdr:nvCxnSpPr>
      <xdr:spPr>
        <a:xfrm>
          <a:off x="9753209" y="5033110"/>
          <a:ext cx="1021471" cy="3903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30079</xdr:colOff>
      <xdr:row>19</xdr:row>
      <xdr:rowOff>110289</xdr:rowOff>
    </xdr:from>
    <xdr:to>
      <xdr:col>6</xdr:col>
      <xdr:colOff>1002631</xdr:colOff>
      <xdr:row>20</xdr:row>
      <xdr:rowOff>10026</xdr:rowOff>
    </xdr:to>
    <xdr:cxnSp macro="">
      <xdr:nvCxnSpPr>
        <xdr:cNvPr id="46" name="Пряма зі стрілкою 2">
          <a:extLst>
            <a:ext uri="{FF2B5EF4-FFF2-40B4-BE49-F238E27FC236}">
              <a16:creationId xmlns:a16="http://schemas.microsoft.com/office/drawing/2014/main" id="{00000000-0008-0000-0000-00002E000000}"/>
            </a:ext>
          </a:extLst>
        </xdr:cNvPr>
        <xdr:cNvCxnSpPr/>
      </xdr:nvCxnSpPr>
      <xdr:spPr>
        <a:xfrm flipV="1">
          <a:off x="9791299" y="4880409"/>
          <a:ext cx="972552" cy="15119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xdr:colOff>
      <xdr:row>16</xdr:row>
      <xdr:rowOff>7620</xdr:rowOff>
    </xdr:from>
    <xdr:to>
      <xdr:col>6</xdr:col>
      <xdr:colOff>992605</xdr:colOff>
      <xdr:row>17</xdr:row>
      <xdr:rowOff>160421</xdr:rowOff>
    </xdr:to>
    <xdr:cxnSp macro="">
      <xdr:nvCxnSpPr>
        <xdr:cNvPr id="47" name="Пряма зі стрілкою 2">
          <a:extLst>
            <a:ext uri="{FF2B5EF4-FFF2-40B4-BE49-F238E27FC236}">
              <a16:creationId xmlns:a16="http://schemas.microsoft.com/office/drawing/2014/main" id="{00000000-0008-0000-0000-00002F000000}"/>
            </a:ext>
          </a:extLst>
        </xdr:cNvPr>
        <xdr:cNvCxnSpPr/>
      </xdr:nvCxnSpPr>
      <xdr:spPr>
        <a:xfrm>
          <a:off x="9791700" y="4023360"/>
          <a:ext cx="962125" cy="4042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24114</xdr:colOff>
      <xdr:row>5</xdr:row>
      <xdr:rowOff>128984</xdr:rowOff>
    </xdr:from>
    <xdr:to>
      <xdr:col>7</xdr:col>
      <xdr:colOff>0</xdr:colOff>
      <xdr:row>7</xdr:row>
      <xdr:rowOff>229082</xdr:rowOff>
    </xdr:to>
    <xdr:cxnSp macro="">
      <xdr:nvCxnSpPr>
        <xdr:cNvPr id="48" name="Пряма зі стрілкою 2">
          <a:extLst>
            <a:ext uri="{FF2B5EF4-FFF2-40B4-BE49-F238E27FC236}">
              <a16:creationId xmlns:a16="http://schemas.microsoft.com/office/drawing/2014/main" id="{00000000-0008-0000-0000-000030000000}"/>
            </a:ext>
          </a:extLst>
        </xdr:cNvPr>
        <xdr:cNvCxnSpPr/>
      </xdr:nvCxnSpPr>
      <xdr:spPr>
        <a:xfrm flipV="1">
          <a:off x="9785334" y="1386284"/>
          <a:ext cx="989346" cy="59539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10027</xdr:colOff>
      <xdr:row>1</xdr:row>
      <xdr:rowOff>150395</xdr:rowOff>
    </xdr:from>
    <xdr:to>
      <xdr:col>11</xdr:col>
      <xdr:colOff>0</xdr:colOff>
      <xdr:row>1</xdr:row>
      <xdr:rowOff>160421</xdr:rowOff>
    </xdr:to>
    <xdr:cxnSp macro="">
      <xdr:nvCxnSpPr>
        <xdr:cNvPr id="49" name="Пряма зі стрілкою 2">
          <a:extLst>
            <a:ext uri="{FF2B5EF4-FFF2-40B4-BE49-F238E27FC236}">
              <a16:creationId xmlns:a16="http://schemas.microsoft.com/office/drawing/2014/main" id="{00000000-0008-0000-0000-000031000000}"/>
            </a:ext>
          </a:extLst>
        </xdr:cNvPr>
        <xdr:cNvCxnSpPr/>
      </xdr:nvCxnSpPr>
      <xdr:spPr>
        <a:xfrm>
          <a:off x="13335001" y="381000"/>
          <a:ext cx="1022683" cy="1002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22860</xdr:rowOff>
        </xdr:from>
        <xdr:to>
          <xdr:col>1</xdr:col>
          <xdr:colOff>0</xdr:colOff>
          <xdr:row>1</xdr:row>
          <xdr:rowOff>160020</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O35"/>
  <sheetViews>
    <sheetView showGridLines="0" tabSelected="1" showOutlineSymbols="0" zoomScale="76" zoomScaleNormal="76" zoomScaleSheetLayoutView="130" workbookViewId="0"/>
  </sheetViews>
  <sheetFormatPr defaultColWidth="9.33203125" defaultRowHeight="17.399999999999999"/>
  <cols>
    <col min="1" max="1" width="8.33203125" style="1" customWidth="1"/>
    <col min="2" max="2" width="32" style="5" customWidth="1"/>
    <col min="3" max="3" width="7.44140625" style="5" customWidth="1"/>
    <col min="4" max="4" width="23.109375" style="5" customWidth="1"/>
    <col min="5" max="5" width="15.33203125" style="5" customWidth="1"/>
    <col min="6" max="6" width="56.109375" style="5" customWidth="1"/>
    <col min="7" max="7" width="14.77734375" style="5" customWidth="1"/>
    <col min="8" max="8" width="9.109375" style="93" customWidth="1"/>
    <col min="9" max="9" width="28" style="5" customWidth="1"/>
    <col min="10" max="10" width="7.6640625" style="5" customWidth="1"/>
    <col min="11" max="11" width="7.44140625" style="5" customWidth="1"/>
    <col min="12" max="12" width="22" style="109" customWidth="1"/>
    <col min="13" max="13" width="23.109375" style="37" customWidth="1"/>
    <col min="14" max="14" width="92.33203125" style="37" customWidth="1"/>
    <col min="15" max="16384" width="9.33203125" style="1"/>
  </cols>
  <sheetData>
    <row r="1" spans="1:14" ht="18" thickBot="1">
      <c r="A1" s="6">
        <v>1</v>
      </c>
      <c r="L1" s="111"/>
      <c r="M1" s="112"/>
    </row>
    <row r="2" spans="1:14" ht="22.95" customHeight="1" thickTop="1" thickBot="1">
      <c r="B2" s="8"/>
      <c r="C2" s="8"/>
      <c r="D2" s="32"/>
      <c r="E2" s="32"/>
      <c r="F2" s="148" t="str">
        <f>IF(A1=1,"Середньомісячна заробітна плата за видами економічної діяльності","Average monthly wages by types of economic activity")</f>
        <v>Середньомісячна заробітна плата за видами економічної діяльності</v>
      </c>
      <c r="G2" s="60"/>
      <c r="H2" s="94"/>
      <c r="I2" s="61" t="str">
        <f>IF(A1=1,"Місяць","Month")</f>
        <v>Місяць</v>
      </c>
      <c r="J2" s="32"/>
      <c r="K2" s="32"/>
      <c r="L2" s="119">
        <v>1</v>
      </c>
      <c r="M2" s="114" t="str">
        <f>IF(A1=1,"КВЕД 2010","CTEA 2010")</f>
        <v>КВЕД 2010</v>
      </c>
      <c r="N2" s="87"/>
    </row>
    <row r="3" spans="1:14" ht="19.95" customHeight="1" thickTop="1" thickBot="1">
      <c r="A3" s="59" t="s">
        <v>0</v>
      </c>
      <c r="B3" s="141" t="str">
        <f>IF(A1=1,"РИНОК ПРАЦІ","LABOR MARKET")</f>
        <v>РИНОК ПРАЦІ</v>
      </c>
      <c r="C3" s="9"/>
      <c r="D3" s="9"/>
      <c r="E3" s="9"/>
      <c r="F3" s="149"/>
      <c r="G3" s="52"/>
      <c r="H3" s="95"/>
      <c r="I3" s="53"/>
      <c r="L3" s="120">
        <v>2</v>
      </c>
      <c r="M3" s="88" t="str">
        <f>IF(A1=1,"КВЕД 2005","CTEA 2005")</f>
        <v>КВЕД 2005</v>
      </c>
      <c r="N3" s="115"/>
    </row>
    <row r="4" spans="1:14" ht="19.5" customHeight="1" thickTop="1" thickBot="1">
      <c r="A4" s="59" t="s">
        <v>1</v>
      </c>
      <c r="B4" s="142"/>
      <c r="C4" s="46"/>
      <c r="D4" s="145"/>
      <c r="E4" s="51"/>
      <c r="G4" s="51"/>
      <c r="H4" s="113">
        <v>1</v>
      </c>
      <c r="I4" s="92" t="str">
        <f>IF(A1=1,"Рік","Year")</f>
        <v>Рік</v>
      </c>
      <c r="J4" s="51"/>
      <c r="K4" s="144"/>
      <c r="L4" s="120">
        <v>3</v>
      </c>
      <c r="M4" s="89" t="str">
        <f>IF(A1=1,"до попереднього місяця, % КВЕД 2010","to the previous month, % CTEA 2010")</f>
        <v>до попереднього місяця, % КВЕД 2010</v>
      </c>
      <c r="N4" s="90"/>
    </row>
    <row r="5" spans="1:14" ht="19.5" customHeight="1" thickTop="1" thickBot="1">
      <c r="A5" s="59"/>
      <c r="B5" s="142"/>
      <c r="C5" s="46"/>
      <c r="D5" s="145"/>
      <c r="E5" s="51"/>
      <c r="G5" s="51"/>
      <c r="H5" s="96"/>
      <c r="I5" s="74"/>
      <c r="J5" s="73"/>
      <c r="K5" s="144"/>
      <c r="L5" s="120">
        <v>4</v>
      </c>
      <c r="M5" s="88" t="str">
        <f>IF(A1=1,"до попереднього місяця, % КВЕД 2005","to the previous month, % CTEA 2005")</f>
        <v>до попереднього місяця, % КВЕД 2005</v>
      </c>
      <c r="N5" s="115"/>
    </row>
    <row r="6" spans="1:14" ht="19.5" customHeight="1" thickTop="1" thickBot="1">
      <c r="A6" s="59"/>
      <c r="B6" s="142"/>
      <c r="C6" s="46"/>
      <c r="D6" s="145"/>
      <c r="E6" s="51"/>
      <c r="G6" s="51"/>
      <c r="H6" s="97"/>
      <c r="I6" s="61" t="str">
        <f>IF(A1=1,"Місяць","Month")</f>
        <v>Місяць</v>
      </c>
      <c r="J6" s="73"/>
      <c r="K6" s="144"/>
      <c r="L6" s="120">
        <v>5</v>
      </c>
      <c r="M6" s="88" t="str">
        <f>IF(A1=1,"до відповідного місяця попереднього року, % КВЕД 2010","to соrresponding month of the previous year, % CTEA 2010")</f>
        <v>до відповідного місяця попереднього року, % КВЕД 2010</v>
      </c>
      <c r="N6" s="116"/>
    </row>
    <row r="7" spans="1:14" ht="19.95" customHeight="1" thickTop="1" thickBot="1">
      <c r="B7" s="143"/>
      <c r="C7" s="46"/>
      <c r="D7" s="145"/>
      <c r="E7" s="86"/>
      <c r="G7" s="86"/>
      <c r="H7" s="98"/>
      <c r="I7" s="54"/>
      <c r="J7" s="33"/>
      <c r="K7" s="144"/>
      <c r="L7" s="120">
        <v>6</v>
      </c>
      <c r="M7" s="88" t="str">
        <f>IF(A1=1,"до відповідного місяця попереднього року, % КВЕД 2005","to соrresponding month of the previous year, % CTEA 2005")</f>
        <v>до відповідного місяця попереднього року, % КВЕД 2005</v>
      </c>
      <c r="N7" s="116"/>
    </row>
    <row r="8" spans="1:14" ht="19.95" customHeight="1" thickTop="1" thickBot="1">
      <c r="B8" s="50"/>
      <c r="C8" s="46"/>
      <c r="D8" s="145"/>
      <c r="E8" s="34"/>
      <c r="F8" s="146" t="str">
        <f>IF(A1=1,"Середньооблікова кількість штатних працівників","Average staff numbers")</f>
        <v>Середньооблікова кількість штатних працівників</v>
      </c>
      <c r="G8" s="34"/>
      <c r="H8" s="99"/>
      <c r="I8" s="61" t="str">
        <f>IF(A1=1,"Квартал","Quarter")</f>
        <v>Квартал</v>
      </c>
      <c r="J8" s="35"/>
      <c r="K8" s="144"/>
      <c r="L8" s="120">
        <v>7</v>
      </c>
      <c r="M8" s="89" t="str">
        <f>IF(A1=1,"до середнього рівня по економіці, % КВЕД 2010","to the average level in the economy, % CTEA 2010")</f>
        <v>до середнього рівня по економіці, % КВЕД 2010</v>
      </c>
      <c r="N8" s="90"/>
    </row>
    <row r="9" spans="1:14" ht="19.95" customHeight="1" thickTop="1" thickBot="1">
      <c r="B9" s="10"/>
      <c r="C9" s="10"/>
      <c r="D9" s="62"/>
      <c r="E9" s="36"/>
      <c r="F9" s="147"/>
      <c r="G9" s="36"/>
      <c r="I9" s="55"/>
      <c r="J9" s="37"/>
      <c r="K9" s="37"/>
      <c r="L9" s="120">
        <v>8</v>
      </c>
      <c r="M9" s="89" t="str">
        <f>IF(A1=1,"до середнього рівня по економіці, % КВЕД 2005","to the average level in the economy, % CTEA 2005")</f>
        <v>до середнього рівня по економіці, % КВЕД 2005</v>
      </c>
      <c r="N9" s="115"/>
    </row>
    <row r="10" spans="1:14" s="2" customFormat="1" ht="19.95" customHeight="1" thickTop="1" thickBot="1">
      <c r="B10" s="11"/>
      <c r="C10" s="63"/>
      <c r="D10" s="150" t="str">
        <f>IF(A1=1,"Оплата праці","Wages")</f>
        <v>Оплата праці</v>
      </c>
      <c r="E10" s="49"/>
      <c r="F10" s="69"/>
      <c r="G10" s="23"/>
      <c r="H10" s="100"/>
      <c r="I10" s="61" t="str">
        <f>IF(A1=1,"Рік","Year")</f>
        <v>Рік</v>
      </c>
      <c r="J10" s="25"/>
      <c r="K10" s="24"/>
      <c r="L10" s="120">
        <v>9</v>
      </c>
      <c r="M10" s="89" t="str">
        <f>IF(A1=1,"до мінімальної заробітної плати, % КВЕД 2010","to the minimum wage, % CTEA 2010")</f>
        <v>до мінімальної заробітної плати, % КВЕД 2010</v>
      </c>
      <c r="N10" s="90"/>
    </row>
    <row r="11" spans="1:14" ht="19.95" customHeight="1" thickTop="1" thickBot="1">
      <c r="B11" s="12"/>
      <c r="C11" s="64"/>
      <c r="D11" s="151"/>
      <c r="E11" s="67"/>
      <c r="G11" s="26"/>
      <c r="H11" s="101"/>
      <c r="I11" s="55"/>
      <c r="J11" s="3"/>
      <c r="K11" s="24"/>
      <c r="L11" s="120">
        <v>10</v>
      </c>
      <c r="M11" s="89" t="str">
        <f>IF(A1=1,"до прожиткового мінімуму на одну працездатну особу, % КВЕД 2005","to the minimum subsistence level per able-bodied person of working age, % CTEA 2005")</f>
        <v>до прожиткового мінімуму на одну працездатну особу, % КВЕД 2005</v>
      </c>
      <c r="N11" s="90"/>
    </row>
    <row r="12" spans="1:14" ht="19.95" customHeight="1" thickTop="1" thickBot="1">
      <c r="B12" s="13"/>
      <c r="C12" s="65"/>
      <c r="D12" s="151"/>
      <c r="E12" s="68"/>
      <c r="F12" s="146" t="str">
        <f>IF(A1=1,"Фонд оплати праці ","Payroll")</f>
        <v xml:space="preserve">Фонд оплати праці </v>
      </c>
      <c r="G12" s="23"/>
      <c r="H12" s="100"/>
      <c r="I12" s="61" t="str">
        <f>IF(A1=1,"Квартал","Quarter")</f>
        <v>Квартал</v>
      </c>
      <c r="J12" s="3"/>
      <c r="K12" s="24"/>
      <c r="L12" s="120">
        <v>11</v>
      </c>
      <c r="M12" s="89" t="str">
        <f>IF(A1=1,"нараховано в середньому працівнику, КВЕД 2010","accrued on average per employee, CTEA 2010")</f>
        <v>нараховано в середньому працівнику, КВЕД 2010</v>
      </c>
      <c r="N12" s="90"/>
    </row>
    <row r="13" spans="1:14" ht="19.95" customHeight="1" thickTop="1" thickBot="1">
      <c r="B13" s="13"/>
      <c r="C13" s="65"/>
      <c r="D13" s="151"/>
      <c r="E13" s="68"/>
      <c r="F13" s="147"/>
      <c r="G13" s="23"/>
      <c r="H13" s="102"/>
      <c r="I13" s="55"/>
      <c r="J13" s="3"/>
      <c r="K13" s="24"/>
      <c r="L13" s="120">
        <v>12</v>
      </c>
      <c r="M13" s="122" t="str">
        <f>IF(A1=1,"нараховано в середньому працівнику, КВЕД 2005","accrued on average per employee, CTEA 2005")</f>
        <v>нараховано в середньому працівнику, КВЕД 2005</v>
      </c>
      <c r="N13" s="90"/>
    </row>
    <row r="14" spans="1:14" ht="19.95" customHeight="1" thickTop="1" thickBot="1">
      <c r="B14" s="13"/>
      <c r="C14" s="65"/>
      <c r="D14" s="151"/>
      <c r="E14" s="68"/>
      <c r="G14" s="23"/>
      <c r="H14" s="100"/>
      <c r="I14" s="61" t="str">
        <f>IF(A1=1,"Рік","Year")</f>
        <v>Рік</v>
      </c>
      <c r="J14" s="3"/>
      <c r="K14" s="24"/>
      <c r="L14" s="120">
        <v>13</v>
      </c>
      <c r="M14" s="89" t="str">
        <f>IF(A1=1,"1 штатного працівника до відповідного періоду попереднього року, % КВЕД 2010","per staff member to соrresponding month of the previous year, % CTEA 2010")</f>
        <v>1 штатного працівника до відповідного періоду попереднього року, % КВЕД 2010</v>
      </c>
      <c r="N14" s="90"/>
    </row>
    <row r="15" spans="1:14" s="2" customFormat="1" ht="19.95" customHeight="1" thickTop="1" thickBot="1">
      <c r="B15" s="14"/>
      <c r="C15" s="66"/>
      <c r="D15" s="151"/>
      <c r="E15" s="48"/>
      <c r="G15" s="27"/>
      <c r="H15" s="103"/>
      <c r="I15" s="56"/>
      <c r="J15" s="28"/>
      <c r="K15" s="28"/>
      <c r="L15" s="120">
        <v>14</v>
      </c>
      <c r="M15" s="89" t="str">
        <f>IF(A1=1,"1 штатного працівника до відповідного періоду попереднього року, % КВЕД 2005","per staff member to соrresponding month of the previous year, % CTEA 2005")</f>
        <v>1 штатного працівника до відповідного періоду попереднього року, % КВЕД 2005</v>
      </c>
      <c r="N15" s="90"/>
    </row>
    <row r="16" spans="1:14" s="2" customFormat="1" ht="19.95" customHeight="1" thickTop="1" thickBot="1">
      <c r="B16" s="14"/>
      <c r="C16" s="66"/>
      <c r="D16" s="151"/>
      <c r="E16" s="48"/>
      <c r="F16" s="146" t="str">
        <f>IF(A1=1,"Індекси реальної заробітної плати","Real wage indices")</f>
        <v>Індекси реальної заробітної плати</v>
      </c>
      <c r="G16" s="27"/>
      <c r="H16" s="104"/>
      <c r="I16" s="61" t="str">
        <f>IF(A1=1,"Місяць","Month")</f>
        <v>Місяць</v>
      </c>
      <c r="J16" s="28"/>
      <c r="K16" s="28"/>
      <c r="L16" s="120">
        <v>15</v>
      </c>
      <c r="M16" s="89" t="str">
        <f>IF(A1=1,"1 штатного працівника до середнього рівня по економіці, % КВЕД 2010","per staff member to the average level in the economy, % CTEA 2010")</f>
        <v>1 штатного працівника до середнього рівня по економіці, % КВЕД 2010</v>
      </c>
      <c r="N16" s="90"/>
    </row>
    <row r="17" spans="1:15" s="2" customFormat="1" ht="19.95" customHeight="1" thickTop="1" thickBot="1">
      <c r="B17" s="15"/>
      <c r="C17" s="15"/>
      <c r="D17" s="149"/>
      <c r="E17" s="48"/>
      <c r="F17" s="147"/>
      <c r="G17" s="48"/>
      <c r="H17" s="103"/>
      <c r="I17" s="56"/>
      <c r="J17" s="28"/>
      <c r="K17" s="28"/>
      <c r="L17" s="120">
        <v>16</v>
      </c>
      <c r="M17" s="89" t="str">
        <f>IF(A1=1,"1 штатного працівника до середнього рівня по економіці, % КВЕД 2005","per staff member to the average level in the economy, % CTEA 2005")</f>
        <v>1 штатного працівника до середнього рівня по економіці, % КВЕД 2005</v>
      </c>
      <c r="N17" s="90"/>
    </row>
    <row r="18" spans="1:15" s="4" customFormat="1" ht="19.95" customHeight="1" thickTop="1" thickBot="1">
      <c r="B18" s="15"/>
      <c r="C18" s="15"/>
      <c r="D18" s="45"/>
      <c r="E18" s="29"/>
      <c r="G18" s="29"/>
      <c r="H18" s="105"/>
      <c r="I18" s="61" t="str">
        <f>IF(A1=1,"Рік","Year")</f>
        <v>Рік</v>
      </c>
      <c r="J18" s="30"/>
      <c r="K18" s="31"/>
      <c r="L18" s="120">
        <v>17</v>
      </c>
      <c r="M18" s="89" t="str">
        <f>IF(A1=1,"1 працівника з повною зайнятістю за оплачену годину КВЕД 2010","hourly salary of a full-time employee CTEA 2010")</f>
        <v>1 працівника з повною зайнятістю за оплачену годину КВЕД 2010</v>
      </c>
      <c r="N18" s="90"/>
    </row>
    <row r="19" spans="1:15" s="4" customFormat="1" ht="19.95" customHeight="1" thickTop="1" thickBot="1">
      <c r="B19" s="16"/>
      <c r="C19" s="16"/>
      <c r="D19" s="45"/>
      <c r="E19" s="29"/>
      <c r="F19" s="29"/>
      <c r="G19" s="29"/>
      <c r="H19" s="57"/>
      <c r="I19" s="57"/>
      <c r="J19" s="30"/>
      <c r="K19" s="31"/>
      <c r="L19" s="120">
        <v>18</v>
      </c>
      <c r="M19" s="89" t="str">
        <f>IF(A1=1,"1 працівника з повною зайнятістю за оплачену годину КВЕД 2005","hourly salary of a full-time employee CTEA 2005")</f>
        <v>1 працівника з повною зайнятістю за оплачену годину КВЕД 2005</v>
      </c>
      <c r="N19" s="90"/>
    </row>
    <row r="20" spans="1:15" ht="19.95" customHeight="1" thickTop="1" thickBot="1">
      <c r="B20" s="14"/>
      <c r="C20" s="14"/>
      <c r="D20" s="39"/>
      <c r="E20" s="39"/>
      <c r="F20" s="146" t="str">
        <f>IF(A1=1,"Заборгованість з виплати заробітної плати ","Wage arrears")</f>
        <v xml:space="preserve">Заборгованість з виплати заробітної плати </v>
      </c>
      <c r="G20" s="39"/>
      <c r="H20" s="106"/>
      <c r="I20" s="61" t="str">
        <f>IF(A1=1,"Місяць","Month")</f>
        <v>Місяць</v>
      </c>
      <c r="J20" s="41"/>
      <c r="K20" s="40"/>
      <c r="L20" s="120">
        <v>19</v>
      </c>
      <c r="M20" s="89" t="str">
        <f>IF(A1=1,"1 працівника з повною зайнятістю за оплачену годину до попереднього місяця, % КВЕД 2010","hourly salary of a full-time employee to the previous month, % CTEA 2010")</f>
        <v>1 працівника з повною зайнятістю за оплачену годину до попереднього місяця, % КВЕД 2010</v>
      </c>
      <c r="N20" s="90"/>
    </row>
    <row r="21" spans="1:15" ht="19.95" customHeight="1" thickTop="1" thickBot="1">
      <c r="A21" s="2"/>
      <c r="B21" s="12"/>
      <c r="C21" s="12"/>
      <c r="F21" s="147"/>
      <c r="I21" s="58"/>
      <c r="L21" s="121">
        <v>20</v>
      </c>
      <c r="M21" s="118" t="str">
        <f>IF(A1=1,"1 працівника з повною зайнятістю за оплачену годину до попереднього місяця, % КВЕД 2005","hourly salary of a full-time employee to the previous month, % CTEA 2005")</f>
        <v>1 працівника з повною зайнятістю за оплачену годину до попереднього місяця, % КВЕД 2005</v>
      </c>
      <c r="N21" s="117"/>
    </row>
    <row r="22" spans="1:15" ht="19.95" customHeight="1" thickTop="1" thickBot="1">
      <c r="B22" s="17"/>
      <c r="C22" s="17"/>
      <c r="H22" s="107"/>
      <c r="I22" s="61" t="str">
        <f>IF(A1=1,"Рік","Year")</f>
        <v>Рік</v>
      </c>
      <c r="K22" s="42"/>
      <c r="L22" s="138"/>
      <c r="M22" s="139"/>
      <c r="N22" s="140"/>
      <c r="O22" s="137"/>
    </row>
    <row r="23" spans="1:15" ht="19.95" customHeight="1" thickTop="1">
      <c r="B23" s="17"/>
      <c r="C23" s="17"/>
    </row>
    <row r="24" spans="1:15" ht="19.95" customHeight="1">
      <c r="B24" s="18"/>
      <c r="C24" s="18"/>
      <c r="K24" s="42"/>
    </row>
    <row r="25" spans="1:15" ht="19.95" customHeight="1">
      <c r="B25" s="19"/>
      <c r="C25" s="19"/>
    </row>
    <row r="26" spans="1:15">
      <c r="B26" s="19"/>
      <c r="C26" s="19"/>
    </row>
    <row r="27" spans="1:15">
      <c r="B27" s="20"/>
      <c r="C27" s="20"/>
    </row>
    <row r="28" spans="1:15" ht="18">
      <c r="B28" s="21"/>
      <c r="C28" s="21"/>
      <c r="D28" s="43"/>
      <c r="E28" s="43"/>
      <c r="F28" s="43"/>
      <c r="G28" s="43"/>
      <c r="H28" s="108"/>
      <c r="I28" s="43"/>
      <c r="J28" s="43"/>
      <c r="K28" s="43"/>
      <c r="L28" s="110"/>
      <c r="M28" s="85"/>
      <c r="N28" s="85"/>
    </row>
    <row r="29" spans="1:15" ht="18">
      <c r="B29" s="21"/>
      <c r="C29" s="21"/>
      <c r="D29" s="43"/>
      <c r="E29" s="43"/>
      <c r="F29" s="43"/>
      <c r="G29" s="43"/>
      <c r="H29" s="108"/>
      <c r="I29" s="43"/>
      <c r="J29" s="43"/>
      <c r="K29" s="43"/>
      <c r="L29" s="110"/>
      <c r="M29" s="85"/>
      <c r="N29" s="85"/>
    </row>
    <row r="30" spans="1:15" ht="18">
      <c r="B30" s="21"/>
      <c r="C30" s="21"/>
      <c r="D30" s="43"/>
      <c r="E30" s="43"/>
      <c r="F30" s="43"/>
      <c r="G30" s="43"/>
      <c r="H30" s="108"/>
      <c r="I30" s="43"/>
      <c r="J30" s="43"/>
      <c r="K30" s="43"/>
      <c r="L30" s="110"/>
      <c r="M30" s="85"/>
      <c r="N30" s="85"/>
    </row>
    <row r="31" spans="1:15">
      <c r="B31" s="18"/>
      <c r="C31" s="18"/>
    </row>
    <row r="32" spans="1:15">
      <c r="B32" s="7"/>
      <c r="C32" s="7"/>
    </row>
    <row r="33" spans="2:3">
      <c r="B33" s="7"/>
      <c r="C33" s="7"/>
    </row>
    <row r="34" spans="2:3" ht="15.75" customHeight="1">
      <c r="B34" s="7"/>
      <c r="C34" s="7"/>
    </row>
    <row r="35" spans="2:3">
      <c r="B35" s="22"/>
      <c r="C35" s="22"/>
    </row>
  </sheetData>
  <mergeCells count="9">
    <mergeCell ref="B3:B7"/>
    <mergeCell ref="K4:K8"/>
    <mergeCell ref="D4:D8"/>
    <mergeCell ref="F20:F21"/>
    <mergeCell ref="F2:F3"/>
    <mergeCell ref="F8:F9"/>
    <mergeCell ref="F16:F17"/>
    <mergeCell ref="D10:D17"/>
    <mergeCell ref="F12:F13"/>
  </mergeCells>
  <phoneticPr fontId="18" type="noConversion"/>
  <hyperlinks>
    <hyperlink ref="I4" location="'1'!A1" display="'1'!A1"/>
  </hyperlinks>
  <pageMargins left="0.55118110236220474" right="0.11811023622047245" top="3.937007874015748E-2" bottom="7.874015748031496E-2" header="0.15748031496062992" footer="0.19685039370078741"/>
  <pageSetup paperSize="9" scale="49" orientation="landscape" horizontalDpi="4294967294" r:id="rId1"/>
  <headerFooter alignWithMargins="0">
    <oddFooter>&amp;R&amp;D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22860</xdr:rowOff>
                  </from>
                  <to>
                    <xdr:col>1</xdr:col>
                    <xdr:colOff>0</xdr:colOff>
                    <xdr:row>1</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HB39"/>
  <sheetViews>
    <sheetView showGridLines="0" zoomScale="86" zoomScaleNormal="86" workbookViewId="0">
      <pane xSplit="2" ySplit="3" topLeftCell="C4" activePane="bottomRight" state="frozen"/>
      <selection pane="topRight" activeCell="C1" sqref="C1"/>
      <selection pane="bottomLeft" activeCell="A4" sqref="A4"/>
      <selection pane="bottomRight" activeCell="Q3" sqref="Q3"/>
    </sheetView>
  </sheetViews>
  <sheetFormatPr defaultColWidth="8.77734375" defaultRowHeight="13.2"/>
  <cols>
    <col min="1" max="1" width="11.33203125" customWidth="1"/>
    <col min="2" max="2" width="52" customWidth="1"/>
    <col min="3" max="4" width="9.77734375" style="79" customWidth="1"/>
    <col min="5" max="7" width="9.77734375" customWidth="1"/>
    <col min="8" max="8" width="10.77734375" style="47" customWidth="1"/>
    <col min="9" max="10" width="8.77734375" style="47"/>
    <col min="11" max="22" width="10.77734375" style="47" customWidth="1"/>
    <col min="23" max="210" width="8.77734375" style="47"/>
  </cols>
  <sheetData>
    <row r="1" spans="1:210" ht="24" customHeight="1">
      <c r="A1" s="75" t="str">
        <f>IF('0'!A1=1,"до змісту","to title")</f>
        <v>до змісту</v>
      </c>
      <c r="B1" s="44"/>
      <c r="C1" s="38"/>
      <c r="D1" s="38"/>
      <c r="E1" s="78"/>
      <c r="F1" s="78"/>
      <c r="G1" s="78"/>
    </row>
    <row r="2" spans="1:210" s="78" customFormat="1" ht="15.75" customHeight="1">
      <c r="A2" s="76"/>
      <c r="B2" s="77"/>
      <c r="C2" s="91">
        <v>2010</v>
      </c>
      <c r="D2" s="91">
        <v>2011</v>
      </c>
      <c r="E2" s="91">
        <v>2012</v>
      </c>
      <c r="F2" s="91">
        <v>2013</v>
      </c>
      <c r="G2" s="91">
        <v>2014</v>
      </c>
      <c r="H2" s="91">
        <v>2015</v>
      </c>
      <c r="I2" s="91">
        <v>2016</v>
      </c>
      <c r="J2" s="91">
        <v>2017</v>
      </c>
      <c r="K2" s="91">
        <v>2018</v>
      </c>
      <c r="L2" s="91">
        <v>2019</v>
      </c>
      <c r="M2" s="91">
        <v>2020</v>
      </c>
      <c r="N2" s="91">
        <v>2021</v>
      </c>
      <c r="O2" s="91" t="s">
        <v>3</v>
      </c>
      <c r="P2" s="91" t="s">
        <v>4</v>
      </c>
      <c r="Q2" s="91" t="s">
        <v>5</v>
      </c>
    </row>
    <row r="3" spans="1:210" s="81" customFormat="1" ht="57.75" customHeight="1">
      <c r="A3" s="153" t="str">
        <f>IF('0'!A1=1,"Середня заробітна плата в розрахунку на одного штатного працівника (грн.) КВЕД 2010","Average remuneration per staff member (UAH) CTEA 2010")</f>
        <v>Середня заробітна плата в розрахунку на одного штатного працівника (грн.) КВЕД 2010</v>
      </c>
      <c r="B3" s="154"/>
      <c r="C3" s="84">
        <v>2249.7722719931758</v>
      </c>
      <c r="D3" s="84">
        <v>2647.4609502133603</v>
      </c>
      <c r="E3" s="84">
        <v>3040.8761757862444</v>
      </c>
      <c r="F3" s="84">
        <v>3282.06</v>
      </c>
      <c r="G3" s="83">
        <v>3480</v>
      </c>
      <c r="H3" s="83">
        <v>4195</v>
      </c>
      <c r="I3" s="123">
        <v>5182.53</v>
      </c>
      <c r="J3" s="125">
        <v>7103.79</v>
      </c>
      <c r="K3" s="125">
        <v>8864.6200000000008</v>
      </c>
      <c r="L3" s="125">
        <v>10496.82</v>
      </c>
      <c r="M3" s="125">
        <v>11591.15</v>
      </c>
      <c r="N3" s="125">
        <v>14014.24</v>
      </c>
      <c r="O3" s="125">
        <v>14847.268594864787</v>
      </c>
      <c r="P3" s="125">
        <v>17441.618741779712</v>
      </c>
      <c r="Q3" s="125">
        <v>21473.419512100481</v>
      </c>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row>
    <row r="4" spans="1:210" ht="31.95" customHeight="1">
      <c r="A4" s="155" t="str">
        <f>IF('0'!A1=1,"За видами економічної діяльності КВЕД 2010 (без урахування Криму та частини зони АТО) ","By types of economic activity CTEA 2010 (excluding the temporarily occupied territory of AR Crimea and part of ATO zone)")</f>
        <v xml:space="preserve">За видами економічної діяльності КВЕД 2010 (без урахування Криму та частини зони АТО) </v>
      </c>
      <c r="B4" s="70"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4" s="82">
        <v>1466.5318658200051</v>
      </c>
      <c r="D4" s="82">
        <v>1851.7786503183961</v>
      </c>
      <c r="E4" s="82">
        <v>2088.2581380293827</v>
      </c>
      <c r="F4" s="82">
        <v>2344.5</v>
      </c>
      <c r="G4" s="80">
        <v>2556</v>
      </c>
      <c r="H4" s="80">
        <v>3309</v>
      </c>
      <c r="I4" s="124">
        <v>4195.37</v>
      </c>
      <c r="J4" s="126">
        <v>6057.45</v>
      </c>
      <c r="K4" s="126">
        <v>7556.88</v>
      </c>
      <c r="L4" s="126">
        <v>8855.8799999999992</v>
      </c>
      <c r="M4" s="126">
        <v>9757.36</v>
      </c>
      <c r="N4" s="126">
        <v>12287.22</v>
      </c>
      <c r="O4" s="126">
        <v>13060.523964708447</v>
      </c>
      <c r="P4" s="126">
        <v>14625.210962424442</v>
      </c>
      <c r="Q4" s="126">
        <v>18011.738584025559</v>
      </c>
    </row>
    <row r="5" spans="1:210" ht="31.95" customHeight="1">
      <c r="A5" s="156"/>
      <c r="B5" s="71" t="str">
        <f>IF('0'!A1=1,"з них сільське господарство","of which agriculture")</f>
        <v>з них сільське господарство</v>
      </c>
      <c r="C5" s="82">
        <v>1421.7563628493292</v>
      </c>
      <c r="D5" s="82">
        <v>1785.7334359898548</v>
      </c>
      <c r="E5" s="82">
        <v>2025.337737483607</v>
      </c>
      <c r="F5" s="82">
        <v>2272.0300000000002</v>
      </c>
      <c r="G5" s="80">
        <v>2476</v>
      </c>
      <c r="H5" s="80">
        <v>3140</v>
      </c>
      <c r="I5" s="124">
        <v>3915.88</v>
      </c>
      <c r="J5" s="126">
        <v>5761.42</v>
      </c>
      <c r="K5" s="126">
        <v>7166.41</v>
      </c>
      <c r="L5" s="126">
        <v>8737.94</v>
      </c>
      <c r="M5" s="126">
        <v>9733.99</v>
      </c>
      <c r="N5" s="126">
        <v>11732.86</v>
      </c>
      <c r="O5" s="126">
        <v>12243</v>
      </c>
      <c r="P5" s="126">
        <v>14183.718225211551</v>
      </c>
      <c r="Q5" s="126">
        <v>17629.773098025857</v>
      </c>
    </row>
    <row r="6" spans="1:210" ht="31.95" customHeight="1">
      <c r="A6" s="156"/>
      <c r="B6" s="71" t="str">
        <f>IF('0'!A1=1,"Промисловість","Manufacturing")</f>
        <v>Промисловість</v>
      </c>
      <c r="C6" s="82">
        <v>2578.4450081616073</v>
      </c>
      <c r="D6" s="82">
        <v>3118.0635434893888</v>
      </c>
      <c r="E6" s="82">
        <v>3488.3322617726608</v>
      </c>
      <c r="F6" s="82">
        <v>3773.71</v>
      </c>
      <c r="G6" s="80">
        <v>3988</v>
      </c>
      <c r="H6" s="80">
        <v>4789</v>
      </c>
      <c r="I6" s="124">
        <v>5901.65</v>
      </c>
      <c r="J6" s="126">
        <v>7630.72</v>
      </c>
      <c r="K6" s="126">
        <v>9633.33</v>
      </c>
      <c r="L6" s="126">
        <v>11788.28</v>
      </c>
      <c r="M6" s="126">
        <v>12759.47</v>
      </c>
      <c r="N6" s="126">
        <v>14902.05</v>
      </c>
      <c r="O6" s="126">
        <v>15176.32244688183</v>
      </c>
      <c r="P6" s="126">
        <v>18390.085465562956</v>
      </c>
      <c r="Q6" s="126">
        <v>23150.309079557061</v>
      </c>
    </row>
    <row r="7" spans="1:210" ht="31.95" customHeight="1">
      <c r="A7" s="156"/>
      <c r="B7" s="71" t="str">
        <f>IF('0'!A1=1,"Будівництво","Construction")</f>
        <v>Будівництво</v>
      </c>
      <c r="C7" s="82">
        <v>1777.5821697477456</v>
      </c>
      <c r="D7" s="82">
        <v>2294.0885101814188</v>
      </c>
      <c r="E7" s="82">
        <v>2539.670082203545</v>
      </c>
      <c r="F7" s="82">
        <v>2726.58</v>
      </c>
      <c r="G7" s="80">
        <v>2860</v>
      </c>
      <c r="H7" s="80">
        <v>3551</v>
      </c>
      <c r="I7" s="124">
        <v>4730.58</v>
      </c>
      <c r="J7" s="126">
        <v>6250.71</v>
      </c>
      <c r="K7" s="126">
        <v>7844.82</v>
      </c>
      <c r="L7" s="126">
        <v>9355.83</v>
      </c>
      <c r="M7" s="126">
        <v>9831.7900000000009</v>
      </c>
      <c r="N7" s="126">
        <v>11289.09</v>
      </c>
      <c r="O7" s="126">
        <v>9780.5421021124475</v>
      </c>
      <c r="P7" s="126">
        <v>12633.610241020333</v>
      </c>
      <c r="Q7" s="126">
        <v>16928.45772904771</v>
      </c>
    </row>
    <row r="8" spans="1:210" ht="31.95" customHeight="1">
      <c r="A8" s="156"/>
      <c r="B8" s="71"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8" s="82">
        <v>1897.8607307004102</v>
      </c>
      <c r="D8" s="82">
        <v>2370.9922502853838</v>
      </c>
      <c r="E8" s="82">
        <v>2741.0670070390329</v>
      </c>
      <c r="F8" s="82">
        <v>3048.69</v>
      </c>
      <c r="G8" s="80">
        <v>3439</v>
      </c>
      <c r="H8" s="80">
        <v>4692</v>
      </c>
      <c r="I8" s="124">
        <v>5809.34</v>
      </c>
      <c r="J8" s="126">
        <v>7630.55</v>
      </c>
      <c r="K8" s="126">
        <v>9404.43</v>
      </c>
      <c r="L8" s="126">
        <v>10794.9</v>
      </c>
      <c r="M8" s="126">
        <v>11286.1</v>
      </c>
      <c r="N8" s="126">
        <v>13487.76</v>
      </c>
      <c r="O8" s="126">
        <v>15102.750231209422</v>
      </c>
      <c r="P8" s="126">
        <v>20629.646085296918</v>
      </c>
      <c r="Q8" s="126">
        <v>25285.902723582836</v>
      </c>
    </row>
    <row r="9" spans="1:210" ht="31.95" customHeight="1">
      <c r="A9" s="156"/>
      <c r="B9" s="71"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9" s="82">
        <v>2647.8644843629031</v>
      </c>
      <c r="D9" s="82">
        <v>3061.1431452183465</v>
      </c>
      <c r="E9" s="82">
        <v>3402.4317759943128</v>
      </c>
      <c r="F9" s="82">
        <v>3582.05</v>
      </c>
      <c r="G9" s="80">
        <v>3768</v>
      </c>
      <c r="H9" s="80">
        <v>4653</v>
      </c>
      <c r="I9" s="124">
        <v>5809.64</v>
      </c>
      <c r="J9" s="126">
        <v>7687.81</v>
      </c>
      <c r="K9" s="126">
        <v>9859.82</v>
      </c>
      <c r="L9" s="126">
        <v>11704.48</v>
      </c>
      <c r="M9" s="126">
        <v>11950.53</v>
      </c>
      <c r="N9" s="126">
        <v>13836.93</v>
      </c>
      <c r="O9" s="126">
        <v>13730.901750273662</v>
      </c>
      <c r="P9" s="126">
        <v>17183.700652973443</v>
      </c>
      <c r="Q9" s="126">
        <v>21698.831693750395</v>
      </c>
    </row>
    <row r="10" spans="1:210" ht="31.95" customHeight="1">
      <c r="A10" s="156"/>
      <c r="B10" s="71" t="str">
        <f>IF('0'!A1=1,"наземний і трубопровідний транспорт","surface and pipeline transport")</f>
        <v>наземний і трубопровідний транспорт</v>
      </c>
      <c r="C10" s="82">
        <v>2364.3719329557052</v>
      </c>
      <c r="D10" s="82">
        <v>2710.7456082656149</v>
      </c>
      <c r="E10" s="82">
        <v>2973.1666838611013</v>
      </c>
      <c r="F10" s="82">
        <v>3180.38</v>
      </c>
      <c r="G10" s="82">
        <v>3541</v>
      </c>
      <c r="H10" s="82">
        <v>4172</v>
      </c>
      <c r="I10" s="124">
        <v>5265.39</v>
      </c>
      <c r="J10" s="126">
        <v>7182.8</v>
      </c>
      <c r="K10" s="126">
        <v>9186.5</v>
      </c>
      <c r="L10" s="126">
        <v>10705.18</v>
      </c>
      <c r="M10" s="126">
        <v>11288.35</v>
      </c>
      <c r="N10" s="126">
        <v>13121.2</v>
      </c>
      <c r="O10" s="126">
        <v>13110.95837471503</v>
      </c>
      <c r="P10" s="126">
        <v>15451.810573587978</v>
      </c>
      <c r="Q10" s="126">
        <v>19324.887430961073</v>
      </c>
    </row>
    <row r="11" spans="1:210" ht="31.95" customHeight="1">
      <c r="A11" s="156"/>
      <c r="B11" s="71" t="str">
        <f>IF('0'!A1=1,"водний транспорт","water transport")</f>
        <v>водний транспорт</v>
      </c>
      <c r="C11" s="82">
        <v>2761.350609077188</v>
      </c>
      <c r="D11" s="82">
        <v>3058.1840731387147</v>
      </c>
      <c r="E11" s="82">
        <v>2831.0259921585894</v>
      </c>
      <c r="F11" s="82">
        <v>3340.19</v>
      </c>
      <c r="G11" s="82">
        <v>3622</v>
      </c>
      <c r="H11" s="82">
        <v>5076</v>
      </c>
      <c r="I11" s="124">
        <v>6976.41</v>
      </c>
      <c r="J11" s="126">
        <v>7589.93</v>
      </c>
      <c r="K11" s="126">
        <v>10466.74</v>
      </c>
      <c r="L11" s="126">
        <v>13056.65</v>
      </c>
      <c r="M11" s="126">
        <v>12807.33</v>
      </c>
      <c r="N11" s="126">
        <v>14472.54</v>
      </c>
      <c r="O11" s="126">
        <v>14773.141313204826</v>
      </c>
      <c r="P11" s="126">
        <v>21857.677859698961</v>
      </c>
      <c r="Q11" s="126">
        <v>25720.415669211809</v>
      </c>
    </row>
    <row r="12" spans="1:210" ht="31.95" customHeight="1">
      <c r="A12" s="156"/>
      <c r="B12" s="71" t="str">
        <f>IF('0'!A1=1,"авіаційний транспорт","air transport")</f>
        <v>авіаційний транспорт</v>
      </c>
      <c r="C12" s="82">
        <v>6947.7308472987061</v>
      </c>
      <c r="D12" s="82">
        <v>8916.8331821712327</v>
      </c>
      <c r="E12" s="82">
        <v>10016.156732542075</v>
      </c>
      <c r="F12" s="82">
        <v>10641.84</v>
      </c>
      <c r="G12" s="82">
        <v>11967</v>
      </c>
      <c r="H12" s="82">
        <v>18470</v>
      </c>
      <c r="I12" s="124">
        <v>24705.52</v>
      </c>
      <c r="J12" s="126">
        <v>31087.52</v>
      </c>
      <c r="K12" s="126">
        <v>35650.769999999997</v>
      </c>
      <c r="L12" s="126">
        <v>27299.78</v>
      </c>
      <c r="M12" s="126">
        <v>21685.09</v>
      </c>
      <c r="N12" s="126">
        <v>28505.65</v>
      </c>
      <c r="O12" s="126">
        <v>24962.920480102533</v>
      </c>
      <c r="P12" s="126">
        <v>31390.610333331908</v>
      </c>
      <c r="Q12" s="126">
        <v>43937.575704035778</v>
      </c>
    </row>
    <row r="13" spans="1:210" ht="31.95" customHeight="1">
      <c r="A13" s="156"/>
      <c r="B13" s="71"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13" s="82">
        <v>2972.6952146774142</v>
      </c>
      <c r="D13" s="82">
        <v>3425.3272734407947</v>
      </c>
      <c r="E13" s="82">
        <v>3842.2724606116622</v>
      </c>
      <c r="F13" s="82">
        <v>4040.01</v>
      </c>
      <c r="G13" s="82">
        <v>4231</v>
      </c>
      <c r="H13" s="82">
        <v>5358</v>
      </c>
      <c r="I13" s="124">
        <v>6602.71</v>
      </c>
      <c r="J13" s="126">
        <v>8485.2199999999993</v>
      </c>
      <c r="K13" s="126">
        <v>10884.36</v>
      </c>
      <c r="L13" s="126">
        <v>12953.7</v>
      </c>
      <c r="M13" s="126">
        <v>13136.98</v>
      </c>
      <c r="N13" s="126">
        <v>14960.72</v>
      </c>
      <c r="O13" s="126">
        <v>14763.426473069694</v>
      </c>
      <c r="P13" s="126">
        <v>19055.829275193992</v>
      </c>
      <c r="Q13" s="126">
        <v>23772.735477510272</v>
      </c>
    </row>
    <row r="14" spans="1:210" ht="31.95" customHeight="1">
      <c r="A14" s="156"/>
      <c r="B14" s="71" t="str">
        <f>IF('0'!A1=1,"поштова та кур’єрська діяльність","postal and courier activities")</f>
        <v>поштова та кур’єрська діяльність</v>
      </c>
      <c r="C14" s="82">
        <v>1521.2403156900327</v>
      </c>
      <c r="D14" s="82">
        <v>1693.0352211473348</v>
      </c>
      <c r="E14" s="82">
        <v>1845.7999059160568</v>
      </c>
      <c r="F14" s="82">
        <v>1917.41</v>
      </c>
      <c r="G14" s="82">
        <v>1932</v>
      </c>
      <c r="H14" s="82">
        <v>2180</v>
      </c>
      <c r="I14" s="124">
        <v>2817.77</v>
      </c>
      <c r="J14" s="126">
        <v>3851.12</v>
      </c>
      <c r="K14" s="126">
        <v>5043.54</v>
      </c>
      <c r="L14" s="126">
        <v>5993.39</v>
      </c>
      <c r="M14" s="126">
        <v>6838.32</v>
      </c>
      <c r="N14" s="126">
        <v>8214.16</v>
      </c>
      <c r="O14" s="126">
        <v>8592.3149836628963</v>
      </c>
      <c r="P14" s="126">
        <v>11830.323818546587</v>
      </c>
      <c r="Q14" s="126">
        <v>16106.064268290773</v>
      </c>
    </row>
    <row r="15" spans="1:210" ht="31.95" customHeight="1">
      <c r="A15" s="156"/>
      <c r="B15" s="71" t="str">
        <f>IF('0'!A1=1,"Тимчасове розміщування й  організація харчування","Accommodation and food service activities")</f>
        <v>Тимчасове розміщування й  організація харчування</v>
      </c>
      <c r="C15" s="82">
        <v>1423.9320692307219</v>
      </c>
      <c r="D15" s="82">
        <v>1749.64897707613</v>
      </c>
      <c r="E15" s="82">
        <v>2017.8029385148584</v>
      </c>
      <c r="F15" s="82">
        <v>2194.9299999999998</v>
      </c>
      <c r="G15" s="80">
        <v>2261</v>
      </c>
      <c r="H15" s="80">
        <v>2786</v>
      </c>
      <c r="I15" s="124">
        <v>3505.34</v>
      </c>
      <c r="J15" s="126">
        <v>4988.33</v>
      </c>
      <c r="K15" s="126">
        <v>5874.85</v>
      </c>
      <c r="L15" s="126">
        <v>6729.85</v>
      </c>
      <c r="M15" s="126">
        <v>6026.07</v>
      </c>
      <c r="N15" s="126">
        <v>8542.56</v>
      </c>
      <c r="O15" s="126">
        <v>9367.3920239435047</v>
      </c>
      <c r="P15" s="126">
        <v>12299.912658924908</v>
      </c>
      <c r="Q15" s="126">
        <v>15880.626074195136</v>
      </c>
    </row>
    <row r="16" spans="1:210" ht="31.95" customHeight="1">
      <c r="A16" s="156"/>
      <c r="B16" s="71" t="str">
        <f>IF('0'!A1=1,"Інформація та телекомунікації","Information and communication")</f>
        <v>Інформація та телекомунікації</v>
      </c>
      <c r="C16" s="82">
        <v>3187.2081570189366</v>
      </c>
      <c r="D16" s="82">
        <v>3716.0172541687011</v>
      </c>
      <c r="E16" s="82">
        <v>4336.4416212029528</v>
      </c>
      <c r="F16" s="82">
        <v>4658.08</v>
      </c>
      <c r="G16" s="80">
        <v>5176</v>
      </c>
      <c r="H16" s="80">
        <v>7111</v>
      </c>
      <c r="I16" s="124">
        <v>9530.0499999999993</v>
      </c>
      <c r="J16" s="126">
        <v>12017.73</v>
      </c>
      <c r="K16" s="126">
        <v>14276.07</v>
      </c>
      <c r="L16" s="126">
        <v>17542.59</v>
      </c>
      <c r="M16" s="126">
        <v>19888.189999999999</v>
      </c>
      <c r="N16" s="126">
        <v>25530.21</v>
      </c>
      <c r="O16" s="126">
        <v>30828.877410845631</v>
      </c>
      <c r="P16" s="126">
        <v>37946.052064877702</v>
      </c>
      <c r="Q16" s="126">
        <v>52457.059988362045</v>
      </c>
    </row>
    <row r="17" spans="1:17" ht="31.95" customHeight="1">
      <c r="A17" s="156"/>
      <c r="B17" s="71" t="str">
        <f>IF('0'!A1=1,"Фінансова та страхова діяльність","Financial and insurance activities")</f>
        <v>Фінансова та страхова діяльність</v>
      </c>
      <c r="C17" s="82">
        <v>4695.3127823538189</v>
      </c>
      <c r="D17" s="82">
        <v>5435.0035149187606</v>
      </c>
      <c r="E17" s="82">
        <v>6067.0630699574604</v>
      </c>
      <c r="F17" s="82">
        <v>6326.13</v>
      </c>
      <c r="G17" s="80">
        <v>7020</v>
      </c>
      <c r="H17" s="80">
        <v>8603</v>
      </c>
      <c r="I17" s="124">
        <v>10227.209999999999</v>
      </c>
      <c r="J17" s="126">
        <v>12865.12</v>
      </c>
      <c r="K17" s="126">
        <v>16160.99</v>
      </c>
      <c r="L17" s="126">
        <v>19132.47</v>
      </c>
      <c r="M17" s="126">
        <v>20378.72</v>
      </c>
      <c r="N17" s="126">
        <v>23975.119999999999</v>
      </c>
      <c r="O17" s="126">
        <v>27985.902033600814</v>
      </c>
      <c r="P17" s="126">
        <v>34393.086117259198</v>
      </c>
      <c r="Q17" s="126">
        <v>41383.76264588513</v>
      </c>
    </row>
    <row r="18" spans="1:17" ht="31.95" customHeight="1">
      <c r="A18" s="156"/>
      <c r="B18" s="71" t="str">
        <f>IF('0'!A1=1,"Операції з нерухомим майном","Real estate activities")</f>
        <v>Операції з нерухомим майном</v>
      </c>
      <c r="C18" s="82">
        <v>1865.5347362106197</v>
      </c>
      <c r="D18" s="82">
        <v>2184.315585649631</v>
      </c>
      <c r="E18" s="82">
        <v>2354.1956125121765</v>
      </c>
      <c r="F18" s="82">
        <v>2785.75</v>
      </c>
      <c r="G18" s="80">
        <v>3090</v>
      </c>
      <c r="H18" s="80">
        <v>3659</v>
      </c>
      <c r="I18" s="124">
        <v>4803.68</v>
      </c>
      <c r="J18" s="126">
        <v>5946.51</v>
      </c>
      <c r="K18" s="126">
        <v>7328.76</v>
      </c>
      <c r="L18" s="126">
        <v>8625.5300000000007</v>
      </c>
      <c r="M18" s="126">
        <v>8980.86</v>
      </c>
      <c r="N18" s="126">
        <v>11142.13</v>
      </c>
      <c r="O18" s="126">
        <v>11559.872879955285</v>
      </c>
      <c r="P18" s="126">
        <v>15509.492793276802</v>
      </c>
      <c r="Q18" s="126">
        <v>19507.714380563186</v>
      </c>
    </row>
    <row r="19" spans="1:17" ht="31.95" customHeight="1">
      <c r="A19" s="156"/>
      <c r="B19" s="71" t="str">
        <f>IF('0'!A1=1,"Професійна, наукова та технічна  діяльність","Professional, scientific and technical activities")</f>
        <v>Професійна, наукова та технічна  діяльність</v>
      </c>
      <c r="C19" s="82">
        <v>2903.3009816063382</v>
      </c>
      <c r="D19" s="82">
        <v>3566.427308671462</v>
      </c>
      <c r="E19" s="82">
        <v>4299.3582822316948</v>
      </c>
      <c r="F19" s="82">
        <v>4505.0600000000004</v>
      </c>
      <c r="G19" s="80">
        <v>5290</v>
      </c>
      <c r="H19" s="80">
        <v>6736</v>
      </c>
      <c r="I19" s="124">
        <v>8058.93</v>
      </c>
      <c r="J19" s="126">
        <v>10038.64</v>
      </c>
      <c r="K19" s="126">
        <v>12143.99</v>
      </c>
      <c r="L19" s="126">
        <v>14550.28</v>
      </c>
      <c r="M19" s="126">
        <v>16613.2</v>
      </c>
      <c r="N19" s="126">
        <v>19369.18</v>
      </c>
      <c r="O19" s="126">
        <v>20496.562463106315</v>
      </c>
      <c r="P19" s="126">
        <v>23413.315631656591</v>
      </c>
      <c r="Q19" s="126">
        <v>29200.266421199613</v>
      </c>
    </row>
    <row r="20" spans="1:17" ht="31.95" customHeight="1">
      <c r="A20" s="156"/>
      <c r="B20" s="71" t="str">
        <f>IF('0'!A1=1,"з неї наукові дослідження та розробки","of which scientific research and development")</f>
        <v>з неї наукові дослідження та розробки</v>
      </c>
      <c r="C20" s="82">
        <v>2900.8085844199536</v>
      </c>
      <c r="D20" s="82">
        <v>3295.7999877716607</v>
      </c>
      <c r="E20" s="82">
        <v>3724.0783129161923</v>
      </c>
      <c r="F20" s="82">
        <v>4058.98</v>
      </c>
      <c r="G20" s="80">
        <v>4268</v>
      </c>
      <c r="H20" s="80">
        <v>4972</v>
      </c>
      <c r="I20" s="124">
        <v>6118.95</v>
      </c>
      <c r="J20" s="126">
        <v>8211.98</v>
      </c>
      <c r="K20" s="126">
        <v>10258.75</v>
      </c>
      <c r="L20" s="126">
        <v>11648.91</v>
      </c>
      <c r="M20" s="126">
        <v>12882.17</v>
      </c>
      <c r="N20" s="126">
        <v>15178.93</v>
      </c>
      <c r="O20" s="126">
        <v>16360.059488520981</v>
      </c>
      <c r="P20" s="126">
        <v>19359.053604912184</v>
      </c>
      <c r="Q20" s="126">
        <v>22444.956160269634</v>
      </c>
    </row>
    <row r="21" spans="1:17" ht="31.95" customHeight="1">
      <c r="A21" s="156"/>
      <c r="B21" s="71"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21" s="82">
        <v>1854.7094832184287</v>
      </c>
      <c r="D21" s="82">
        <v>2181.7845465820087</v>
      </c>
      <c r="E21" s="82">
        <v>2455.0732100815576</v>
      </c>
      <c r="F21" s="82">
        <v>2545.73</v>
      </c>
      <c r="G21" s="80">
        <v>2601</v>
      </c>
      <c r="H21" s="80">
        <v>3114</v>
      </c>
      <c r="I21" s="124">
        <v>3994.9</v>
      </c>
      <c r="J21" s="126">
        <v>5577.87</v>
      </c>
      <c r="K21" s="126">
        <v>7227.72</v>
      </c>
      <c r="L21" s="126">
        <v>8700.27</v>
      </c>
      <c r="M21" s="126">
        <v>9878.4599999999991</v>
      </c>
      <c r="N21" s="126">
        <v>11186.4</v>
      </c>
      <c r="O21" s="126">
        <v>12290.929844318118</v>
      </c>
      <c r="P21" s="126">
        <v>14395.382638708426</v>
      </c>
      <c r="Q21" s="126">
        <v>17561.865038648011</v>
      </c>
    </row>
    <row r="22" spans="1:17" ht="31.95" customHeight="1">
      <c r="A22" s="156"/>
      <c r="B22" s="71"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22" s="82">
        <v>2731.3589440374762</v>
      </c>
      <c r="D22" s="82">
        <v>3046.8115852873138</v>
      </c>
      <c r="E22" s="82">
        <v>3421.3443937709617</v>
      </c>
      <c r="F22" s="82">
        <v>3719.17</v>
      </c>
      <c r="G22" s="80">
        <v>3817</v>
      </c>
      <c r="H22" s="80">
        <v>4381</v>
      </c>
      <c r="I22" s="124">
        <v>5952.22</v>
      </c>
      <c r="J22" s="126">
        <v>9371.57</v>
      </c>
      <c r="K22" s="126">
        <v>12697.97</v>
      </c>
      <c r="L22" s="126">
        <v>14784.6</v>
      </c>
      <c r="M22" s="126">
        <v>16442.82</v>
      </c>
      <c r="N22" s="126">
        <v>19048.2</v>
      </c>
      <c r="O22" s="126">
        <v>20764.353009237253</v>
      </c>
      <c r="P22" s="126">
        <v>23394.921912694223</v>
      </c>
      <c r="Q22" s="126">
        <v>29098.917195804024</v>
      </c>
    </row>
    <row r="23" spans="1:17" ht="31.95" customHeight="1">
      <c r="A23" s="156"/>
      <c r="B23" s="71" t="str">
        <f>IF('0'!A1=1,"Освіта","Education")</f>
        <v>Освіта</v>
      </c>
      <c r="C23" s="82">
        <v>1904.8138653856965</v>
      </c>
      <c r="D23" s="82">
        <v>2077.0615808982388</v>
      </c>
      <c r="E23" s="82">
        <v>2529.3568211495253</v>
      </c>
      <c r="F23" s="82">
        <v>2696.26</v>
      </c>
      <c r="G23" s="80">
        <v>2745</v>
      </c>
      <c r="H23" s="80">
        <v>3132</v>
      </c>
      <c r="I23" s="124">
        <v>3768.76</v>
      </c>
      <c r="J23" s="126">
        <v>5857.49</v>
      </c>
      <c r="K23" s="126">
        <v>7041.4</v>
      </c>
      <c r="L23" s="126">
        <v>8135.19</v>
      </c>
      <c r="M23" s="126">
        <v>9270.9599999999991</v>
      </c>
      <c r="N23" s="126">
        <v>11817.02</v>
      </c>
      <c r="O23" s="126">
        <v>11998.639398337285</v>
      </c>
      <c r="P23" s="126">
        <v>12438.925224415667</v>
      </c>
      <c r="Q23" s="126">
        <v>14592.947611660784</v>
      </c>
    </row>
    <row r="24" spans="1:17" ht="31.95" customHeight="1">
      <c r="A24" s="156"/>
      <c r="B24" s="71" t="str">
        <f>IF('0'!A1=1,"Охорона здоров’я та надання  соціальної допомоги","Human health and social work activities")</f>
        <v>Охорона здоров’я та надання  соціальної допомоги</v>
      </c>
      <c r="C24" s="82">
        <v>1616.0076483406031</v>
      </c>
      <c r="D24" s="82">
        <v>1762.0476461076717</v>
      </c>
      <c r="E24" s="82">
        <v>2188.8199501201107</v>
      </c>
      <c r="F24" s="82">
        <v>2351.19</v>
      </c>
      <c r="G24" s="80">
        <v>2441</v>
      </c>
      <c r="H24" s="80">
        <v>2829</v>
      </c>
      <c r="I24" s="124">
        <v>3399.75</v>
      </c>
      <c r="J24" s="126">
        <v>4976.5600000000004</v>
      </c>
      <c r="K24" s="126">
        <v>5852.64</v>
      </c>
      <c r="L24" s="126">
        <v>7020.25</v>
      </c>
      <c r="M24" s="126">
        <v>8847.67</v>
      </c>
      <c r="N24" s="126">
        <v>11615.67</v>
      </c>
      <c r="O24" s="126">
        <v>13737.917017652859</v>
      </c>
      <c r="P24" s="126">
        <v>14688.493665961558</v>
      </c>
      <c r="Q24" s="126">
        <v>16849.637494465947</v>
      </c>
    </row>
    <row r="25" spans="1:17" ht="31.95" customHeight="1">
      <c r="A25" s="156"/>
      <c r="B25" s="71" t="str">
        <f>IF('0'!A1=1,"з них охорона здоров’я  ","of which human health")</f>
        <v xml:space="preserve">з них охорона здоров’я  </v>
      </c>
      <c r="C25" s="82">
        <v>1623.44350000537</v>
      </c>
      <c r="D25" s="82">
        <v>1767.9494596045588</v>
      </c>
      <c r="E25" s="82">
        <v>2206.810979029849</v>
      </c>
      <c r="F25" s="82">
        <v>2373.48</v>
      </c>
      <c r="G25" s="80">
        <v>2463</v>
      </c>
      <c r="H25" s="80">
        <v>2853</v>
      </c>
      <c r="I25" s="124">
        <v>3434.92</v>
      </c>
      <c r="J25" s="126">
        <v>5023.41</v>
      </c>
      <c r="K25" s="126">
        <v>5898.01</v>
      </c>
      <c r="L25" s="126">
        <v>7087.07</v>
      </c>
      <c r="M25" s="126">
        <v>8994.89</v>
      </c>
      <c r="N25" s="126">
        <v>11824.67</v>
      </c>
      <c r="O25" s="126">
        <v>14001.811744317556</v>
      </c>
      <c r="P25" s="126">
        <v>14970.499785835013</v>
      </c>
      <c r="Q25" s="126">
        <v>17115.115410207192</v>
      </c>
    </row>
    <row r="26" spans="1:17" ht="31.95" customHeight="1">
      <c r="A26" s="156"/>
      <c r="B26" s="71" t="str">
        <f>IF('0'!A1=1,"Мистецтво, спорт, розваги та відпочинок","Arts, sport, entertainment and recreation")</f>
        <v>Мистецтво, спорт, розваги та відпочинок</v>
      </c>
      <c r="C26" s="82">
        <v>1950.9666444205186</v>
      </c>
      <c r="D26" s="82">
        <v>2394.0615335441985</v>
      </c>
      <c r="E26" s="82">
        <v>2901.7866090865932</v>
      </c>
      <c r="F26" s="82">
        <v>3342.34</v>
      </c>
      <c r="G26" s="80">
        <v>3626</v>
      </c>
      <c r="H26" s="80">
        <v>4134</v>
      </c>
      <c r="I26" s="124">
        <v>4843.59</v>
      </c>
      <c r="J26" s="126">
        <v>6608.21</v>
      </c>
      <c r="K26" s="126">
        <v>7611.55</v>
      </c>
      <c r="L26" s="126">
        <v>8659.43</v>
      </c>
      <c r="M26" s="126">
        <v>9623.99</v>
      </c>
      <c r="N26" s="126">
        <v>12508.26</v>
      </c>
      <c r="O26" s="126">
        <v>11566.90326160312</v>
      </c>
      <c r="P26" s="126">
        <v>13335.804802403858</v>
      </c>
      <c r="Q26" s="126">
        <v>15871.747944926354</v>
      </c>
    </row>
    <row r="27" spans="1:17" ht="31.95" customHeight="1">
      <c r="A27" s="156"/>
      <c r="B27" s="71" t="str">
        <f>IF('0'!A1=1,"діяльність у сфері творчості, мистецтва та розваг","arts, entertainment and recreation activities")</f>
        <v>діяльність у сфері творчості, мистецтва та розваг</v>
      </c>
      <c r="C27" s="82">
        <v>1906.2903940132089</v>
      </c>
      <c r="D27" s="82">
        <v>2098.912384694328</v>
      </c>
      <c r="E27" s="82">
        <v>2554.7178041628154</v>
      </c>
      <c r="F27" s="82">
        <v>2933.12</v>
      </c>
      <c r="G27" s="80">
        <v>2841</v>
      </c>
      <c r="H27" s="80">
        <v>3150</v>
      </c>
      <c r="I27" s="124">
        <v>3826.78</v>
      </c>
      <c r="J27" s="126">
        <v>5773.71</v>
      </c>
      <c r="K27" s="126">
        <v>6800.77</v>
      </c>
      <c r="L27" s="126">
        <v>7834.39</v>
      </c>
      <c r="M27" s="126">
        <v>8563.7000000000007</v>
      </c>
      <c r="N27" s="126">
        <v>11314.9</v>
      </c>
      <c r="O27" s="126">
        <v>11050.128289643719</v>
      </c>
      <c r="P27" s="126">
        <v>11345.434899651389</v>
      </c>
      <c r="Q27" s="126">
        <v>13142.901457508902</v>
      </c>
    </row>
    <row r="28" spans="1:17" ht="31.95" customHeight="1">
      <c r="A28" s="156"/>
      <c r="B28" s="71"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28" s="82">
        <v>1912.6632881841379</v>
      </c>
      <c r="D28" s="82">
        <v>2114.3425072275008</v>
      </c>
      <c r="E28" s="82">
        <v>2564.8342087620763</v>
      </c>
      <c r="F28" s="82">
        <v>2736.53</v>
      </c>
      <c r="G28" s="80">
        <v>2769</v>
      </c>
      <c r="H28" s="80">
        <v>3049</v>
      </c>
      <c r="I28" s="124">
        <v>3704.94</v>
      </c>
      <c r="J28" s="126">
        <v>5464.14</v>
      </c>
      <c r="K28" s="126">
        <v>6381.09</v>
      </c>
      <c r="L28" s="126">
        <v>7519.27</v>
      </c>
      <c r="M28" s="126">
        <v>8024.39</v>
      </c>
      <c r="N28" s="126">
        <v>10462.4</v>
      </c>
      <c r="O28" s="126">
        <v>10468.991555346118</v>
      </c>
      <c r="P28" s="126">
        <v>10990.371362602089</v>
      </c>
      <c r="Q28" s="126">
        <v>13142.180562626156</v>
      </c>
    </row>
    <row r="29" spans="1:17" ht="31.95" customHeight="1">
      <c r="A29" s="157"/>
      <c r="B29" s="72" t="str">
        <f>IF('0'!A1=1,"Надання інших видів послуг","Other service activities")</f>
        <v>Надання інших видів послуг</v>
      </c>
      <c r="C29" s="82">
        <v>1741.8969105800595</v>
      </c>
      <c r="D29" s="82">
        <v>2064.2988362768183</v>
      </c>
      <c r="E29" s="82">
        <v>2637.6431399954649</v>
      </c>
      <c r="F29" s="82">
        <v>2736.77</v>
      </c>
      <c r="G29" s="80">
        <v>3361</v>
      </c>
      <c r="H29" s="80">
        <v>3634</v>
      </c>
      <c r="I29" s="124">
        <v>4615.45</v>
      </c>
      <c r="J29" s="126">
        <v>6535.52</v>
      </c>
      <c r="K29" s="126">
        <v>8132.4</v>
      </c>
      <c r="L29" s="126">
        <v>9096</v>
      </c>
      <c r="M29" s="126">
        <v>11998.32</v>
      </c>
      <c r="N29" s="126">
        <v>13279.28</v>
      </c>
      <c r="O29" s="126">
        <v>14553.570046210947</v>
      </c>
      <c r="P29" s="126">
        <v>18331.964581812608</v>
      </c>
      <c r="Q29" s="126">
        <v>24242.189490104531</v>
      </c>
    </row>
    <row r="30" spans="1:17" ht="15" customHeight="1"/>
    <row r="31" spans="1:17">
      <c r="A31" s="127"/>
    </row>
    <row r="32" spans="1:17" ht="55.5" customHeight="1">
      <c r="A32" s="158"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32" s="158"/>
    </row>
    <row r="33" spans="1:2" ht="56.25" customHeight="1">
      <c r="A33" s="158" t="str">
        <f>IF('0'!A1=1,"Дані за 2010-2014 роки наведено без урахування тимчасово окупованої території АР Крим та м. Севастополя, із 2015 року – також без частини тимчасово окупованих територій у Донецькій та Луганській областях.","Data for 2010-2014 are given excluding the temporarily occupied territories of the Autonomous Republic of Crimea, the city of Sevastopol, since 2015 – also excluding the temporarily occupied territories in the Donetsk and Luhansk regions.")</f>
        <v>Дані за 2010-2014 роки наведено без урахування тимчасово окупованої території АР Крим та м. Севастополя, із 2015 року – також без частини тимчасово окупованих територій у Донецькій та Луганській областях.</v>
      </c>
      <c r="B33" s="158"/>
    </row>
    <row r="34" spans="1:2" ht="12.75" customHeight="1">
      <c r="A34" s="152" t="str">
        <f>IF('0'!A1=1,"*Оцінка показника здійснена з урахуванням рівня подання звітності та інформації з адміністративних джерел. Інформацію буде уточнено після завершення військового стану та терміну для подання статистичної та фінансової звітності.","*The indicator is assessed taking into account the submission of reporting and information from administrative sources. The information will be revised after the timing of martial law or established for submission of statistical and financial reporting.")</f>
        <v>*Оцінка показника здійснена з урахуванням рівня подання звітності та інформації з адміністративних джерел. Інформацію буде уточнено після завершення військового стану та терміну для подання статистичної та фінансової звітності.</v>
      </c>
      <c r="B34" s="152"/>
    </row>
    <row r="35" spans="1:2">
      <c r="A35" s="152"/>
      <c r="B35" s="152"/>
    </row>
    <row r="36" spans="1:2">
      <c r="A36" s="152"/>
      <c r="B36" s="152"/>
    </row>
    <row r="37" spans="1:2">
      <c r="A37" s="152"/>
      <c r="B37" s="152"/>
    </row>
    <row r="38" spans="1:2">
      <c r="A38" s="152"/>
      <c r="B38" s="152"/>
    </row>
    <row r="39" spans="1:2">
      <c r="A39" s="152"/>
      <c r="B39" s="152"/>
    </row>
  </sheetData>
  <sheetProtection algorithmName="SHA-512" hashValue="4XQY4SqVFcXF7+BiaxbL9no4s4k9L+wSIrL6H9bdVjK/MFqJUQwO/1udrCbQ6IgmXj+e2hwYKuOT047L0pCWCw==" saltValue="Wrj0//dVDDzkLUeF3ntUcw==" spinCount="100000" sheet="1" objects="1" scenarios="1"/>
  <mergeCells count="5">
    <mergeCell ref="A34:B39"/>
    <mergeCell ref="A3:B3"/>
    <mergeCell ref="A4:A29"/>
    <mergeCell ref="A32:B32"/>
    <mergeCell ref="A33:B33"/>
  </mergeCells>
  <hyperlinks>
    <hyperlink ref="A1" location="'0'!A1" display="'0'!A1"/>
  </hyperlinks>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showGridLines="0" workbookViewId="0">
      <pane xSplit="1" topLeftCell="AB1" activePane="topRight" state="frozen"/>
      <selection pane="topRight" activeCell="AE5" sqref="AE5"/>
    </sheetView>
  </sheetViews>
  <sheetFormatPr defaultColWidth="9.33203125" defaultRowHeight="13.2"/>
  <cols>
    <col min="1" max="1" width="73" customWidth="1"/>
    <col min="2" max="25" width="10.77734375" customWidth="1"/>
    <col min="26" max="29" width="10.77734375" style="79" customWidth="1"/>
    <col min="30" max="41" width="10.77734375" customWidth="1"/>
  </cols>
  <sheetData>
    <row r="1" spans="1:31" ht="14.4">
      <c r="A1" s="75" t="str">
        <f>IF('0'!A1=1,"до змісту","to title")</f>
        <v>до змісту</v>
      </c>
    </row>
    <row r="3" spans="1:31" ht="48" customHeight="1">
      <c r="A3" s="128" t="str">
        <f>IF('0'!A1=1,"Динаміка середньомісячної заробітної плати ( в розрахунку на одного штатного працівника, грн.)","Average remuneration per staff member (wage accruals per pay-roll, UAH) ")</f>
        <v>Динаміка середньомісячної заробітної плати ( в розрахунку на одного штатного працівника, грн.)</v>
      </c>
      <c r="B3" s="129">
        <v>34700</v>
      </c>
      <c r="C3" s="129">
        <v>35065</v>
      </c>
      <c r="D3" s="129">
        <v>35431</v>
      </c>
      <c r="E3" s="129">
        <v>35796</v>
      </c>
      <c r="F3" s="129">
        <v>36161</v>
      </c>
      <c r="G3" s="129">
        <v>36526</v>
      </c>
      <c r="H3" s="129">
        <v>36892</v>
      </c>
      <c r="I3" s="129">
        <v>37257</v>
      </c>
      <c r="J3" s="129">
        <v>37622</v>
      </c>
      <c r="K3" s="129">
        <v>37987</v>
      </c>
      <c r="L3" s="129">
        <v>38353</v>
      </c>
      <c r="M3" s="129">
        <v>38718</v>
      </c>
      <c r="N3" s="129">
        <v>39083</v>
      </c>
      <c r="O3" s="129">
        <v>39448</v>
      </c>
      <c r="P3" s="129">
        <v>39814</v>
      </c>
      <c r="Q3" s="129">
        <v>40179</v>
      </c>
      <c r="R3" s="129">
        <v>40544</v>
      </c>
      <c r="S3" s="129">
        <v>40909</v>
      </c>
      <c r="T3" s="129">
        <v>41275</v>
      </c>
      <c r="U3" s="129">
        <v>41640</v>
      </c>
      <c r="V3" s="129">
        <v>42005</v>
      </c>
      <c r="W3" s="129">
        <v>42370</v>
      </c>
      <c r="X3" s="129">
        <v>42736</v>
      </c>
      <c r="Y3" s="129">
        <v>43101</v>
      </c>
      <c r="Z3" s="129">
        <v>43466</v>
      </c>
      <c r="AA3" s="129">
        <v>43831</v>
      </c>
      <c r="AB3" s="91">
        <v>2021</v>
      </c>
      <c r="AC3" s="91" t="s">
        <v>3</v>
      </c>
      <c r="AD3" s="91" t="s">
        <v>4</v>
      </c>
      <c r="AE3" s="91" t="s">
        <v>5</v>
      </c>
    </row>
    <row r="4" spans="1:31" ht="15.6">
      <c r="A4" s="133" t="str">
        <f>IF('0'!A1=1,"Класифікації видів економічної діяльності (ДК 009:2005)","Classification of Types of Economic Activity (State Classifier 009:2005)")</f>
        <v>Класифікації видів економічної діяльності (ДК 009:2005)</v>
      </c>
      <c r="B4" s="131">
        <v>73</v>
      </c>
      <c r="C4" s="131">
        <v>126</v>
      </c>
      <c r="D4" s="131">
        <v>143</v>
      </c>
      <c r="E4" s="131">
        <v>153</v>
      </c>
      <c r="F4" s="131">
        <v>178</v>
      </c>
      <c r="G4" s="131">
        <v>230</v>
      </c>
      <c r="H4" s="131">
        <v>311</v>
      </c>
      <c r="I4" s="131">
        <v>376</v>
      </c>
      <c r="J4" s="131">
        <v>462</v>
      </c>
      <c r="K4" s="131">
        <v>590</v>
      </c>
      <c r="L4" s="131">
        <v>806</v>
      </c>
      <c r="M4" s="131">
        <v>1041</v>
      </c>
      <c r="N4" s="131">
        <v>1351</v>
      </c>
      <c r="O4" s="131">
        <v>1806</v>
      </c>
      <c r="P4" s="131">
        <v>1906</v>
      </c>
      <c r="Q4" s="131">
        <v>2239</v>
      </c>
      <c r="R4" s="131">
        <v>2633</v>
      </c>
      <c r="S4" s="131">
        <v>3026</v>
      </c>
      <c r="T4" s="131" t="s">
        <v>2</v>
      </c>
      <c r="U4" s="131" t="s">
        <v>2</v>
      </c>
      <c r="V4" s="131" t="s">
        <v>2</v>
      </c>
      <c r="W4" s="131" t="s">
        <v>2</v>
      </c>
      <c r="X4" s="131" t="s">
        <v>2</v>
      </c>
      <c r="Y4" s="131" t="s">
        <v>2</v>
      </c>
      <c r="Z4" s="131" t="s">
        <v>2</v>
      </c>
      <c r="AA4" s="131" t="s">
        <v>2</v>
      </c>
      <c r="AB4" s="131" t="s">
        <v>2</v>
      </c>
      <c r="AC4" s="131" t="s">
        <v>2</v>
      </c>
      <c r="AD4" s="131" t="s">
        <v>2</v>
      </c>
      <c r="AE4" s="131" t="s">
        <v>2</v>
      </c>
    </row>
    <row r="5" spans="1:31" ht="15.6">
      <c r="A5" s="133" t="str">
        <f>IF('0'!A1=1,"Класифікації видів економічної діяльності (ДК 009:2010)","Classification of Types of Economic Activity (State Classifier 009:2010)")</f>
        <v>Класифікації видів економічної діяльності (ДК 009:2010)</v>
      </c>
      <c r="B5" s="132" t="s">
        <v>2</v>
      </c>
      <c r="C5" s="132" t="s">
        <v>2</v>
      </c>
      <c r="D5" s="132" t="s">
        <v>2</v>
      </c>
      <c r="E5" s="132" t="s">
        <v>2</v>
      </c>
      <c r="F5" s="132" t="s">
        <v>2</v>
      </c>
      <c r="G5" s="132" t="s">
        <v>2</v>
      </c>
      <c r="H5" s="132" t="s">
        <v>2</v>
      </c>
      <c r="I5" s="132" t="s">
        <v>2</v>
      </c>
      <c r="J5" s="132" t="s">
        <v>2</v>
      </c>
      <c r="K5" s="132" t="s">
        <v>2</v>
      </c>
      <c r="L5" s="132" t="s">
        <v>2</v>
      </c>
      <c r="M5" s="132" t="s">
        <v>2</v>
      </c>
      <c r="N5" s="132" t="s">
        <v>2</v>
      </c>
      <c r="O5" s="132" t="s">
        <v>2</v>
      </c>
      <c r="P5" s="132" t="s">
        <v>2</v>
      </c>
      <c r="Q5" s="131">
        <v>2250</v>
      </c>
      <c r="R5" s="131">
        <v>2648</v>
      </c>
      <c r="S5" s="131">
        <v>3041</v>
      </c>
      <c r="T5" s="131">
        <v>3282</v>
      </c>
      <c r="U5" s="131">
        <v>3480</v>
      </c>
      <c r="V5" s="131">
        <v>4195</v>
      </c>
      <c r="W5" s="131">
        <v>5183</v>
      </c>
      <c r="X5" s="131">
        <v>7103.79</v>
      </c>
      <c r="Y5" s="131">
        <v>8864.6200000000008</v>
      </c>
      <c r="Z5" s="131">
        <v>10496.82</v>
      </c>
      <c r="AA5" s="131">
        <v>11591.15</v>
      </c>
      <c r="AB5" s="131">
        <v>14014</v>
      </c>
      <c r="AC5" s="131">
        <v>14847</v>
      </c>
      <c r="AD5" s="131">
        <v>17442</v>
      </c>
      <c r="AE5" s="131">
        <v>21473</v>
      </c>
    </row>
    <row r="8" spans="1:31">
      <c r="A8" s="130"/>
    </row>
    <row r="9" spans="1:31">
      <c r="A9" s="135" t="str">
        <f>IF('0'!A1=1,"Примітка: ","Note")</f>
        <v xml:space="preserve">Примітка: </v>
      </c>
    </row>
    <row r="10" spans="1:31" ht="40.5" customHeight="1">
      <c r="A10" s="159" t="str">
        <f>IF('0'!A1=1,"До 2009р. включно дані наведено по підприємствах, установах, організаціях та їхніх відокремлених підрозділах, крім статистично малих;"&amp;"  починаючи з 2010 року – по підприємствах, установах, організаціях та їхніх відокремлених підрозділах із кількістю найманих працівників 10 і більше осіб.","Prior to 2009 inclusive, data are given by enterprise, establishment, organization and their independent units apart from statistically small ones "&amp;". since 2010 by enterprise, establishment, organization and their independent units with 10 employees and more.")</f>
        <v>До 2009р. включно дані наведено по підприємствах, установах, організаціях та їхніх відокремлених підрозділах, крім статистично малих;  починаючи з 2010 року – по підприємствах, установах, організаціях та їхніх відокремлених підрозділах із кількістю найманих працівників 10 і більше осіб.</v>
      </c>
      <c r="B10" s="159"/>
      <c r="C10" s="159"/>
      <c r="D10" s="159"/>
      <c r="E10" s="159"/>
      <c r="F10" s="159"/>
      <c r="G10" s="159"/>
      <c r="H10" s="159"/>
      <c r="I10" s="159"/>
    </row>
    <row r="11" spans="1:31" ht="12.75" customHeight="1">
      <c r="A11" s="160" t="str">
        <f>IF('0'!A1=1,"Інформація за 2010-2012рр. перерахована за видами економічної діяльності відповідно до класифікації ДК 009:2010.","Data for 2010-2012 were  recalculated by type of economic activity according to the State Classification 009:2010.")</f>
        <v>Інформація за 2010-2012рр. перерахована за видами економічної діяльності відповідно до класифікації ДК 009:2010.</v>
      </c>
      <c r="B11" s="160"/>
      <c r="C11" s="160"/>
      <c r="D11" s="160"/>
      <c r="E11" s="160"/>
      <c r="F11" s="160"/>
      <c r="G11" s="160"/>
      <c r="H11" s="160"/>
      <c r="I11" s="160"/>
    </row>
    <row r="12" spans="1:31" ht="38.25" customHeight="1">
      <c r="A12" s="158" t="str">
        <f>IF('0'!A1=1,"Дані за 2010-2014  роки наведено без урахування тимчасово окупованої території АР Крим та м. Севастополя, із 2015 року – також без частини тимчасово окупованих територій у Донецькій та Луганській областях.","Data for 2010-2014 are given excluding the temporarily occupied territories of the Autonomous Republic of Crimea, the city of Sevastopol, since 2015 – also excluding the temporarily occupied territories in the Donetsk and Luhansk regions.")</f>
        <v>Дані за 2010-2014  роки наведено без урахування тимчасово окупованої території АР Крим та м. Севастополя, із 2015 року – також без частини тимчасово окупованих територій у Донецькій та Луганській областях.</v>
      </c>
      <c r="B12" s="158"/>
      <c r="C12" s="158"/>
      <c r="D12" s="158"/>
      <c r="E12" s="158"/>
      <c r="F12" s="158"/>
      <c r="G12" s="158"/>
      <c r="H12" s="158"/>
      <c r="I12" s="158"/>
    </row>
    <row r="13" spans="1:31" ht="12.75" customHeight="1">
      <c r="A13" s="152" t="str">
        <f>IF('0'!A1=1,"*Оцінка показника здійснена з урахуванням рівня подання звітності та інформації з адміністративних джерел. Інформацію буде уточнено після завершення військового стану та терміну для подання статистичної та фінансової звітності.","*The indicator is assessed taking into account the submission of reporting and information from administrative sources. The information will be revised after the timing of martial law or established for submission of statistical and financial reporting.")</f>
        <v>*Оцінка показника здійснена з урахуванням рівня подання звітності та інформації з адміністративних джерел. Інформацію буде уточнено після завершення військового стану та терміну для подання статистичної та фінансової звітності.</v>
      </c>
      <c r="B13" s="136"/>
    </row>
    <row r="14" spans="1:31">
      <c r="A14" s="152"/>
      <c r="B14" s="136"/>
    </row>
    <row r="15" spans="1:31">
      <c r="A15" s="152"/>
      <c r="B15" s="136"/>
    </row>
    <row r="16" spans="1:31">
      <c r="A16" s="152"/>
      <c r="B16" s="136"/>
    </row>
    <row r="17" spans="1:2">
      <c r="A17" s="152"/>
      <c r="B17" s="136"/>
    </row>
    <row r="18" spans="1:2">
      <c r="A18" s="136"/>
      <c r="B18" s="136"/>
    </row>
    <row r="19" spans="1:2">
      <c r="A19" s="134"/>
    </row>
  </sheetData>
  <sheetProtection algorithmName="SHA-512" hashValue="q9mxQArlzqy6SKUfSPobM4aI61W+AgHISluxQRTgttAqjKCKgxVyVRZ9dzV77VypC45up84tbRSgUrdXuMlIHA==" saltValue="UGqFMcNkPkSVPB+LKlvOuQ==" spinCount="100000" sheet="1" objects="1" scenarios="1"/>
  <mergeCells count="4">
    <mergeCell ref="A10:I10"/>
    <mergeCell ref="A11:I11"/>
    <mergeCell ref="A12:I12"/>
    <mergeCell ref="A13:A17"/>
  </mergeCells>
  <hyperlinks>
    <hyperlink ref="A1" location="'0'!A1" display="'0'!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0</vt:lpstr>
      <vt:lpstr>1</vt:lpstr>
      <vt:lpstr>Wages_1995-2024</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2015-10-07T12:48:41Z</cp:lastPrinted>
  <dcterms:created xsi:type="dcterms:W3CDTF">2008-08-15T07:59:50Z</dcterms:created>
  <dcterms:modified xsi:type="dcterms:W3CDTF">2025-03-10T14:24:46Z</dcterms:modified>
</cp:coreProperties>
</file>